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ths" sheetId="1" r:id="rId3"/>
    <sheet state="hidden" name="Sheet12" sheetId="2" r:id="rId4"/>
    <sheet state="visible" name="Sudden Acceleration" sheetId="3" r:id="rId5"/>
    <sheet state="visible" name="Miles" sheetId="4" r:id="rId6"/>
    <sheet state="hidden" name="Musk claims" sheetId="5" r:id="rId7"/>
    <sheet state="hidden" name="Resources" sheetId="6" r:id="rId8"/>
    <sheet state="hidden" name="VehicleYears" sheetId="7" r:id="rId9"/>
    <sheet state="visible" name="FAQ" sheetId="8" r:id="rId10"/>
    <sheet state="hidden" name="A note to contributors" sheetId="9" r:id="rId11"/>
    <sheet state="hidden" name="Backlog" sheetId="10" r:id="rId12"/>
  </sheets>
  <definedNames>
    <definedName hidden="1" localSheetId="0" name="_xlnm._FilterDatabase">Deaths!$A$2:$Z$582</definedName>
  </definedNames>
  <calcPr/>
</workbook>
</file>

<file path=xl/sharedStrings.xml><?xml version="1.0" encoding="utf-8"?>
<sst xmlns="http://schemas.openxmlformats.org/spreadsheetml/2006/main" count="8488" uniqueCount="2356">
  <si>
    <t>Tesla Deaths</t>
  </si>
  <si>
    <t>Case #</t>
  </si>
  <si>
    <t>Year</t>
  </si>
  <si>
    <t>Date</t>
  </si>
  <si>
    <t>Country</t>
  </si>
  <si>
    <t>State</t>
  </si>
  <si>
    <t>Description</t>
  </si>
  <si>
    <t>Deaths</t>
  </si>
  <si>
    <t>Tesla driver</t>
  </si>
  <si>
    <t>Tesla occupant</t>
  </si>
  <si>
    <t>Other vehicle(s)</t>
  </si>
  <si>
    <t>Cyclists/ Peds</t>
  </si>
  <si>
    <t>TSLA+cycl / peds</t>
  </si>
  <si>
    <t>Model</t>
  </si>
  <si>
    <t>Autopilot claimed</t>
  </si>
  <si>
    <t>Reported in NHTSA SGO</t>
  </si>
  <si>
    <t>Verified Tesla Autopilot Deaths</t>
  </si>
  <si>
    <t>Excerpt Verifying Tesla Autopilot Deaths</t>
  </si>
  <si>
    <t>...</t>
  </si>
  <si>
    <t>Source</t>
  </si>
  <si>
    <t>Note</t>
  </si>
  <si>
    <t>Deceased 1</t>
  </si>
  <si>
    <t>Deceased 2</t>
  </si>
  <si>
    <t>Deceased 3</t>
  </si>
  <si>
    <t>Deceased 4</t>
  </si>
  <si>
    <t>USA</t>
  </si>
  <si>
    <t>ND</t>
  </si>
  <si>
    <t>Tesla rollsover</t>
  </si>
  <si>
    <t>-</t>
  </si>
  <si>
    <t>Y</t>
  </si>
  <si>
    <t>https://archive.ph/M4MFA</t>
  </si>
  <si>
    <t>CA</t>
  </si>
  <si>
    <t>Tesla crashes into tree and erupts</t>
  </si>
  <si>
    <t>https://www.ksbw.com/article/deadly-tesla-fire-crash-monterey-county-self-driving/65530611</t>
  </si>
  <si>
    <t>Tesla hits bicyclist</t>
  </si>
  <si>
    <t>https://archive.ph/NzwtL</t>
  </si>
  <si>
    <t>Motorcycle and Tesla crash head-on</t>
  </si>
  <si>
    <t>https://web.archive.org/web/20250804011000/https://www.ktvu.com/news/2-killed-motorcycle-versus-tesla-crash-santa-cruz-mountains</t>
  </si>
  <si>
    <t>AL</t>
  </si>
  <si>
    <t>Tesla hits trees and ignites</t>
  </si>
  <si>
    <t>https://web.archive.org/web/20250804013304/https://www.al.com/news/2025/07/man-killed-when-tesla-runs-off-road-crashes-into-trees-catches-on-fire-in-walker-county.html?outputType=amp</t>
  </si>
  <si>
    <t>Joshua K. Leblanc</t>
  </si>
  <si>
    <t>NJ</t>
  </si>
  <si>
    <t>Tesla hits stalled car that hits nearby pedestrians on highway</t>
  </si>
  <si>
    <t>https://web.archive.org/web/20250804005536/https://www.nj.com/passaic-county/2025/07/nj-man-killed-2-injured-while-on-side-of-highway-after-crash-police-said.html</t>
  </si>
  <si>
    <t>Clarence Fennel</t>
  </si>
  <si>
    <t>Tesla and motorcycle crash</t>
  </si>
  <si>
    <t>https://archive.ph/9cNEV</t>
  </si>
  <si>
    <t>WI</t>
  </si>
  <si>
    <t>Tesla crashes</t>
  </si>
  <si>
    <t>https://web.archive.org/web/20250804010554/https://www.channel3000.com/news/tesla-driver-dead-2-others-injured-after-crash-near-adams-juneau-county-line/article_62720653-7e21-48f5-92a3-3cb4e3dcf1ef.html</t>
  </si>
  <si>
    <t>Turkey</t>
  </si>
  <si>
    <t>Tesla crashes into lamppost</t>
  </si>
  <si>
    <t>https://archive.ph/YIZ9E</t>
  </si>
  <si>
    <t>Uğur Oğraş</t>
  </si>
  <si>
    <t>Ozan Uçar</t>
  </si>
  <si>
    <t>Tesla runs stop sign, hits other car</t>
  </si>
  <si>
    <t>https://archive.ph/CEREm</t>
  </si>
  <si>
    <t>Stephen Field</t>
  </si>
  <si>
    <t>Multi-car accident involving motorcycle</t>
  </si>
  <si>
    <t>https://web.archive.org/web/20250804002108/https://www.nbcsandiego.com/news/local/i805-traffic-deadly-crash-motorcyle-tesla/3859772/</t>
  </si>
  <si>
    <t>Tesla hits pedestrian</t>
  </si>
  <si>
    <t>X</t>
  </si>
  <si>
    <t>https://web.archive.org/web/20250804004839/https://www.mercurynews.com/2025/07/07/san-jose-pedestrian-dies-of-injuries-suffered-in-june-28-crash/</t>
  </si>
  <si>
    <t>IN</t>
  </si>
  <si>
    <t>Tesla runs light, hits other car</t>
  </si>
  <si>
    <t>https://web.archive.org/web/20250713005047/https://www.wthitv.com/news/vigo-county-crash-alleged-red-light-runner-causes-fatal-collision/article_4f11e7aa-5555-4f49-8cf5-bbe506a1a363.html</t>
  </si>
  <si>
    <t>OH</t>
  </si>
  <si>
    <t>Collision</t>
  </si>
  <si>
    <t>https://web.archive.org/web/20250713013234/https://www.10tv.com/article/news/local/fatal-logan-county-crash-state-route-117/530-abd66f9f-edf2-4684-b581-f230da8841cc</t>
  </si>
  <si>
    <t>Ashley Thomas</t>
  </si>
  <si>
    <t>FL</t>
  </si>
  <si>
    <t>https://web.archive.org/web/20250713012540/https://www.abcactionnews.com/news/region-polk/pedestrian-hit-and-killed-by-tesla-on-u-s-highway-98-in-lakeland-lpd</t>
  </si>
  <si>
    <t>Jerald King</t>
  </si>
  <si>
    <t>IL</t>
  </si>
  <si>
    <t>Tesla collides with semi</t>
  </si>
  <si>
    <t>https://web.archive.org/web/20250713010426/https://www.25newsnow.com/2025/06/10/elgin-man-dead-after-collision-marshall-county/</t>
  </si>
  <si>
    <t xml:space="preserve">Alan Tsao </t>
  </si>
  <si>
    <t>WA</t>
  </si>
  <si>
    <t>Collision, Tesla driver flees</t>
  </si>
  <si>
    <t>https://archive.ph/gND8q</t>
  </si>
  <si>
    <t>OR</t>
  </si>
  <si>
    <t>Mutli-car crash</t>
  </si>
  <si>
    <t>S</t>
  </si>
  <si>
    <t>https://web.archive.org/web/20250713002903/https://philomathnews.com/osp-log-recent-highway-fatalities-include-those-near-lincoln-city-seal-rock/</t>
  </si>
  <si>
    <t>Paula Babcock</t>
  </si>
  <si>
    <t>Tesla crashes, burns</t>
  </si>
  <si>
    <t>https://web.archive.org/web/20250713010100/https://www.fox13news.com/news/land-olakes-man-killed-fiery-tesla-crash-fhp</t>
  </si>
  <si>
    <t>China</t>
  </si>
  <si>
    <t>Tesla crashes into stationary truck</t>
  </si>
  <si>
    <t>https://web.archive.org/web/20250528020316/https://www.163.com/dy/article/K0IQSGE00556ALLY.html</t>
  </si>
  <si>
    <t>Crash involving Tesla and van</t>
  </si>
  <si>
    <t>https://web.archive.org/web/20250607170209/https://www.nbcmiami.com/news/local/driver-of-mercedes-sprinter-van-killed-in-rollover-crash-with-tesla-on-i-95-fhp/3622656/</t>
  </si>
  <si>
    <t>https://archive.is/lecip</t>
  </si>
  <si>
    <t>Multi-car crash</t>
  </si>
  <si>
    <t>https://web.archive.org/web/20250526023315/https://www.edhat.com/news/three-teenagers-identified-in-triple-fatal-car-crash-on-highway-1-near-lompoc/</t>
  </si>
  <si>
    <t>Jake Curtis</t>
  </si>
  <si>
    <t>Michael Ochsner</t>
  </si>
  <si>
    <t>Alexander Wood</t>
  </si>
  <si>
    <t>UT</t>
  </si>
  <si>
    <t>https://web.archive.org/web/20250526023253/https://hoodline.com/2025/05/fatal-collision-on-us-6-claims-life-of-tesla-driver-amid-heavy-rainstorm-near-milepost-259/</t>
  </si>
  <si>
    <t>Tesla crashes into bus</t>
  </si>
  <si>
    <t>https://web.archive.org/web/20250526020838/https://www.fox35orlando.com/news/1-dead-after-access-lynx-bus-overturns-crash-troopers-say</t>
  </si>
  <si>
    <t>Tesla loses control, multi-car crash</t>
  </si>
  <si>
    <t>https://archive.ph/0SINp</t>
  </si>
  <si>
    <t>MI</t>
  </si>
  <si>
    <t>Tesla hits tree</t>
  </si>
  <si>
    <t>https://web.archive.org/web/20250526004514/https://www.mlive.com/news/2025/05/ohio-man-dies-after-tesla-crashes-into-tree-on-i-75.html</t>
  </si>
  <si>
    <t>NV</t>
  </si>
  <si>
    <t>Tesla hits and runs skateboarder</t>
  </si>
  <si>
    <t>https://web.archive.org/web/20250526022930/https://www.8newsnow.com/news/local-news/rainbow-closed-due-to-deadly-crash-involving-pedestrian/</t>
  </si>
  <si>
    <t>GA</t>
  </si>
  <si>
    <t>https://web.archive.org/web/20250526005651/https://accesswdun.com/article/2025/5/1291108/forsyth-co-weekend-wreck-leaves-one-dead</t>
  </si>
  <si>
    <t xml:space="preserve">Ashton Dickerson </t>
  </si>
  <si>
    <t>TX</t>
  </si>
  <si>
    <t>Tesla drives in wrong direction, hits car</t>
  </si>
  <si>
    <t>https://web.archive.org/web/20250526003119/https://cbsaustin.com/news/local/3-dead-in-fatal-wrong-way-crash-on-sh-71-involving-a-tesla-in-bastrop-county</t>
  </si>
  <si>
    <t>Zaldivar Espinosa</t>
  </si>
  <si>
    <t>Chloe Rios</t>
  </si>
  <si>
    <t>Michael Houston</t>
  </si>
  <si>
    <t>Portugal</t>
  </si>
  <si>
    <t>Tesla crashes into river</t>
  </si>
  <si>
    <t>https://web.archive.org/web/20250526003841/https://www.portugalresident.com/four-teens-die-after-tesla-crashes-into-river-in-tavira/</t>
  </si>
  <si>
    <t>Florian</t>
  </si>
  <si>
    <t>Marius</t>
  </si>
  <si>
    <t>Francisco</t>
  </si>
  <si>
    <t>Gabin</t>
  </si>
  <si>
    <t>MD</t>
  </si>
  <si>
    <t>https://web.archive.org/web/20250526030000/https://www.howardcountymd.gov/police/police-investigating-fatal-collision-involving-four-vehicles</t>
  </si>
  <si>
    <t>Tesla hits tree, catches on fire</t>
  </si>
  <si>
    <t>https://web.archive.org/web/20250504194550/https://www.ocregister.com/2025/05/02/driver-dies-in-fiery-crash-into-tree-in-laguna-hills/</t>
  </si>
  <si>
    <t>Tesla crashes and erupts</t>
  </si>
  <si>
    <t>https://web.archive.org/web/20250526002113/https://abc7.com/post/2-dead-fiery-crash-involving-tesla-claremont/16268435/</t>
  </si>
  <si>
    <t>VA</t>
  </si>
  <si>
    <t>Tesla goes off-road, crashes and ignites</t>
  </si>
  <si>
    <t>https://web.archive.org/web/20250504055637/https://www.nbcwashington.com/news/local/northern-virginia/wife-and-husband-dead-after-tesla-crashes-catches-fire-in-virginia-neighborhood/3896178/</t>
  </si>
  <si>
    <t>Ashraf Bhagat</t>
  </si>
  <si>
    <t>Nazir Bhagat</t>
  </si>
  <si>
    <t>Tesla crashes into tree</t>
  </si>
  <si>
    <t>https://web.archive.org/web/20250421011521/https://www.sfchronicle.com/bayarea/article/tesla-driver-killed-crashing-tree-walnut-creek-20285014.php</t>
  </si>
  <si>
    <t>Tesla hits guardrail</t>
  </si>
  <si>
    <t>13781-10553</t>
  </si>
  <si>
    <t>SGO</t>
  </si>
  <si>
    <t>https://web.archive.org/web/20250619112051/https://www.kttn.com/fatal-interstate-35-crash-in-daviess-county-claims-life-of-raymore-woman/#google_vignette</t>
  </si>
  <si>
    <t>Tesla hits truck</t>
  </si>
  <si>
    <t>https://web.archive.org/web/20250504060307/https://www.yahoo.com/news/crash-shuts-down-busy-atlanta-153601806.html?guccounter=1&amp;guce_referrer=aHR0cHM6Ly9nby5ic2t5LmFwcC8&amp;guce_referrer_sig=AQAAAAx_17wMoR8DQJ6NePtle72cwLtRxAwBzLthf90OSs4MsSCuROcsFIRUZ-SaevfOLiS3T7Cd00OGqMWuI1gTFAQF8xFl3N63eI-Qz_lRm263gdsCy-zkH3H4fUqalgokh0bLJj-g9bo35g9XqHxWVFt1tkWlBBg02Ocby92UCXSP</t>
  </si>
  <si>
    <t>Jordan Jessie</t>
  </si>
  <si>
    <t>DeCarlo Carneal</t>
  </si>
  <si>
    <t>Tesla hits pickup and bus</t>
  </si>
  <si>
    <t>https://web.archive.org/web/20250504063234/https://www.latimes.com/california/story/2025-04-12/two-dead-after-tesla-crashes-into-orange-county-bus</t>
  </si>
  <si>
    <t>SC</t>
  </si>
  <si>
    <t>Tesla goes off-road, hits truck</t>
  </si>
  <si>
    <t>https://web.archive.org/web/20250504064556/https://www.postandcourier.com/kingstree/news/karla-amanda-adams-lake-city-died-tesla-wreck-kingstree-williamsburg-county/article_aac97f7e-e6b8-44b5-a0d4-2186267e2b36.html</t>
  </si>
  <si>
    <t>Karla Amanda Adams</t>
  </si>
  <si>
    <t>Motorcycle hits crashed Tesla</t>
  </si>
  <si>
    <t>13781-10417</t>
  </si>
  <si>
    <t>https://web.archive.org/web/20250517221447/https://www.vcstar.com/story/news/local/2025/04/10/motorcycle-rider-named-after-fatal-highway-101-crash-in-ventura-carjacking-grant-park/83012577007/</t>
  </si>
  <si>
    <t>Philip G. Wenker</t>
  </si>
  <si>
    <t>Tesla lands on embankment</t>
  </si>
  <si>
    <t>https://web.archive.org/web/20250504064825/https://www.10news.com/news/local-news/car-veers-off-san-diego-freeway-ramp-lands-on-embankment-1-person-killed</t>
  </si>
  <si>
    <t>Truck and Tesla collide</t>
  </si>
  <si>
    <t>13781-10391</t>
  </si>
  <si>
    <t>https://web.archive.org/web/20250517221001/https://cbs12.com/traffic/traffic-tracker-12/semi-vs-tesla-crash-leaves-driver-dead-over-100-gallons-of-fuel-on-turnpike-deadly-crash-port-st-lucie-st-lucie-county-florida-tesla-semi-truck-april-2-2025</t>
  </si>
  <si>
    <t>UK</t>
  </si>
  <si>
    <t>https://web.archive.org/web/20250526025616/https://au.news.yahoo.com/motorcyclist-dies-hospital-month-crash-203708103.html</t>
  </si>
  <si>
    <t>Tesla hits barrier, ignites</t>
  </si>
  <si>
    <t>https://web.archive.org/web/20250504194952/https://www.thelegaladvocate.com/news/breaking/alexander-conwell-janica-oliphint-tesla-crash-highway-288-manvel</t>
  </si>
  <si>
    <t>Alexander Conwell</t>
  </si>
  <si>
    <t>Janica Oliphint</t>
  </si>
  <si>
    <t>CO</t>
  </si>
  <si>
    <t>Tesla runs light</t>
  </si>
  <si>
    <t>https://web.archive.org/web/20250421012720/https://www.denverpost.com/2025/03/24/fatal-tesla-crash-aurora-buckley-alameda-airport-boulevard/</t>
  </si>
  <si>
    <t>Rohan Biswas</t>
  </si>
  <si>
    <t>Car rearends Tesla</t>
  </si>
  <si>
    <t>https://web.archive.org/web/20250421022511/https://www.naplesnews.com/story/news/local/2025/03/22/miami-man-driving-kia-dies-in-tesla-crash-on-i-75-troopers-sayfront-headline/82610277007/</t>
  </si>
  <si>
    <t>Tesla turns and hits motorcycle</t>
  </si>
  <si>
    <t>https://web.archive.org/web/20250309090150/https://www.actionnewsnow.com/news/forest-ranch-man-identified-in-deadly-motorcycle-crash/article_56eb7b8e-f9fa-11ef-8cbd-d7264ae755fe.html</t>
  </si>
  <si>
    <t>Jeremy Rosales</t>
  </si>
  <si>
    <t>Car head-on collides with Tesla</t>
  </si>
  <si>
    <t>https://archive.ph/CNxKm</t>
  </si>
  <si>
    <t>Tesla crashes into suburban house</t>
  </si>
  <si>
    <t>https://web.archive.org/web/20250309082924/https://people.com/2-people-killed-after-tesla-crashes-into-illinois-home-bursts-into-flames-11690112</t>
  </si>
  <si>
    <t>Tesla crashes into tree, ignites</t>
  </si>
  <si>
    <t>https://web.archive.org/web/20250309090740/https://www.kcra.com/article/tesla-modesto-fiery-crash/63937590</t>
  </si>
  <si>
    <t>Tesla veers into opposite lane, hits dump truck</t>
  </si>
  <si>
    <t>https://web.archive.org/web/20250309083033/https://www.fox29.com/news/tesla-driver-dies-after-veering-oncoming-mack-truck-for-unknown-reason-police</t>
  </si>
  <si>
    <t>Juvenile driving Tesla hits truck</t>
  </si>
  <si>
    <t>https://web.archive.org/web/20250309181155/https://www.yourcentralvalley.com/news/local-news/juvenile-driver-ejected-in-fresno-county-tesla-crash/</t>
  </si>
  <si>
    <t>Scooter hit by Tesla</t>
  </si>
  <si>
    <t>https://web.archive.org/web/20250309094643/https://www.8newsnow.com/news/local-news/man-riding-scooter-dies-1-week-after-crash-with-tesla-in-southwest-las-vegas-valley/</t>
  </si>
  <si>
    <t>Tesla hits wall</t>
  </si>
  <si>
    <t>https://archive.ph/26FYy</t>
  </si>
  <si>
    <t>OK</t>
  </si>
  <si>
    <t>Tesla crashes into creek</t>
  </si>
  <si>
    <t>https://archive.ph/4xH0K</t>
  </si>
  <si>
    <t>Mollie Buffington</t>
  </si>
  <si>
    <t>Claire Esmond</t>
  </si>
  <si>
    <t>MO</t>
  </si>
  <si>
    <t>Tesla crashes into trees, explodes</t>
  </si>
  <si>
    <t>https://web.archive.org/web/20250215230812/https://ksisradio.com/tesla-crash-claims-two-clinton-lives-in-henry-county/</t>
  </si>
  <si>
    <t>Tesla drives into creek</t>
  </si>
  <si>
    <t>https://archive.ph/fDHEM</t>
  </si>
  <si>
    <t>Sameer S. Gowani</t>
  </si>
  <si>
    <t>NY</t>
  </si>
  <si>
    <t>Tesla hits guardrail, ignites</t>
  </si>
  <si>
    <t>https://web.archive.org/web/20250215230949/https://abc7ny.com/post/upper-east-side-nyc-fatal-crash-driver-killed-passenger-hurt-tesla-crashes-fdr-drive/15863462/</t>
  </si>
  <si>
    <t>2/-/2025</t>
  </si>
  <si>
    <t>[REDACTED by NHTSA]</t>
  </si>
  <si>
    <t>13781-9758</t>
  </si>
  <si>
    <t>NHTSA SGO</t>
  </si>
  <si>
    <t>https://web.archive.org/web/20220820202436/https://www.clickorlando.com/tra...</t>
  </si>
  <si>
    <t>Incident listed on NHTSA SGO but no known corroborating news articles</t>
  </si>
  <si>
    <t>Tesla hits telephone pole, ignites</t>
  </si>
  <si>
    <t xml:space="preserve">13781-10005 | Currently marked as [Unknown] for "Automated System Engaged?" </t>
  </si>
  <si>
    <t>https://web.archive.org/web/20250201032831/https://www.yahoo.com/news/police-burning-tesla-battery-prevented-002639493.html</t>
  </si>
  <si>
    <t>5-car vehicle crash with motorcycle, multiple fires</t>
  </si>
  <si>
    <t>https://web.archive.org/web/20250201032926/https://countynews.tv/tustin-fiery-crash-leaves-motorcyclist-dead-two-cars-burned-to-a-crisp/#google_vignette</t>
  </si>
  <si>
    <t>7-vehicle accident caused by Tesla</t>
  </si>
  <si>
    <t>https://web.archive.org/web/20250201033646/https://abc7news.com/post/harrison-street-crash-survivor-linh-luu-Mischa-Romanenko-dog-killed/15823640/</t>
  </si>
  <si>
    <t>Mikhael Romanenko</t>
  </si>
  <si>
    <t>https://web.archive.org/web/20250201034712/https://patch.com/new-york/newcity/28-year-old-victim-fatal-i-87-tesla-crash-idd-ny-state-police</t>
  </si>
  <si>
    <t>Justin Drinks</t>
  </si>
  <si>
    <t>Pickup hits Tesla</t>
  </si>
  <si>
    <t>https://web.archive.org/web/20250201034728/https://kfdm.com/news/local/driver-of-pickup-truck-killed-after-collision-with-tesla</t>
  </si>
  <si>
    <t>Head-on collision</t>
  </si>
  <si>
    <t>https://web.archive.org/web/20250111203022/https://www.al.com/news/2025/01/kentucky-woman-killed-2-children-among-5-injured-in-head-on-conecuh-county-crash.html</t>
  </si>
  <si>
    <t>Virginia L. Schueman</t>
  </si>
  <si>
    <t>Tesla hit pedestrian couple</t>
  </si>
  <si>
    <t>https://web.archive.org/web/20241230234610/https://cbs12.com/amp/news/local/tesla-strikes-couple-crossing-the-street-one-dead-one-injured-december-29-2024</t>
  </si>
  <si>
    <t>Driver falls asleep, crashes into guardrail</t>
  </si>
  <si>
    <t>https://web.archive.org/web/20241226172046/https://www.clayconews.com/news/26049-fatal-crash-on-interstate-5-in-douglas-county-oregon-4#google_vignette</t>
  </si>
  <si>
    <t>Rongfang Yang</t>
  </si>
  <si>
    <t>https://web.archive.org/web/20241229202527/https://www.wtxl.com/thomasville/two-dead-after-fiery-crash-in-thomas-county</t>
  </si>
  <si>
    <t>Magarret Brion Smith</t>
  </si>
  <si>
    <t>Karter Smith</t>
  </si>
  <si>
    <t>Multi-car accident</t>
  </si>
  <si>
    <t>13781-9519</t>
  </si>
  <si>
    <t>https://web.archive.org/web/20241216035912/https://www.cbsnews.com/losangeles/news/man-dead-after-multi-vehicle-crash-in-sawtelle/</t>
  </si>
  <si>
    <t>Karsten Gopinath</t>
  </si>
  <si>
    <t>Tesla goes off-road (probable OUI)</t>
  </si>
  <si>
    <t>13781-9322</t>
  </si>
  <si>
    <t>https://web.archive.org/web/20250116141517/https://www.morningjournalnews.com/news/local-news/2024/12/salem-man-killed-in-goshen-crash/</t>
  </si>
  <si>
    <t>Kyle Soli</t>
  </si>
  <si>
    <t>Head-on crash with a truck</t>
  </si>
  <si>
    <t>https://web.archive.org/web/20241216034554/https://www.fredericknewspost.com/news/disasters_and_accidents/woman-killed-in-md-26-crash/article_a1e74d8a-b6a3-5b22-bf7b-4a19ebeb7a36.html</t>
  </si>
  <si>
    <t>Tesla crashes into wall, ignites</t>
  </si>
  <si>
    <t>https://web.archive.org/web/20241207194022/https://hudsonvalleypost.com/2-killed-after-tesla-catches-fire-in-hudson-valley-new-york/</t>
  </si>
  <si>
    <t>Uruguay</t>
  </si>
  <si>
    <t>Collision with roadwork machine</t>
  </si>
  <si>
    <t>https://archive.ph/9AK4D</t>
  </si>
  <si>
    <t>Ruled suicide</t>
  </si>
  <si>
    <t>Gustavo Basso</t>
  </si>
  <si>
    <t>MA</t>
  </si>
  <si>
    <t>Tesla in wrong lane collides with car</t>
  </si>
  <si>
    <t>https://web.archive.org/web/20241202020554/https://www.westernmassnews.com/2024/11/28/police-sergeant-killed-wrong-way-crash-while-driving-home-thanksgiving-after-shift/</t>
  </si>
  <si>
    <t>Jeremy Cole</t>
  </si>
  <si>
    <t>Cybertruck crashes into tree, ignites</t>
  </si>
  <si>
    <t>CYB</t>
  </si>
  <si>
    <t>https://web.archive.org/web/20241202013639/https://www.kron4.com/news/bay-area/three-victims-of-piedmont-cybertruck-crash-identified/</t>
  </si>
  <si>
    <t>Soren Dixon</t>
  </si>
  <si>
    <t>Jack Nelson</t>
  </si>
  <si>
    <t>Krysta Tsukahara</t>
  </si>
  <si>
    <t>Tesla hits car</t>
  </si>
  <si>
    <t>https://archive.ph/mivuQ</t>
  </si>
  <si>
    <t>Police chase leads to innocent driver death</t>
  </si>
  <si>
    <t>https://web.archive.org/web/20241125063503/https://abc7.com/post/innocent-driver-killed-violent-crash-end-police-chase-winnetka/15581195/</t>
  </si>
  <si>
    <t>Possible OUI</t>
  </si>
  <si>
    <t>https://archive.ph/wip/7IFgn</t>
  </si>
  <si>
    <t>Multi-car accident involving building</t>
  </si>
  <si>
    <t>https://archive.ph/cd0ix</t>
  </si>
  <si>
    <t>https://web.archive.org/web/20241202015106/https://foxrochester.com/news/nation-world/man-dies-after-tesla-veers-off-road-seminole-pratt-whitney-crashes-into-tree-in-palm-beach-county-florida-november-15-2024</t>
  </si>
  <si>
    <t>José García</t>
  </si>
  <si>
    <t>Collision, Tesla ignites</t>
  </si>
  <si>
    <t>https://web.archive.org/web/20241125070240/https://www.kcra.com/article/mather-car-crash-excelsior-road-kiefer-boulevard/62907935</t>
  </si>
  <si>
    <t>Pedestrian hit</t>
  </si>
  <si>
    <t>https://archive.ph/KgiPy</t>
  </si>
  <si>
    <t>Tesla veers off 2-lane, 35mph road, 5 passengers burned alive</t>
  </si>
  <si>
    <t>https://web.archive.org/web/20241125060650/https://www.wkow.com/news/5-victims-of-fiery-verona-crash-identified/article_7885b344-a28f-11ef-853e-77223cae083c.html</t>
  </si>
  <si>
    <t>Barry L. Sievers</t>
  </si>
  <si>
    <t>Joshua A. Stahl and Tammy L. Stahl</t>
  </si>
  <si>
    <t>Michelle L. Bauer</t>
  </si>
  <si>
    <t>Jeffrey M. Bauer</t>
  </si>
  <si>
    <t>Tesla hits motorcycle</t>
  </si>
  <si>
    <t>https://web.archive.org/web/20241125065059/https://www.fauquiernow.com/news/public_safety_crime/midland-man-dies-after-motorcycle-crash/article_3af43d28-9af3-11ef-9a3a-2ffb45727303.html</t>
  </si>
  <si>
    <t>Zachary R. Carlson</t>
  </si>
  <si>
    <t>Canada</t>
  </si>
  <si>
    <t>Fiery crash</t>
  </si>
  <si>
    <t>https://archive.ph/qCLNu</t>
  </si>
  <si>
    <t>Jay Sisodiya</t>
  </si>
  <si>
    <t>Digvijay Patel</t>
  </si>
  <si>
    <t>Neelraj Gohil</t>
  </si>
  <si>
    <t>Ketaba Gohil</t>
  </si>
  <si>
    <t>Ukraine</t>
  </si>
  <si>
    <t>Tesla drove into oncoming traffic lane, killed driver of Aveo</t>
  </si>
  <si>
    <t>https://web.archive.org/web/20241201215921/https://manipulyator.in.ua/en/news/politsiya-zaderzhala-voditelya-tesla-sov-1</t>
  </si>
  <si>
    <t>Tesla hits pedestrian lying in the road</t>
  </si>
  <si>
    <t>https://archive.ph/3KAbw</t>
  </si>
  <si>
    <t>https://archive.is/rkQXx</t>
  </si>
  <si>
    <t>Brandon Bahner</t>
  </si>
  <si>
    <t>PA</t>
  </si>
  <si>
    <t>Teslas collide</t>
  </si>
  <si>
    <t>https://web.archive.org/web/20241201213413/https://palivingnews.com/elderly-couple-tesla-crash-upper-black-eddy/</t>
  </si>
  <si>
    <t>Gerald Lepat</t>
  </si>
  <si>
    <t>Deborah Yacovella</t>
  </si>
  <si>
    <t>Tesla crashes into apartment building</t>
  </si>
  <si>
    <t>https://archive.is/IbkRv</t>
  </si>
  <si>
    <t>Kamleshkumar J. Patel</t>
  </si>
  <si>
    <t>Korea</t>
  </si>
  <si>
    <t>https://archive.ph/g2m6n</t>
  </si>
  <si>
    <t>Mr. A</t>
  </si>
  <si>
    <t>France</t>
  </si>
  <si>
    <t>Tesla ignites for undetermined reason</t>
  </si>
  <si>
    <t>https://archive.ph/kUDCE</t>
  </si>
  <si>
    <t>Australia</t>
  </si>
  <si>
    <t>Head-on collision on highway</t>
  </si>
  <si>
    <t>https://archive.is/dK9TI</t>
  </si>
  <si>
    <t>Mexico</t>
  </si>
  <si>
    <t>Tesla tries to pass, collides with van, fire, 3 dead</t>
  </si>
  <si>
    <t xml:space="preserve"> - </t>
  </si>
  <si>
    <t>https://archive.is/neOel</t>
  </si>
  <si>
    <t>Speeding Tesla hits three pedestrians</t>
  </si>
  <si>
    <t>https://archive.ph/6FhVD</t>
  </si>
  <si>
    <t>Awaiting confirmation from more reliable source</t>
  </si>
  <si>
    <t>https://web.archive.org/web/20250309180540/https://www.greatyarmouthmercury.co.uk/news/24951518.police-re-bail-tesla-driver-fatal-crash-yarmouth/</t>
  </si>
  <si>
    <t>Paul Leavy</t>
  </si>
  <si>
    <t>Tesla tries to pass, collides head on, kills other driver</t>
  </si>
  <si>
    <t>https://archive.ph/Qwhpc</t>
  </si>
  <si>
    <t>Mia S. Daniels</t>
  </si>
  <si>
    <t>Tesla crashes into guardrail</t>
  </si>
  <si>
    <t>https://archive.ph/8Zsxk</t>
  </si>
  <si>
    <t>Clint Keown</t>
  </si>
  <si>
    <t>https://web.archive.org/web/20240926204157/https://weibo.com/6078562289/5082531437216454</t>
  </si>
  <si>
    <t>https://web.archive.org/web/20241009174335/https://www.thespec.com/news/ontario/police-say-3-dead-3-hurt</t>
  </si>
  <si>
    <t>Wrong-way driver crashes into Tesla which bursts into flame</t>
  </si>
  <si>
    <t>https://www.wnem.com/2024/09/18/3-dead-wrong-way-crash-tesla-catches-fire/</t>
  </si>
  <si>
    <t>Kerell Dale Burch</t>
  </si>
  <si>
    <t>Brielle Nautica Braddock</t>
  </si>
  <si>
    <t>Tesla explodes after crashing into apartment building</t>
  </si>
  <si>
    <t>https://www.nbcnewyork.com/news/local/tesla-crash-fire-westchester-county-battle-ave/5800722/</t>
  </si>
  <si>
    <t>Millie Ortiz Sheehan</t>
  </si>
  <si>
    <t>Diana Trochez Sheehan</t>
  </si>
  <si>
    <t>Tesla Model S veers off road, driver and 2 passengers killed.</t>
  </si>
  <si>
    <t>https://www.nj.com/news/2024/09/3-people-killed-in-crash-on-garden-state-parkway-police-say.html</t>
  </si>
  <si>
    <t>David Dryerman</t>
  </si>
  <si>
    <t>Michele Dryerman</t>
  </si>
  <si>
    <t>Austria</t>
  </si>
  <si>
    <t>Kia and Tesla collide</t>
  </si>
  <si>
    <t>https://archive.ph/4DOQS</t>
  </si>
  <si>
    <t>Tesla taxi leaves road, collides with trees. Under investigation.</t>
  </si>
  <si>
    <t>https://www.saanichnews.com/news/man-dies-in-single-vehicle-tesla-crash-in-parksville-7527560</t>
  </si>
  <si>
    <t>13781-8523</t>
  </si>
  <si>
    <t>https://archive.is/RchAf</t>
  </si>
  <si>
    <t>Malcolm Goodchild</t>
  </si>
  <si>
    <t>Cars go over cliff</t>
  </si>
  <si>
    <t>https://archive.is/bLaUM</t>
  </si>
  <si>
    <t>https://archive.is/GhYIs</t>
  </si>
  <si>
    <t>Tesla OUI hits other car</t>
  </si>
  <si>
    <t>13781-8487</t>
  </si>
  <si>
    <t>https://archive.is/qxTX4</t>
  </si>
  <si>
    <t>Germany</t>
  </si>
  <si>
    <t>Car hit during road race</t>
  </si>
  <si>
    <t>https://web.archive.org/web/20240903010022/https://www.ndr.de/nachrichten/hamburg/Hamburg-Haftbefehle-nach-toedlichem-Unfall-auf-Schiffbeker-Weg,unfall18916.html</t>
  </si>
  <si>
    <t>https://web.archive.org/web/20240901225250/https://www.bbc.com/news/articles/cq5dy0g978eo</t>
  </si>
  <si>
    <t>https://web.archive.org/web/20240901051120/https://www.clayconews.com/news/25316-fatal-multiple-injuries-crash-on-highway-20-in-jefferson-county-oregon#google_vignette</t>
  </si>
  <si>
    <t>Scarlett Jewell Felder</t>
  </si>
  <si>
    <t>https://web.archive.org/web/20240901051317/https://www.kron4.com/news/bay-area/northbound-highway-85-shut-off-in-san-jose-due-to-wrong-way-fatal-crash/</t>
  </si>
  <si>
    <t>OUI</t>
  </si>
  <si>
    <t>https://archive.is/x0Kv0</t>
  </si>
  <si>
    <t>Tesla OUI hits tree</t>
  </si>
  <si>
    <t>13781-8720</t>
  </si>
  <si>
    <t>https://web.archive.org/web/20240901060704/https://www.nj.com/mercer/2024/08/18-year-old-passenger-dies-from-injuries-suffered-in-tesla-crash-police-say.html</t>
  </si>
  <si>
    <t>OUI later revealed</t>
  </si>
  <si>
    <t>Danny Haas</t>
  </si>
  <si>
    <t>https://web.archive.org/web/20240901061106/https://www.nj.com/atlantic/2024/08/driver-killed-in-fiery-weekend-crash-on-nj-roadway.html</t>
  </si>
  <si>
    <t>Mult-car accident caused by Tesla speeding</t>
  </si>
  <si>
    <t>https://web.archive.org/web/20240903011941/https://www.nbcmiami.com/news/local/speeding-tesla-driver-may-have-caused-multi-vehicle-crash-that-left-2-dead-in-broward/3391918/</t>
  </si>
  <si>
    <t>Lisa Jackson</t>
  </si>
  <si>
    <t>Geraldine Francis</t>
  </si>
  <si>
    <t>https://web.archive.org/web/20240901053018/https://abc30.com/post/1-dead-2-hospitalized-following-head-crash-fresno-county-chp-says/15169585/</t>
  </si>
  <si>
    <t>Cybertruck crashes, ignites</t>
  </si>
  <si>
    <t>https://web.archive.org/web/20240901052239/https://www.newsweek.com/texas-man-dead-tesla-cybertruck-crash-1934737</t>
  </si>
  <si>
    <t>Michael Sheehan</t>
  </si>
  <si>
    <t>Pedestrian on highway hit</t>
  </si>
  <si>
    <t>https://web.archive.org/web/20240901230834/https://www.10news.com/news/local-news/chp-investigating-collision-that-left-a-pedestrian-dead</t>
  </si>
  <si>
    <t>https://web.archive.org/web/20240901055123/https://katu.com/news/local/fatal-three-car-crash-on-highway-26-claims-lives-of-washington-couple-oregon-state-police-dashcam-video</t>
  </si>
  <si>
    <t>Matthew Dorsett</t>
  </si>
  <si>
    <t xml:space="preserve"> Claire Elise Kidd Dorsett</t>
  </si>
  <si>
    <t>Tesla hits ejected passenger</t>
  </si>
  <si>
    <t>https://archive.ph/dHhpF</t>
  </si>
  <si>
    <t xml:space="preserve">                    </t>
  </si>
  <si>
    <t>Tesla and truck collide</t>
  </si>
  <si>
    <t>https://web.archive.org/web/20240901053832/https://www.wlky.com/article/fatal-crash-harrison-county-indiana/61560118</t>
  </si>
  <si>
    <t>NM</t>
  </si>
  <si>
    <t>Tesla hit by drunk driver</t>
  </si>
  <si>
    <t>https://web.archive.org/web/20240708022653/https://www.breitbart.com/politics/2024/07/03/report-illegal-alien-charged-with-killing-22-year-old-tiger-gutierrez-in-new-mexico-drunk-driving-crash/</t>
  </si>
  <si>
    <t>Tiger Gutierrez</t>
  </si>
  <si>
    <t>OUI collision</t>
  </si>
  <si>
    <t xml:space="preserve">13781-8068 | Currently marked as [Unknown] for "Automated System Engaged?" </t>
  </si>
  <si>
    <t>https://web.archive.org/web/20240901050504/https://www.newsnowwarsaw.com/police-report-tesla-involved-in-local-fatal-crash-was-using-autopilot/</t>
  </si>
  <si>
    <t>Joseph Criswell</t>
  </si>
  <si>
    <t>Multi-vehicle accident</t>
  </si>
  <si>
    <t>https://web.archive.org/web/20240617161723/https://ktla.com/news/local-news/video-shows-moment-of-fatal-pasadena-crash-that-killed-3/</t>
  </si>
  <si>
    <t>https://web.archive.org/web/20240617161723/https://ktla.com/news/</t>
  </si>
  <si>
    <t>Crystal Cruz Robledo</t>
  </si>
  <si>
    <t>Bus and Tesla collide</t>
  </si>
  <si>
    <t>https://web.archive.org/web/20240708021323/https://www.northyorkshire.police.uk/news/north-yorkshire/news/appeals/2024/06-june/york-fatal-collision-appeal-for-witnesses-and-dashcam-footage/</t>
  </si>
  <si>
    <t>https://web.archive.org/web/20240708021323/https://www.nort</t>
  </si>
  <si>
    <t>https://web.archive.org/web/20240708020635/https://www.bangordailynews.com/2024/06/27/central-maine/central-maine-police-courts/maine-man-sergi-kolesnick-dies-after-tesla-hits-tree-catches-fire/</t>
  </si>
  <si>
    <t>https://web.archive.org/web/20240708020635/https://www.bangordailyn</t>
  </si>
  <si>
    <t>Sergi Kolesnick</t>
  </si>
  <si>
    <t>Tesla crashes into tree, goes up in flames</t>
  </si>
  <si>
    <t>https://web.archive.org/web/20240708020832/https://www.fox35orlando.com/news/telsa-flames-after-hitting-tree-osceola-county-crash-fhp</t>
  </si>
  <si>
    <t>https://web.archive.org/web/20240708020832/https://www.fox35orlan</t>
  </si>
  <si>
    <t>Estonia</t>
  </si>
  <si>
    <t>Tesla runs into tractor trailer</t>
  </si>
  <si>
    <t>https://archive.ph/KbGPY</t>
  </si>
  <si>
    <t>https://web.archive.org/web/20240617161520/https://www.mercurynews.com/2024/06/14/san-jose-man-killed-riding-electric-scooter-on-highway-87/</t>
  </si>
  <si>
    <t>https://web.archive.org/web/20240617161520/https://www.mercurynews.com/2</t>
  </si>
  <si>
    <t>Tesla flips</t>
  </si>
  <si>
    <t>https://web.archive.org/web/20240617161146/https://contracosta.news/2024/06/09/chp-pedestrian-struck-and-killed-in-pleasant-hill-sunday-morning/</t>
  </si>
  <si>
    <t>https://web.archive.org/web/20240617161146/https://contracosta.news/2024/06/</t>
  </si>
  <si>
    <t>Motorcycle hits Tesla</t>
  </si>
  <si>
    <t>https://archive.ph/QhgXf</t>
  </si>
  <si>
    <t xml:space="preserve">Benjamin James Fish Jr. </t>
  </si>
  <si>
    <t>Tesla hits parked tractor-trailer</t>
  </si>
  <si>
    <t>https://web.archive.org/web/20240604032720/https://easttexasradio.com/one-dead-in-sulphur-springs-crash-3/</t>
  </si>
  <si>
    <t>https://web.archive.org/web/2024060403</t>
  </si>
  <si>
    <t>Tesla hit motorcycle</t>
  </si>
  <si>
    <t>https://web.archive.org/web/20240604033047/https://patch.com/maryland/silverspring/motorcyclist-killed-silver-spring-crash-police</t>
  </si>
  <si>
    <t>https://web.archive.org/web/20240604033047/https://patch.com/</t>
  </si>
  <si>
    <t>Tesla runs red light, collides with two cars</t>
  </si>
  <si>
    <t>https://web.archive.org/web/20240531212309/https://www.fox13seattle.com/news/tesla-prius-vehicluar-homicide-kent</t>
  </si>
  <si>
    <t>https://web.archive.org/web/20240531212309/h</t>
  </si>
  <si>
    <t>Tesla crashes into a support column and burns</t>
  </si>
  <si>
    <t>https://web.archive.org/web/20240604031751/https://www.cbsnews.com/miami/news/person-dies-after-tesla-crashes-bursts-into-flames-in-weston/</t>
  </si>
  <si>
    <t>https://web.archive.org/web/20240604031751/https://www.cbsnews.com/miam</t>
  </si>
  <si>
    <t>Tesla crashes under bridge, burns</t>
  </si>
  <si>
    <t>https://web.archive.org/web/20240604031801/https://www.abendblatt.de/region/harburg-landkreis/article242418966/Schrecklicher-Unfall-Mann-verbrennt-in-Tesla-an-A7-Bruecke.html#Echobox=1716706024</t>
  </si>
  <si>
    <t>https://web.archive.org/web/20240604031801/https://www.abendblatt.de/region/h</t>
  </si>
  <si>
    <t>Three-way crash</t>
  </si>
  <si>
    <t>https://web.archive.org/web/20240604032047/https://www.heraldscotland.com/news/24343706.police-appeal-tesla-driver-dies-three-car-a713-crash-near-ayr/</t>
  </si>
  <si>
    <t>https://web.archive.org/web/20240604032047/https://www.heraldscotland.c</t>
  </si>
  <si>
    <t>Tesla crashes offroad</t>
  </si>
  <si>
    <t>https://archive.is/1GTwm</t>
  </si>
  <si>
    <t>Letricia E. Macomber</t>
  </si>
  <si>
    <t>https://web.archive.org/web/20240520072720/https://www.fox6now.com/news/caledonia-fatal-car-motorcycle-crash-alcohol-speed</t>
  </si>
  <si>
    <t>https://web.archive.org/web/20240520072720/https://www</t>
  </si>
  <si>
    <t>Car crashes into house</t>
  </si>
  <si>
    <t>https://web.archive.org/web/20240515050432/https://www.latimes.com/california/story/2024-05-13/pasadena-fatal-car-crash</t>
  </si>
  <si>
    <t>https://web.archive.org/web/20240515050432/https://</t>
  </si>
  <si>
    <t>Taiwan</t>
  </si>
  <si>
    <t>Tesla loses control and crashes</t>
  </si>
  <si>
    <t>https://web.archive.org/web/20240901225954/https://www.dimsumdaily.hk/fatal-accident-involving-tesla-model-y-on-taichung-ring-expressway-in-taiwan-2-deaths-reported/</t>
  </si>
  <si>
    <t>Car goes off cliff</t>
  </si>
  <si>
    <t>https://web.archive.org/web/20240515052355/https://www.mtdemocrat.com/news/tesla-alert-helps-locate-fatal-crash-site/article_dcbdfc06-0d5a-11ef-be82-331df090e761.html</t>
  </si>
  <si>
    <t>https://web.archive.org/web/20240515052355/https://www.mtd</t>
  </si>
  <si>
    <t>Seth Cohen</t>
  </si>
  <si>
    <t>Tesla hits pole</t>
  </si>
  <si>
    <t>https://web.archive.org/web/20240505033918/https://www.sgvcitywatch.com/west-covina/driver-found-dead-at-scene-of-tesla-crash-in-west-covina</t>
  </si>
  <si>
    <t>https://web.archive.org/web/20240505033918/https://www.sgvcitywatch.com/</t>
  </si>
  <si>
    <t>Tesla falls off cliff</t>
  </si>
  <si>
    <t>https://archive.ph/iCWmp</t>
  </si>
  <si>
    <t>Mr. Tao</t>
  </si>
  <si>
    <t>Mr. Tao's wife</t>
  </si>
  <si>
    <t>https://www.kctv5.com/2024/04/26/kansas-city-pd-tesla-3-driver-hits-oncoming-car-killing-1-person/</t>
  </si>
  <si>
    <t>https://web.archive.org/web/20240428013717/ht</t>
  </si>
  <si>
    <t>Lori A. Broderick</t>
  </si>
  <si>
    <t>https://web.archive.org/web/20240505011536/https://www.radioleipzig.de/beitrag/leipzig-radfahrer-stirbt-bei-frontalcrash-mit-tesla-822994/</t>
  </si>
  <si>
    <t>https://web.archive.org/web/20240505011536/https://www.radiol</t>
  </si>
  <si>
    <t>Tesla runs into motorcycle</t>
  </si>
  <si>
    <t>13781-7567</t>
  </si>
  <si>
    <t>https://web.archive.org/web/20240428014756/https://www.kiro7.com/news/local/charges-filed-against-tesla-driver-fatal-motorcycle-accident/FFXZIGDW45CWXCMZJFD4LPLUPI/</t>
  </si>
  <si>
    <t>https://web.archive.org/web/20240428014756/https://www.kiro7.com</t>
  </si>
  <si>
    <t>Jeffrey Nissen</t>
  </si>
  <si>
    <t>Tesla drives in wrong direction, hits cars</t>
  </si>
  <si>
    <t>https://web.archive.org/web/20240417031814/https://mynewsla.com/crime/2024/04/07/one-killed-three-injured-in-wrong-way-crash-on-10-freeway/</t>
  </si>
  <si>
    <t>https://web.archive.org/web/20240417031814/https://mynewsla.com/</t>
  </si>
  <si>
    <t>https://web.archive.org/web/20240417032151/https://www.fox5atlanta.com/news/1-dead-after-crash-in-dekalb-county-near-miller-road-covington-hwy</t>
  </si>
  <si>
    <t>https://web.archive.org/web/20240417032151/https://www.fox5atlan</t>
  </si>
  <si>
    <t>https://web.archive.org/web/20240417030313/https://www.10tv.com/article/news/local/2-dead-2-seriously-injured-canal-winchester-crash/530-3bed253d-5e3b-4b84-b25e-1a9b67a74beb</t>
  </si>
  <si>
    <t>https://web.archive.org/web/20240417030313/https://www.10tv.com/</t>
  </si>
  <si>
    <t>Wayne Smith</t>
  </si>
  <si>
    <t>Tesla hits embankment</t>
  </si>
  <si>
    <t>https://web.archive.org/web/20240401123119/https://www.idsnews.com/article/2024/03/driver-killed-single-vehicle-crash-bloomington</t>
  </si>
  <si>
    <t>https://web.archive.org/web/20240401123119/https://www.idsnews.c</t>
  </si>
  <si>
    <t>AZ</t>
  </si>
  <si>
    <t>Tesla collides with car head-on</t>
  </si>
  <si>
    <t>https://web.archive.org/web/20240401123329/https://kyma.com/news/kyma-com-category-news-yuma-county/2024/03/22/man-dies-in-car-crash-early-friday-morning/</t>
  </si>
  <si>
    <t>https://web.archive.org/web/20240401123329/https://kyma.com/news</t>
  </si>
  <si>
    <t>https://web.archive.org/web/20240321040249/https://www.miamiherald.com/news/traffic/article286818130.html</t>
  </si>
  <si>
    <t>https://web.archive.org/web/20240321040249/https://www.miamihera</t>
  </si>
  <si>
    <t>https://web.archive.org/web/20240229060137/https://www.wbaltv.com/article/police-multi-vehicle-crash-kills-2-people-including-child-northeast-baltimore/46883837</t>
  </si>
  <si>
    <t>https://web.archive.org/web/20240229060137/https://www.wbaltv.co</t>
  </si>
  <si>
    <t>https://web.archive.org/web/20240229055710/https://www.latimes.com/socal/daily-pilot/news/story/2024-02-22/traffic-collision-in-huntington-beach-kills-stockton-man</t>
  </si>
  <si>
    <t>https://web.archive.org/web/20240229055710/https://www.latimes.c</t>
  </si>
  <si>
    <t>Car crashes into turning Tesla</t>
  </si>
  <si>
    <t>https://web.archive.org/web/20240229055226/https://kjzz.com/news/local/one-dead-multiple-hospitalized-in-two-vehicle-crash-in-weber-county</t>
  </si>
  <si>
    <t>https://web.archive.org/web/20240229055226/https://kjzz.com/news</t>
  </si>
  <si>
    <t>SUV hits Tesla on highway</t>
  </si>
  <si>
    <t>https://web.archive.org/web/20240229054341/https://vancouver.citynews.ca/2024/02/19/uber-burnaby-highway-one-crash/</t>
  </si>
  <si>
    <t>https://web.archive.org/web/20240229054341/https://vancouver.cit</t>
  </si>
  <si>
    <t>Tesla hits pole, catches fire</t>
  </si>
  <si>
    <t>https://web.archive.org/web/20240218032513/https://www.dailymail.co.uk/news/article-13083345/amp/fatal-tesla-crash-California-pole.html</t>
  </si>
  <si>
    <t>https://web.archive.org/web/20240218032513/https://www.dailymail</t>
  </si>
  <si>
    <t>Tesla driver has "health incidentt"</t>
  </si>
  <si>
    <t>https://web.archive.org/web/20240217133555/https://www.eastbaytimes.com/2024/02/15/health-incident-leads-to-fatal-one-car-wreck-on-highway-24/</t>
  </si>
  <si>
    <t>https://web.archive.org/web/20240217133555/https://www.eastbayti</t>
  </si>
  <si>
    <t>Janice Yu</t>
  </si>
  <si>
    <t>Mult-car accident</t>
  </si>
  <si>
    <t>https://web.archive.org/web/20240217133308/https://uk.news.yahoo.com/second-person-dies-three-vehicle-211231630.html</t>
  </si>
  <si>
    <t>https://web.archive.org/web/20240217133308/https://uk.news.yahoo</t>
  </si>
  <si>
    <t>Chrs Haycock</t>
  </si>
  <si>
    <t>Helen Booth</t>
  </si>
  <si>
    <t>Tesla backs into pond</t>
  </si>
  <si>
    <t>https://web.archive.org/web/20240201014307/https://www.aol.com/driver-killed-vehicle-crashes-tree-204250225.html</t>
  </si>
  <si>
    <t>https://web.archive.org/web/20240201014307/https://www.aol.c...</t>
  </si>
  <si>
    <t>Angela Chao</t>
  </si>
  <si>
    <t>Tesla hits pole, ignites</t>
  </si>
  <si>
    <t>https://web.archive.org/web/20240201015853/https://www.audacy.com/kdkaradio/news/local/man-dies-after-tesla-crashes-into-creek-in-harmar</t>
  </si>
  <si>
    <t>https://web.archive.org/web/20240201015853/https://www.audac...</t>
  </si>
  <si>
    <t>Tesla crashes into turning car</t>
  </si>
  <si>
    <t>https://web.archive.org/web/20240201020229/https://countynews.tv/irvine-tesla-driver-killed-in-freeway-crash/</t>
  </si>
  <si>
    <t>https://web.archive.org/web/20240201020229/https://countynew...</t>
  </si>
  <si>
    <t>Joseph Richard Muniz</t>
  </si>
  <si>
    <t>Tesla hits railing</t>
  </si>
  <si>
    <t>CT</t>
  </si>
  <si>
    <t>Gregory Parcella</t>
  </si>
  <si>
    <t>Tesla hits pedestrian leaving car crash</t>
  </si>
  <si>
    <t>https://web.archive.org/web/20240515045255/https://www.wa.de/nordrhein-westfalen/unfall-dortmund-a43-toedlich-tesla-kollision-50-jaehriger-verstirbt-autobahn-polizei-hinweise-92792938.html</t>
  </si>
  <si>
    <t>Tesla rolls over and crashes into creek</t>
  </si>
  <si>
    <t>Tesla crashes into car</t>
  </si>
  <si>
    <t>https://archive.is/ztLOe</t>
  </si>
  <si>
    <t>Tesla goes airborne and hits tree</t>
  </si>
  <si>
    <t>https://web.archive.org/web/20240201015115/https://www.fox35orlando.com/news/florida-driver-killed-after-tesla-goes-airborne-crashes-into-tree-in-orange-county-troopers-say</t>
  </si>
  <si>
    <t>https://web.archive.org/web/20240201015115/https://www.fox35...</t>
  </si>
  <si>
    <t>https://web.archive.org/web/20240114131518/https://www.sfchronicle.com/crime/article/two-south-bay-girls-3-7-killed-five-vehicle-18606082.php</t>
  </si>
  <si>
    <t>https://web.archive.org/web/20240114131518/https://www.sfchr...</t>
  </si>
  <si>
    <t>Speeding Tesla hits car</t>
  </si>
  <si>
    <t>https://web.archive.org/web/20240114130012/https://www.fox26houston.com/news/downtown-houston-crash-teslas-high-speed-impact-leaves-one-dead</t>
  </si>
  <si>
    <t>https://web.archive.org/web/20240114130012/https://www.fox26...</t>
  </si>
  <si>
    <t>https://web.archive.org/web/20240617160237/https://arashlaw.com/01-05-2024-contra-costa-county-ca-at-least-one-person-killed-following-multi-vehicle-crash-along-i-680-near-pleasant-hill/</t>
  </si>
  <si>
    <t>Tesla hits man lying in road</t>
  </si>
  <si>
    <t>https://web.archive.org/web/20240104011523/https://www.nydailynews.com/2024/01/01/father-leaving-party-fatally-struck-after-lying-down-on-east-harlem-street-exclusive/</t>
  </si>
  <si>
    <t>https://web.archive.org/web/20240104011523/https://www.nydai...</t>
  </si>
  <si>
    <t>Roberto Rodriguez</t>
  </si>
  <si>
    <t>WY</t>
  </si>
  <si>
    <t>Tesla crosses into incoming traffic, hit, and spins off road</t>
  </si>
  <si>
    <t xml:space="preserve">13781-6922 </t>
  </si>
  <si>
    <t>https://web.archive.org/web/20240104001740/https://county17.com/2024/01/02/juvenile-dies-5-injured-in-two-vehicle-crash-near-manville/</t>
  </si>
  <si>
    <t>https://web.archive.org/web/20240104001740/https://county17....</t>
  </si>
  <si>
    <t>https://web.archive.org/web/20231229041204/https://6abc.com/new-jersey-tunpike-crash-turnpike-mansfield-township/14233366/</t>
  </si>
  <si>
    <t>https://web.archive.org/web/20231229041204/https://6abc.com/...</t>
  </si>
  <si>
    <t xml:space="preserve">Lawrence Orlando </t>
  </si>
  <si>
    <t>OUI hit and run</t>
  </si>
  <si>
    <t>https://web.archive.org/web/20231229005003/https://www.thehour.com/news/article/five-dead-in-four-las-vegas-area-crashes-over-18574145.php</t>
  </si>
  <si>
    <t>https://web.archive.org/web/20231229005003/https://www.theho...</t>
  </si>
  <si>
    <t>Tesla crashes into telephone pole, ignites</t>
  </si>
  <si>
    <t>https://web.archive.org/web/20231229004353/https://www.hudsonvalley360.com/news/columbiacounty/top-stories-of-2023-countdown-no-5-police-tesla-driver-was-from-clifton-park/article_206f2d56-439a-56a2-92a3-e65d3cb67a03.html</t>
  </si>
  <si>
    <t>https://web.archive.org/web/20231229004353/https://www.hudso...</t>
  </si>
  <si>
    <t>Tesla hits highway divider</t>
  </si>
  <si>
    <t>https://web.archive.org/web/20231217233256/https://www.mercurynews.com/2023/12/17/one-person-killed-in-a-solo-collision-in-hayward/</t>
  </si>
  <si>
    <t>https://web.archive.org/web/20231217233256/https://www.mercu...</t>
  </si>
  <si>
    <t>Tesla crashes into trees</t>
  </si>
  <si>
    <t>https://web.archive.org/web/20231219060050/https://fox5sandiego.com/traffic/one-person-dead-in-crash-near-scripps-ranch/</t>
  </si>
  <si>
    <t>https://web.archive.org/web/20231219060050/https://fox5sandi...</t>
  </si>
  <si>
    <t>https://web.archive.org/web/20231208154603/https://www.bristolpost.co.uk/news/bristol-news/man-dies-m4-lorry-tesla-8952716</t>
  </si>
  <si>
    <t>https://web.archive.org/web/20231208154603/https://www.brist...</t>
  </si>
  <si>
    <t>AR</t>
  </si>
  <si>
    <t>Tesla hit other car on highway</t>
  </si>
  <si>
    <t>https://web.archive.org/web/20231208154503/https://www.magnoliareporter.com/news_and_business/ouachita_county/article_e8c19bee-8fff-11ee-a188-8323d645c2e9.html</t>
  </si>
  <si>
    <t>https://web.archive.org/web/20231208154503/https://www.magno...</t>
  </si>
  <si>
    <t>Ashley French</t>
  </si>
  <si>
    <t>Pedestrian killed</t>
  </si>
  <si>
    <t>13781-8004 | ODI disclosed the incident involved FSD Beta</t>
  </si>
  <si>
    <t>https://archive.ph/elVqi</t>
  </si>
  <si>
    <t>NHTSA Investigation PE24031 report includes 13781-8004 as one of the four cases where FSD was engaged: https://static.nhtsa.gov/odi/inv/2024/INOA-PE24031-23232.pdf</t>
  </si>
  <si>
    <t>Johna Story</t>
  </si>
  <si>
    <t>NC</t>
  </si>
  <si>
    <t>Moped runs into Tesla</t>
  </si>
  <si>
    <t>https://web.archive.org/web/20231117073442/https://www.wbtv.com/2023/11/15/police-moped-driver-dies-after-hickory-crash/</t>
  </si>
  <si>
    <t>https://web.archive.org/web/20231117073442/https://www.wbtv....</t>
  </si>
  <si>
    <t>MN</t>
  </si>
  <si>
    <t>Hit and run</t>
  </si>
  <si>
    <t xml:space="preserve">13781-7197 | 
Tesla disputed this incident, currently under review </t>
  </si>
  <si>
    <t>https://web.archive.org/web/20240211202010/https://www.startribune.com/filings-tesla-driver-says-if-he-did-kill-mille-lacs-doctor-he-might-have-been-on-autopilot-distracted/600342407/</t>
  </si>
  <si>
    <t>Cathy Ann Donovan</t>
  </si>
  <si>
    <t>Tesla rolls over and hits enbankment</t>
  </si>
  <si>
    <t>https://web.archive.org/web/20231106013012/https://www.thenewstribune.com/news/local/article281433003.html</t>
  </si>
  <si>
    <t>https://web.archive.org/web/20231106013012/https://www.thene...</t>
  </si>
  <si>
    <t>Tesla hits a dislodged motorcyclist</t>
  </si>
  <si>
    <t>https://web.archive.org/web/20231106001806/https://www.orangeobserver.com/news/2023/nov/03/motorcyclist-killed-in-horizon-west-crash/</t>
  </si>
  <si>
    <t>https://web.archive.org/web/20231106001806/https://www.orang...</t>
  </si>
  <si>
    <t>Tesla hits multiple cars</t>
  </si>
  <si>
    <t>https://web.archive.org/web/20231031221805/https://qns.com/2023/10/woman-killed-springfield-gardens-collision/</t>
  </si>
  <si>
    <t>https://web.archive.org/web/20231031221805/https://qns.com/2...</t>
  </si>
  <si>
    <t>https://web.archive.org/web/20231031221230/https://liherald.com/fivetowns/stories/pedestrain-fatal-on-rockaway-turnpike,199642</t>
  </si>
  <si>
    <t>https://web.archive.org/web/20231031221230/https://liherald....</t>
  </si>
  <si>
    <t>Motorcycle crashes into Tesla</t>
  </si>
  <si>
    <t>https://web.archive.org/web/20231029022129/https://www.independent.com/2023/10/26/23-year-old-motorcyclist-killed-in-head-on-collision-with-tesla-in-lompoc/</t>
  </si>
  <si>
    <t>https://web.archive.org/web/20231029022129/https://www.indep...</t>
  </si>
  <si>
    <t>Joseph Cruz</t>
  </si>
  <si>
    <t>Cyclist hit by Tesla</t>
  </si>
  <si>
    <t>https://web.archive.org/web/20231029015633/https://www.standard.co.uk/news/crime/cyclist-dies-crash-with-tesla-shoreditch-hackney-great-eastern-street-london-b1116587.html</t>
  </si>
  <si>
    <t>https://web.archive.org/web/20231029015633/https://www.stand...</t>
  </si>
  <si>
    <t>Car hit by oncoming Tesla</t>
  </si>
  <si>
    <t>https://web.archive.org/web/20231016052359/https://www.koin.com/local/washington-county/fatal-crash-investigation-washington-county-sheriffs-office-10132023/</t>
  </si>
  <si>
    <t>https://web.archive.org/web/20231016052359/https://www.koin....</t>
  </si>
  <si>
    <t>Balbina Andrade</t>
  </si>
  <si>
    <t>Stolen Tesla hits minivan</t>
  </si>
  <si>
    <t>https://web.archive.org/web/20231016051354/https://www.kcra.com/article/sacramento-county-crash-stolen-vehicle-tesla/45538410</t>
  </si>
  <si>
    <t>https://web.archive.org/web/20231016051354/https://www.kcra....</t>
  </si>
  <si>
    <t>Tesla hits divider and tree, ignites</t>
  </si>
  <si>
    <t>https://web.archive.org/web/20231017065742/https://www.fresnobee.com/news/local/article280582599.html</t>
  </si>
  <si>
    <t>https://web.archive.org/web/20231017065742/https://www.fresn...</t>
  </si>
  <si>
    <t>Alfred Valles</t>
  </si>
  <si>
    <t>Selina Valles</t>
  </si>
  <si>
    <t>Tesla hits trees, catches fire</t>
  </si>
  <si>
    <t>https://archive.ph/gVgWJ</t>
  </si>
  <si>
    <t>William Hensley</t>
  </si>
  <si>
    <t>Tesla hits car making u-turn</t>
  </si>
  <si>
    <t>https://web.archive.org/web/20231015224632/https://www.foxbangor.com/news/national/entertainment/ygs-baby-mama-involved-in-fatal-crash-89-year-old-woman-killed/article_af36e0b6-76b5-5723-8e27-ace4752ef807.html?utm_medium=social&amp;utm_source=twitter&amp;utm_campaign=user-share</t>
  </si>
  <si>
    <t>https://web.archive.org/web/20231015224632/https://www.foxba...</t>
  </si>
  <si>
    <t>Head-on collision, Tesla catches fire</t>
  </si>
  <si>
    <t>https://web.archive.org/web/20231006051310/https://abc30.com/deadly-crash-roads-closed-highway-168-shepherd-avenue/13865530/</t>
  </si>
  <si>
    <t>https://web.archive.org/web/20231006051310/https://abc30.com...</t>
  </si>
  <si>
    <t>Tesla heading in wrong direction collides with car</t>
  </si>
  <si>
    <t>https://web.archive.org/web/20231003070948/https://mynewsla.com/business/2023/10/02/2-killed-in-fiery-wrong-way-crash-on-91-freeway-in-corona/</t>
  </si>
  <si>
    <t>https://web.archive.org/web/20231003070948/https://mynewsla....</t>
  </si>
  <si>
    <t>https://web.archive.org/web/20230930225752/https://www.modbee.com/news/local/article279968219.html</t>
  </si>
  <si>
    <t>https://web.archive.org/web/20230930225752/https://www.modbe...</t>
  </si>
  <si>
    <t>Rear-end car crash</t>
  </si>
  <si>
    <t>https://web.archive.org/web/20230908112310/https://www.wric.com/news/local-news/hanover-county/harley-davidson-motorcycle-driver-killed-in-head-on-crash-with-tesla-suv-in-hanover/</t>
  </si>
  <si>
    <t>https://web.archive.org/web/20230908112310/https://www.wric....</t>
  </si>
  <si>
    <t>Chris Clifford</t>
  </si>
  <si>
    <t>https://web.archive.org/web/20230928143327/https://www.wtae.com/article/fayette-county-car-crash-shutting-down-springfield-pike/45293674#</t>
  </si>
  <si>
    <t>https://web.archive.org/web/20230928143327/https://www.wtae....</t>
  </si>
  <si>
    <t>Raymond Ramage</t>
  </si>
  <si>
    <t>Peter Zepf</t>
  </si>
  <si>
    <t>Katelin Lorch</t>
  </si>
  <si>
    <t>https://archive.ph/HzOJC</t>
  </si>
  <si>
    <t>Kira Haston</t>
  </si>
  <si>
    <t>Motorcycle and Tesla head-on collide</t>
  </si>
  <si>
    <t>April Sawyer</t>
  </si>
  <si>
    <t>ID</t>
  </si>
  <si>
    <t>Tesla crosses center line and hits oncoming car</t>
  </si>
  <si>
    <t>https://web.archive.org/web/20230903192929/https://www.idahostatejournal.com/freeaccess/four-dead-including-juvenile-following-head-on-crash-on-local-highway/article_63543808-49ce-11ee-87c5-87efce25696a.html</t>
  </si>
  <si>
    <t>https://web.archive.org/web/20230903192929/https://www.idaho...</t>
  </si>
  <si>
    <t>Tesla crashes into wall of hospital</t>
  </si>
  <si>
    <t>https://web.archive.org/web/20230830215719/https://abc13.com/fatal-crash-tesla-going-at-high-rate-of-speed-hits-concrete-wall-methodist-hospital-parking-lot-in-conroe-james-and-frances-adams-killed/13716132/</t>
  </si>
  <si>
    <t>https://web.archive.org/web/20230830215719/https://abc13.com...</t>
  </si>
  <si>
    <t>Frances Adams</t>
  </si>
  <si>
    <t>James Adams</t>
  </si>
  <si>
    <t>New Zealand</t>
  </si>
  <si>
    <t>https://www.heraldsun.com.au/truecrimeaustralia/police-courts-victoria/melbourne-orchestra-member-andrew-jacobs-remembered-after-tragic-death/news-story/3392dd1e1f96acf2962e25237452d46f</t>
  </si>
  <si>
    <t>https://www.heraldsun.com.au/truecrimeaustralia/police-co...</t>
  </si>
  <si>
    <t>Andrew Jacobs</t>
  </si>
  <si>
    <t>https://web.archive.org/web/20231021152630/https://www.standard.co.uk/news/london/cyclist-killed-hackney-east-london-three-protest-gao-gao-b1114709.html</t>
  </si>
  <si>
    <t>https://web.archive.org/web/20231021152630/https://www.stand...</t>
  </si>
  <si>
    <t>https://web.archive.org/web/20230815021316/https://dailyvoice.com/new-jersey/hudson/motorcyclist-killed-in-jersey-city-crash-authorities/</t>
  </si>
  <si>
    <t>https://web.archive.org/web/20230815021316/https://dailyvoic...</t>
  </si>
  <si>
    <t>Tesla hits guardrail and burns</t>
  </si>
  <si>
    <t>https://web.archive.org/web/20230813144004/https://www.bild.de/regional/muenchen/muenchen-aktuell/gegen-strommast-tesla-fahrer-verbrennt-in-seinem-auto-85028096.bild.html</t>
  </si>
  <si>
    <t>https://web.archive.org/web/20230813144004/https://www.bild....</t>
  </si>
  <si>
    <t>Multi-car accident involving semi</t>
  </si>
  <si>
    <t>https://web.archive.org/web/20230813141749/https://mynewsla.com/riverside/2023/08/12/one-killed-in-three-vehicle-crash-in-riverside/</t>
  </si>
  <si>
    <t>https://web.archive.org/web/20230813141749/https://mynewsla....</t>
  </si>
  <si>
    <t>Oscar Mancillas Jr.</t>
  </si>
  <si>
    <t>Tesla collides with pickup</t>
  </si>
  <si>
    <t>13781-8045</t>
  </si>
  <si>
    <t>https://web.archive.org/web/20231205213153/https://www.news4jax.com/news/local/2023/08/07/16-year-old-driver-killed-in-st-johns-crash-thursday/</t>
  </si>
  <si>
    <t>https://web.archive.org/web/20230804213530/https://beverlypress.com/2023/08/motorcyclist-killed-in-crash/</t>
  </si>
  <si>
    <t>https://web.archive.org/web/20230804213530/https://beverlypr...</t>
  </si>
  <si>
    <t>https://web.archive.org/web/20230827000447/https://cw39.com/news/local/hpd-arrests-alleged-hit-and-run-driver-after-spotting-tesla-with-damage-miles-from-scene/</t>
  </si>
  <si>
    <t>https://web.archive.org/web/20230827000447/https://cw39.com/...</t>
  </si>
  <si>
    <t>Tesla crashes into tree, burns</t>
  </si>
  <si>
    <t>https://web.archive.org/web/20230730173709/https://kutv.com/news/local/three-killed-after-vehicle-hits-tree-catches-fire-on-beck-street-tesla-speed-under-investigation-fully-engulfed-flames</t>
  </si>
  <si>
    <t>https://web.archive.org/web/20230730173709/https://kutv.com/...</t>
  </si>
  <si>
    <t>Robert Pikus</t>
  </si>
  <si>
    <t>Joseph Torman</t>
  </si>
  <si>
    <t>Joseph Vashaw</t>
  </si>
  <si>
    <t>https://web.archive.org/web/20230730162837/https://abc13.com/del-rio-street-crash-car-hits-tree-near-old-spanish-trail-tesla-driver-dies-house/13569053/</t>
  </si>
  <si>
    <t>https://web.archive.org/web/20230730162837/https://abc13.com...</t>
  </si>
  <si>
    <t>Tesla falls from height</t>
  </si>
  <si>
    <t>13781-8205  | Currently marked as [Unknown] for "Automated System Engaged?"</t>
  </si>
  <si>
    <t>https://archive.ph/wip/EJMvC</t>
  </si>
  <si>
    <t>Jason Bolton</t>
  </si>
  <si>
    <t>https://web.archive.org/web/20230727155857/https://www.wfmynews2.com/article/news/local/traffic-crash-fatality-westridge-road-jillian-daly/83-b240caba-a2b4-4f76-b21f-4f29061d50a6</t>
  </si>
  <si>
    <t>https://web.archive.org/web/20230727155857/https://www.wfmyn...</t>
  </si>
  <si>
    <t>Jillian Daly</t>
  </si>
  <si>
    <t>https://web.archive.org/web/20230723185529/https://www.alaturkanews.com/2023/07/22/grisly-multi-car-crash-kills-one-in-agoura-hills/?utm_source=dlvr.it&amp;utm_medium=twitter</t>
  </si>
  <si>
    <t>https://web.archive.org/web/20230723185529/https://www.alatu...</t>
  </si>
  <si>
    <t>Tesla crashes into side of truck</t>
  </si>
  <si>
    <t>13781-5996 | ODI disclosed the incident involved FSD Beta</t>
  </si>
  <si>
    <t>https://web.archive.org/web/20230723185542/https://www.fauquier.com/news/article_0383d91a-2732-11ee-842d-739e7da7cbcf.html</t>
  </si>
  <si>
    <t>https://web.archive.org/web/20230723185542/https://www.fauqu...</t>
  </si>
  <si>
    <r>
      <rPr/>
      <t xml:space="preserve">INCR-EA22002 reported FSD-beta was engaged: </t>
    </r>
    <r>
      <rPr>
        <color rgb="FF1155CC"/>
        <u/>
      </rPr>
      <t>https://static.nhtsa.gov/odi/inv/2022/INCR-EA22002-14496.pdf</t>
    </r>
    <r>
      <rPr/>
      <t>\.  This is the first verified fatality involving FSD.</t>
    </r>
  </si>
  <si>
    <t>Pablo Teodoro III</t>
  </si>
  <si>
    <t>Tesla runs off road and crashes into pole</t>
  </si>
  <si>
    <t>https://web.archive.org/web/20230718162537/https://cbs12.com/news/local/man-killed-in-crash-light-pole-43-year-old-luciano-tozato-dos-reis-driver-hits-light-pole-in-high-speed-crash-in-delray-beach-july-17-2023</t>
  </si>
  <si>
    <t>https://web.archive.org/web/20230718162537/https://cbs12.com...</t>
  </si>
  <si>
    <t>Speeding Tesla crashes into minivan</t>
  </si>
  <si>
    <t>https://web.archive.org/web/20230710031846/https://www.fox9.com/news/suspect-who-took-off-from-officers-arrested-after-fatal-car-crash-in-robbinsdale</t>
  </si>
  <si>
    <t>https://web.archive.org/web/20230710031846/https://www.fox9....</t>
  </si>
  <si>
    <t>Tesla crashes in parking lot</t>
  </si>
  <si>
    <t>https://web.archive.org/web/20230710030554/https://ktla.com/news/local-news/fiery-crash-into-parking-lot-of-elementary-school-in-murrieta-kills-3-seriously-injures-1/</t>
  </si>
  <si>
    <t>https://web.archive.org/web/20230710030554/https://ktla.com/...</t>
  </si>
  <si>
    <t>https://web.archive.org/web/20230709004928/https://www.bild.de/regional/hamburg/hamburg-aktuell/tragoedie-auf-dorfstrasse-tesla-zerrissen-fahrer-tot-84609120.bild.html?t_ref=https%3A%2F%2Fm.bild.de%2Fregional%2Fhamburg%2Fhamburg-aktuell%2Ftragoedie-auf-dorfstrasse-tesla-zerrissen-fahrer-tot-84609120.bildMobile.html</t>
  </si>
  <si>
    <t>https://web.archive.org/web/20230709004928/https://www.bild....</t>
  </si>
  <si>
    <t>Tesla hits fire hydrant and burns</t>
  </si>
  <si>
    <t>Amrik Wander</t>
  </si>
  <si>
    <t>Arvind Ram</t>
  </si>
  <si>
    <t>Multi Car accident involving OUI</t>
  </si>
  <si>
    <t>https://web.archive.org/web/20230713002619/https://fox5sandiego.com/traffic/one-dead-three-injured-in-suspected-dui-crash-on-sr-54/</t>
  </si>
  <si>
    <t>https://web.archive.org/web/20230713002619/https://fox5sandi...</t>
  </si>
  <si>
    <t xml:space="preserve">13781-5835
</t>
  </si>
  <si>
    <t>https://web.archive.org/web/20230707171814/https://southtahoenow.com/story/07/06/2023/south-lake-tahoe-man-dies-two-vehicle-collision-pioneer-trail</t>
  </si>
  <si>
    <t>https://web.archive.org/web/20230707171814/https://southtaho...</t>
  </si>
  <si>
    <t>Andy Martinez</t>
  </si>
  <si>
    <t>Baby Charlie</t>
  </si>
  <si>
    <t>Tesla crashes into divider</t>
  </si>
  <si>
    <t>https://web.archive.org/web/20230705082401/https://www.wesh.com/article/417-crash-fire/44433797</t>
  </si>
  <si>
    <t>https://web.archive.org/web/20230705082401/https://www.wesh....</t>
  </si>
  <si>
    <t>Italy</t>
  </si>
  <si>
    <t>Tesla drives into opposite lane</t>
  </si>
  <si>
    <t>https://archive.is/OWzOk</t>
  </si>
  <si>
    <t>https://archive.is/OWzOk ...</t>
  </si>
  <si>
    <t>Simona Cardone</t>
  </si>
  <si>
    <t>https://web.archive.org/web/20230703020525/https://www.lindependant.fr/2023/06/28/deces-de-jean-basptiste-desssort-le-youtubeur-auto-teste-une-tesla-quand-il-a-percute-un-arbre-la-voiture-sest-embrasee-11306896.php</t>
  </si>
  <si>
    <t>https://web.archive.org/web/20230703020525/https://www.linde...</t>
  </si>
  <si>
    <t>Jean-Bapiste Dessort</t>
  </si>
  <si>
    <t>Tesla crashes into house, explodes</t>
  </si>
  <si>
    <t>https://web.archive.org/web/20230706063522/https://www.syracuse.com/crime/2023/07/two-dead-after-tesla-crashes-and-catches-home-on-fire-in-upstate-ny-troopers-say.html</t>
  </si>
  <si>
    <t>https://web.archive.org/web/20230706063522/https://www.syrac...</t>
  </si>
  <si>
    <t>Peter E. Lasher</t>
  </si>
  <si>
    <t>VIctor Caravello</t>
  </si>
  <si>
    <t>Tesla hits trees, ignites</t>
  </si>
  <si>
    <t>Tesla t-bones car</t>
  </si>
  <si>
    <t>https://web.archive.org/web/20230628185615/https://roundtable.io/keynewsnetwork/uncategorized/suspects-allegedly-attempt-to-flee-scene-of-high-speed-fatal-crash</t>
  </si>
  <si>
    <t>https://web.archive.org/web/20230628185615/https://roundtabl...</t>
  </si>
  <si>
    <t>https://web.archive.org/web/20230624062654/https://www.cbsnews.com/baltimore/news/man-dead-after-car-crash-in-howard-county/</t>
  </si>
  <si>
    <t>https://web.archive.org/web/20230624062654/https://www.cbsne...</t>
  </si>
  <si>
    <t>Car collides with Tesla</t>
  </si>
  <si>
    <t>13781-5785</t>
  </si>
  <si>
    <t>https://web.archive.org/web/20230615182825/https://www.nbcmiami.com/news/local/1-dead-9-injured-after-8-car-crash-shuts-down-i-95-southbound-lanes-in-miami/3054413/</t>
  </si>
  <si>
    <t>https://web.archive.org/web/20230615182825/https://www.nbcmi...</t>
  </si>
  <si>
    <t>Tesla loses control and hits divider</t>
  </si>
  <si>
    <t>Tesla loses control and hits tree, catches fire</t>
  </si>
  <si>
    <t>https://web.archive.org/web/20230625201130/https://www.kron4.com/news/bay-area/mother-and-daughter-killed-in-santa-clara-tesla-crash/</t>
  </si>
  <si>
    <t>https://web.archive.org/web/20230625201130/https://www.kron4...</t>
  </si>
  <si>
    <t>Beidi Chambers</t>
  </si>
  <si>
    <t>Elyse Chambers</t>
  </si>
  <si>
    <t>Tesla rolls off road and hits culvert</t>
  </si>
  <si>
    <t>https://web.archive.org/web/20230614031939/https://www.yourcentralvalley.com/news/local-news/identified-sanger-pd-officer-killed-in-tesla-crash/</t>
  </si>
  <si>
    <t>https://web.archive.org/web/20230614031939/https://www.yourc...</t>
  </si>
  <si>
    <t>Manvir (Manny) Dhanoa</t>
  </si>
  <si>
    <t>Tesla rolls off road</t>
  </si>
  <si>
    <t>https://web.archive.org/web/20230611223547/https://www.iheartradio.ca/virginradio/edmonton/3-killed-3-injured-in-early-morning-south-edmonton-crash-1.19772123</t>
  </si>
  <si>
    <t>https://web.archive.org/web/20230611223547/https://www.ihear...</t>
  </si>
  <si>
    <t>https://web.archive.org/web/20230613053121/https://www.capecod.com/cape-wide-news/breaking-serious-crash-at-bearses-way-and-enterprise-way-in-hyannis/</t>
  </si>
  <si>
    <t>https://web.archive.org/web/20230613053121/https://www.capec...</t>
  </si>
  <si>
    <t>13781-5685</t>
  </si>
  <si>
    <t>https://web.archive.org/web/20230609015334/https://www.nydailynews.com/new-york/nyc-crime/ny-teen-tesla-fatal-crash-brooklyn-sidewalk-midwood-20230608-6ouzrgdtwreflhneajwzq36pv4-story.html</t>
  </si>
  <si>
    <t>https://web.archive.org/web/20230609015334/https://www.nydai...</t>
  </si>
  <si>
    <t>Milorad Rajacic</t>
  </si>
  <si>
    <t>Tesla drifts off interstate, hits tree, catches fire</t>
  </si>
  <si>
    <t>13781-5673</t>
  </si>
  <si>
    <t>https://web.archive.org/web/20230607004716/https://ktvl.com/news/local/osp-driver-dies-after-tesla-drifts-off-roadway-and-crashes-into-tree-catches-on-fire</t>
  </si>
  <si>
    <t>https://web.archive.org/web/20230607004716/https://ktvl.com/...</t>
  </si>
  <si>
    <t>SUV and Tesla collide</t>
  </si>
  <si>
    <t>https://web.archive.org/web/20230601002229/https://www.mercurynews.com/2023/05/30/two-killed-in-crash-on-highway-1-in-san-mateo-county/</t>
  </si>
  <si>
    <t>https://web.archive.org/web/20230601002229/https://www.mercu...</t>
  </si>
  <si>
    <t>Patricio Cabrera Jr.</t>
  </si>
  <si>
    <t>James Willis</t>
  </si>
  <si>
    <t>Tesla hits ejected motorcyclist</t>
  </si>
  <si>
    <t>https://web.archive.org/web/20230529224206/https://www.whio.com/news/local/cincinnati-man-dies-after-being-ejected-motorcycle-hit-by-tesla-sr-133/5KX4LIB3CRBD5ENU4MRK7HHMTQ/</t>
  </si>
  <si>
    <t>https://web.archive.org/web/20230529224206/https://www.whio....</t>
  </si>
  <si>
    <t>https://web.archive.org/web/20231121021858/https://www.local10.com/news/local/2023/11/20/fort-lauderdale-man-drove-tesla-45-mph-over-limit-ran-red-light-in-deadly-crash-cops-say/</t>
  </si>
  <si>
    <t>https://web.archive.org/web/20231121021858/https://www.local...</t>
  </si>
  <si>
    <t>Tesla crashes in nine cars</t>
  </si>
  <si>
    <t>https://web.archive.org/web/20230524042938/https://www.nbcconnecticut.com/news/local/man-dead-after-tesla-collides-with-9-vehicles-in-new-haven/3037187/</t>
  </si>
  <si>
    <t>https://web.archive.org/web/20230524042938/https://www.nbcco...</t>
  </si>
  <si>
    <t>Christopher Andreozzi</t>
  </si>
  <si>
    <t>Tesla crashes into woods, catches fire</t>
  </si>
  <si>
    <t>https://web.archive.org/web/20230715034525/https://www.wtvm.com/video/2023/05/22/two-dead-following-car-crash-near-hancock-road-columbus/</t>
  </si>
  <si>
    <t>https://web.archive.org/web/20230715034525/https://www.wtvm....</t>
  </si>
  <si>
    <t>Names of deceased came from a relative's email</t>
  </si>
  <si>
    <t>Toan Nguyen</t>
  </si>
  <si>
    <t>Phong Do</t>
  </si>
  <si>
    <t>https://web.archive.org/web/20230531234142/https://www.echo-news.co.uk/news/23558904.fatal-crash-bronte-road-witham-sees-man-arrested/?ref=twtrec</t>
  </si>
  <si>
    <t>https://web.archive.org/web/20230531234142/https://www.echo-news.co.uk/news/...</t>
  </si>
  <si>
    <t>SUV filled with family members and Tesla collide</t>
  </si>
  <si>
    <t>https://web.archive.org/web/20230516053944/https://www.thetelegraph.com/news/article/3-members-of-california-family-killed-6-others-18099000.php</t>
  </si>
  <si>
    <t>https://web.archive.org/web/20230516053944/https://www.thete...</t>
  </si>
  <si>
    <t>Tesla collides with tow truck</t>
  </si>
  <si>
    <t>https://web.archive.org/web/20230512160402/https://www.portlandoregon.gov/police/news/read.cfm?id=492865</t>
  </si>
  <si>
    <t>https://web.archive.org/web/20230512160402/https://www.portl...</t>
  </si>
  <si>
    <t>Daniel Q. London</t>
  </si>
  <si>
    <t>Ireland</t>
  </si>
  <si>
    <t>Tesla and motorbike collide</t>
  </si>
  <si>
    <t>https://web.archive.org/web/20230514213539/https://eastpdxnews.com/general-news-features/tesla-driver-dies-in-brentwood-darlington-smashup/</t>
  </si>
  <si>
    <t>https://web.archive.org/web/20230514213539/https://eastpdxne...</t>
  </si>
  <si>
    <t>Connor McGrugan</t>
  </si>
  <si>
    <t>https://web.archive.org/web/20230509040720/https://www.vcstar.com/story/news/2023/05/06/motorcycle-rider-killed-in-thousand-oaks-crash-with-tesla/70191220007/</t>
  </si>
  <si>
    <t>https://web.archive.org/web/20230509040720/https://www.vcsta...</t>
  </si>
  <si>
    <t>Tesla hits barrier, OUI</t>
  </si>
  <si>
    <t>https://web.archive.org/web/20230515010237/https://taiwanenglishnews.com/2-killed-tesla-disintegrates-in-high-speed-drunk-driving-crash-on-taichung-city-expressway/</t>
  </si>
  <si>
    <t>https://web.archive.org/web/20230515010237/https://taiwaneng...</t>
  </si>
  <si>
    <t>https://web.archive.org/web/20230504150922/https://patch.com/new-jersey/oceancity/fatal-taxi-crash-atlantic-city-under-investigation-prosecutor?utm_source=twitter&amp;utm_medium=web&amp;utm_campaign=share</t>
  </si>
  <si>
    <t>https://web.archive.org/web/20230504150922/https://patch.com...</t>
  </si>
  <si>
    <t>Tesla hits electric bike</t>
  </si>
  <si>
    <t>https://web.archive.org/web/20230426154420/https://www.nbcbayarea.com/news/local/east-bay/electric-bike-crash-with-tesla/3214480/</t>
  </si>
  <si>
    <t>https://web.archive.org/web/20230426154420/https://www.nbcba...</t>
  </si>
  <si>
    <t>Multi Car crash</t>
  </si>
  <si>
    <t>13781-5372</t>
  </si>
  <si>
    <t>https://web.archive.org/web/20230426152841/https://www.nbcsandiego.com/news/adult-infant-dead-in-crash-on-i-15-near-fallbrook-traffic-delayed-for-hours/3214209/</t>
  </si>
  <si>
    <t>https://web.archive.org/web/20230426152841/https://www.nbcsa...</t>
  </si>
  <si>
    <t>Tesla hits car, car crashes into median</t>
  </si>
  <si>
    <t>https://web.archive.org/web/20230420202913/https://www.nbcconnecticut.com/news/local/state-police-seek-witnesses-to-fatal-i-84-crash-in-southington/3017558/</t>
  </si>
  <si>
    <t>https://web.archive.org/web/20230420202913/https://www.nbcco...</t>
  </si>
  <si>
    <t>Two car collision</t>
  </si>
  <si>
    <t>https://web.archive.org/web/20230418204302/https://www.cbs7.com/2023/04/17/man-dies-crash-42nd-tanglewood/</t>
  </si>
  <si>
    <t>https://web.archive.org/web/20230418204302/https://www.cbs7....</t>
  </si>
  <si>
    <t>Zachary Rosier</t>
  </si>
  <si>
    <t>Tesla crashes into semi</t>
  </si>
  <si>
    <t>https://web.archive.org/web/20230504150936/https://abc3340.com/news/local/two-teens-killed-in-early-morning-crash-in-tuscaloosa-police-department-accident-fatal-skyland-boulevard-tesla</t>
  </si>
  <si>
    <t>https://web.archive.org/web/20230504150936/https://abc3340.c...</t>
  </si>
  <si>
    <t>Madison Shaque</t>
  </si>
  <si>
    <t>Samuel Brown</t>
  </si>
  <si>
    <t>https://web.archive.org/web/20230407223548/https://www.cbsnews.com/losangeles/news/authorities-id-woman-killed-in-fiery-tesla-crash-on-sunset-boulevard/</t>
  </si>
  <si>
    <t>https://web.archive.org/web/20230407223548/https://www.cbsne...</t>
  </si>
  <si>
    <t>Monica Hyun Mi Suh</t>
  </si>
  <si>
    <t xml:space="preserve"> </t>
  </si>
  <si>
    <t>13781-5165</t>
  </si>
  <si>
    <t>https://web.archive.org/web/20230714010457/https://nbcpalmsprings.com/2023/03/29/man-killed-in-crash-at-corona-intersection/</t>
  </si>
  <si>
    <t>https://web.archive.org/web/20230714010457/https://nbcpalmsp...</t>
  </si>
  <si>
    <t>https://web.archive.org/web/20230327204530/https://www.ksat.com/news/local/2023/03/25/sapd-tesla-driver-strikes-kills-man-on-sidewalk-and-crashes-into-building/</t>
  </si>
  <si>
    <t>https://web.archive.org/web/20230327204530/https://www.ksat....</t>
  </si>
  <si>
    <t>Erik Michael Moody</t>
  </si>
  <si>
    <t>Tesla hits tree during snow storm, ignites</t>
  </si>
  <si>
    <t xml:space="preserve">- </t>
  </si>
  <si>
    <t>https://web.archive.org/web/20230521005524/https://dailyvoice.com/new-jersey/cresskill/news/bergen-county-man-killed-in-electric-car-crash-that-ignited-hours-long-battery-fire-on-pip/827878/</t>
  </si>
  <si>
    <t>https://web.archive.org/web/20230521005524/https://dailyvoic...</t>
  </si>
  <si>
    <t>Car hits Tesla that crashed into cable barrier; inclement weather</t>
  </si>
  <si>
    <t>https://web.archive.org/web/20230313171801/https://www.abc4.com/news/central-utah/uhp-investigating-serious-crash-southbound-i-15-closed/</t>
  </si>
  <si>
    <t>https://web.archive.org/web/20230313171801/https://www.abc4....</t>
  </si>
  <si>
    <t>Tesla hits turning car</t>
  </si>
  <si>
    <t>https://web.archive.org/web/20230509040040/https://www.stltoday.com/news/local/crime-and-courts/woman-dies-days-after-crash-near-downtown-st-louis/article_90bb4fa5-07b0-54fd-aa47-17b37228be13.html</t>
  </si>
  <si>
    <t>https://web.archive.org/web/20230509040040/https://www.stlto...</t>
  </si>
  <si>
    <t>Molly Zerjal</t>
  </si>
  <si>
    <t>https://web.archive.org/web/20230304112448/https://www.thedailytimes.com/news/two-dead-two-injured-following-alcoa-highway-crash/article_6b561436-a654-11ed-a0c8-53602b15a8ae.html</t>
  </si>
  <si>
    <t>https://web.archive.org/web/20230304112448/https://www.thedailytimes.com/news...</t>
  </si>
  <si>
    <t>DC</t>
  </si>
  <si>
    <t>https://web.archive.org/web/20230304195804/https://twitter.com/SegravesNBC4/status/1630243764852899842</t>
  </si>
  <si>
    <t>https://web.archive.org/web/20230304195804/https://twitter.com/SegravesNBC4/status/1...</t>
  </si>
  <si>
    <t>Mohammed Islam</t>
  </si>
  <si>
    <t>Tesla drives into embankment</t>
  </si>
  <si>
    <t>https://web.archive.org/web/20230304195927/https://www.bigcountrynewsconnection.com/idaho/man-dies-after-driving-tesla-over-embankment-in-north-idaho/article_b834f33c-b390-11ed-97c1-c38c3a85c0ce.html</t>
  </si>
  <si>
    <t>https://web.archive.org/web/20230304195927/https://www.bigcountrynewsconnection.com-...</t>
  </si>
  <si>
    <t>https://web.archive.org/web/20230304162006/https://kyma.com/news/2023/02/21/three-people-dead-in-wrong-way-car-crash/</t>
  </si>
  <si>
    <t>https://web.archive.org/web/20230304162006/https://kyma.com/news/2023/02/21/...</t>
  </si>
  <si>
    <t>Tesla crashes into fire truck</t>
  </si>
  <si>
    <t>13781-4963</t>
  </si>
  <si>
    <t>https://web.archive.org/web/20230304234722/https://www.cbsnews.com/sanfrancisco/news/1-dead-5-injured-including-firefighters-when-tesla-slams-into-fire-truck-on-i-680/</t>
  </si>
  <si>
    <t>https://web.archive.org/web/20230304234722/https://www.cbsnews.com/sanfrancisco/news/...</t>
  </si>
  <si>
    <t>Genesis Giovanni Mendoza-Martinez</t>
  </si>
  <si>
    <t>Tesla lands on front end, crashes into vehicles</t>
  </si>
  <si>
    <t>https://web.archive.org/web/20230305001533/https://cnevpost.com/2023/02/17/tesla-model-3-crashes-after-high-speed-driving/</t>
  </si>
  <si>
    <t>https://web.archive.org/web/20230305001533/https://cnevpost.com/2023/02/17/...</t>
  </si>
  <si>
    <t>https://web.archive.org/web/20230305005137/https://suffolktimes.timesreview.com/2023/02/four-dead-friday-night-in-head-on-collision-in-east-marion/</t>
  </si>
  <si>
    <t>https://web.archive.org/web/20230305005137/https://suffolktimes.timesreview.com/2023...</t>
  </si>
  <si>
    <t>Heath Miller</t>
  </si>
  <si>
    <t>William Price</t>
  </si>
  <si>
    <t>Peter R. Smith</t>
  </si>
  <si>
    <t>Patricia A. O’Neill</t>
  </si>
  <si>
    <t>Four vehicle collision</t>
  </si>
  <si>
    <t>https://web.archive.org/web/20230305004551/https://www.denverpost.com/2023/02/14/boulder-crews-responding-to-crash-at-colo-93-and-marshall-road/amp/</t>
  </si>
  <si>
    <t>https://web.archive.org/web/20230305004551/https://www.denverpost.com/2023/02/14/...</t>
  </si>
  <si>
    <t>https://web.archive.org/web/20230305005946/https://dailyvoice.com/new-jersey/somerset/police-fire/27-year-old-man-killed-in-route-78-crash/856663/</t>
  </si>
  <si>
    <t>https://web.archive.org/web/20230305005946/https://dailyvoice.com/new-jersey/s...</t>
  </si>
  <si>
    <t>TN</t>
  </si>
  <si>
    <t>Two-car collision</t>
  </si>
  <si>
    <t>https://web.archive.org/web/20230305005316/https://www.thedailytimes.com/news/two-dead-two-injured-following-alcoa-highway-crash/article_6b561436-a654-11ed-a0c8-53602b15a8ae.html</t>
  </si>
  <si>
    <t>https://web.archive.org/web/20230305005316/https://www.thedailytimes.com/news/two...</t>
  </si>
  <si>
    <t>Frank Winkler</t>
  </si>
  <si>
    <t>Nancy Winkler</t>
  </si>
  <si>
    <t>Speeding Tesla hits pedestrian</t>
  </si>
  <si>
    <t>https://web.archive.org/web/20230305005233/https://www.fox29.com/news/police-driver-sought-in-deadly-philadelphia-hit-and-run-ditched-bloodstained-hoodie-under-parked-car</t>
  </si>
  <si>
    <t>https://web.archive.org/web/20230305005233/https://www.fox29.com/news/polic...</t>
  </si>
  <si>
    <t>Speeding Tesla crashes into car</t>
  </si>
  <si>
    <t>https://web.archive.org/web/20230130231416/https://www.ozarksfirst.com/news/tesla-driver-accused-of-going-94-mph-killing-1-in-springfield/</t>
  </si>
  <si>
    <t>https://web.archive.org/web/20230130231416/https://www.ozarksfirst.com/news/...</t>
  </si>
  <si>
    <t>Tesla crashes into resident's pool</t>
  </si>
  <si>
    <t>https://archive.is/r4ida</t>
  </si>
  <si>
    <t>Tesla crashes into back of semi</t>
  </si>
  <si>
    <t>https://web.archive.org/web/20230118162813/https://www.vvng.com/driver-of-tesla-killed-after-slamming-into-back-of-semi-truck-in-victorville/</t>
  </si>
  <si>
    <t>https://web.archive.org/web/20230118162813/https://www.vvng.com/...</t>
  </si>
  <si>
    <t>https://web.archive.org/web/20230109041434/https://canadatoday.news/bc/video-a-fatal-accident-closes-the-fraser-highway-in-the-murrayville-neighborhood-of-langley-9-117454/</t>
  </si>
  <si>
    <t>https://web.archive.org/web/20230109041434/https://canadatoday.news/bc/video...</t>
  </si>
  <si>
    <t>Taren Singh Lal</t>
  </si>
  <si>
    <t>Tesla hits pole, catches on fire</t>
  </si>
  <si>
    <t>https://web.archive.org/web/20230107232745/https://www.thenewstribune.com/news/local/article270899982.html</t>
  </si>
  <si>
    <t>https://web.archive.org/web/20230107232745/https://www.thenewstribune...</t>
  </si>
  <si>
    <t>https://archive.is/uIT44#selection-1683.66-1683.79</t>
  </si>
  <si>
    <t>Tesla crashes and burns</t>
  </si>
  <si>
    <t>https://web.archive.org/web/20221222203930/https://wfxl.com/news/local/man-dies-after-single-vehicle-accident-car-fire-in-lee-county-flowing-well-tesla-fatality-electric-car</t>
  </si>
  <si>
    <t>https://web.archive.org/web/20221222203930/https://wfxl.com/news/local/man...</t>
  </si>
  <si>
    <t>Tesla crashes into storefront</t>
  </si>
  <si>
    <t>https://web.archive.org/web/20221223203725/https://www.thesuburban.com/news/west_island_news/eyewitness-account-of-fatal-car-crash-in-lachine/article_a68b9e52-3ae4-55fb-8b2d-5cfcd1bcddd2.html</t>
  </si>
  <si>
    <t>https://web.archive.org/web/20221223203725/https://www.thesuburban.com/news/...</t>
  </si>
  <si>
    <t>Tesla hit two other cars</t>
  </si>
  <si>
    <t>https://web.archive.org/web/20221213060612/https://mynewsla.com/crime/2022/12/12/girl-fatally-injured-in-menifee-crash-identified-2/</t>
  </si>
  <si>
    <t>https://web.archive.org/web/20221219025408/https://www.abc10.com/article/news/l...</t>
  </si>
  <si>
    <t>Tesla hits pedestrian on highway</t>
  </si>
  <si>
    <t>https://web.archive.org/web/20221220054727/https://www.ksbw.com/article/chp...</t>
  </si>
  <si>
    <t>Tesla crashes into wall</t>
  </si>
  <si>
    <t>https://web.archive.org/web/20221213060612/https://mynewsla.com/crime/2022/12/12...</t>
  </si>
  <si>
    <t>Clarissa Lewis</t>
  </si>
  <si>
    <t>Collision at intersection</t>
  </si>
  <si>
    <t>https://www.ky3.com/2022/12/04/springfield-police-identify-woman-who-died-crash-glenstone-near-i-44/?outputType=amp</t>
  </si>
  <si>
    <t>https://www.ky3.com/2022/12/04/springfield-police-identify-woman-who-died...</t>
  </si>
  <si>
    <t>Rita Deckard</t>
  </si>
  <si>
    <t>Tesla veers, collides with truck</t>
  </si>
  <si>
    <t>https://web.archive.org/web/20221201065037/https://www.carscoops.com/2022/11/another-speeding-tesla-model-y-rams-into-two-cars-killing-two-in-china/</t>
  </si>
  <si>
    <t>https://www.tvanouvelles.ca/2022/12/05/une-femme-perd-la-vie-au-volant-de-sa-tesla-a-alma</t>
  </si>
  <si>
    <t>https://web.archive.org/web/20221201065037/https://www.carscoops.com/2022/11/another-speedin...</t>
  </si>
  <si>
    <t>Tesla careens off road, hits trees</t>
  </si>
  <si>
    <t>https://web.archive.org/web/20221127191022/https://www.mercurynews.com/2022/11/27/man-22-killed-when-tesla-vehicle-careens-off-roadway-south-of-san-jose/</t>
  </si>
  <si>
    <t>https://web.archive.org/web/20221127191022/https://www.mercurynews.com/2022/11/...</t>
  </si>
  <si>
    <t>https://web.archive.org/web/20221201055652/https://www.nwahomepage.com/news/71-year-old-bentonville-man-dies-after-hit-by-vehicle/</t>
  </si>
  <si>
    <t>https://web.archive.org/web/20221201055652/https://www.nwahomepage.com/news/71-...</t>
  </si>
  <si>
    <t>Donald McLaughlin</t>
  </si>
  <si>
    <t>Tesla crashes into dump truck</t>
  </si>
  <si>
    <t>https://web.archive.org/web/20221120105724/https://www.breakinglatest.news/business/the-driver-of-a-tesla-in-wenzhou-was-killed-in-a-tragic-accidentofficial-bulletin-quick-technology-technology-changes-the-future/</t>
  </si>
  <si>
    <t>https://web.archive.org/web/20221120105724/https://www.breakinglatest.news/...</t>
  </si>
  <si>
    <t>Tesla hits Toyota</t>
  </si>
  <si>
    <t>https://web.archive.org/web/20221112163911/https://www.elnuevodia.com/noticias/seguridad/notas/muere-un-joven-de-18-anos-en-un-accidente-de-transito-en-dorado/</t>
  </si>
  <si>
    <t>https://web.archive.org/web/20221112163911/https://www.elnuevodia.com/noticias/...</t>
  </si>
  <si>
    <t>Carlos Manuel Fuentes Rodríguez</t>
  </si>
  <si>
    <t>https://web.archive.org/web/20221113202115/https://www.villagenews.com/story/2022/11/10/news/motorcyclist-killed-in-hit-and-run-fallbrook-crash/71551.html</t>
  </si>
  <si>
    <t>https://web.archive.org/web/20221113202115/https://www.villagenews.com/story...</t>
  </si>
  <si>
    <t>Tesla hits wall, catches fire</t>
  </si>
  <si>
    <t>https://web.archive.org/web/20221111234459/https://www.cbsnews.com/losangeles/news/1-dead-2-injured-after-car-bursts-into-flames-during-multi-car-crash-in-garden-grove/</t>
  </si>
  <si>
    <t>https://web.archive.org/web/20221111234459/https://www.cbsnews.com/losangeles/news/...</t>
  </si>
  <si>
    <t>Out of control Tesla hits bicyclist and motorcyclist</t>
  </si>
  <si>
    <t>https://web.archive.org/web/20221113202525/https://www.reuters.com/business/autos-transportation/tesla-says-it-will-assist-police-probe-into-fatal-crash-china-2022-11-13/</t>
  </si>
  <si>
    <t>https://web.archive.org/web/20221113202525/https://www.reuters.com/business/autos-...</t>
  </si>
  <si>
    <t>Collision at intersection, Tesla driver dies in hospital</t>
  </si>
  <si>
    <t>https://web.archive.org/web/20221119044327/https://www.lakemchenryscanner.com/2022/11/18/73-year-old-man-dies-over-a-week-after-serious-crash-in-barrington-hills/</t>
  </si>
  <si>
    <t>https://web.archive.org/web/20221119044327/https://www.lakemchenryscanner.com/2022/11/18...</t>
  </si>
  <si>
    <t>Charles Dietz Jr.</t>
  </si>
  <si>
    <t>https://web.archive.org/web/20221020201801/https://www.kget.com/traffic/1-dead-in-tesla-battery-fire-near-outlets-at-tejon/</t>
  </si>
  <si>
    <t>https://web.archive.org/web/20221020201801/https://www.kget.com/traffic/1-dead...</t>
  </si>
  <si>
    <t>Tesla collides with minivan, engulfed by flames</t>
  </si>
  <si>
    <t>https://web.archive.org/web/20221020002232/https://www.wptv.com/news/treasure-coast/region-martin-county/florida-highway-patrol-investigates-how-deadly-tesla-minivan-crash-occurred-in-martin-county</t>
  </si>
  <si>
    <t>https://web.archive.org/web/20221020002232/https://www.wptv.com/news/treasure-coast/region-...</t>
  </si>
  <si>
    <t>Tesla crashes into ditch</t>
  </si>
  <si>
    <t>https://web.archive.org/web/20221013123559/https://www.northantstelegraph.co.uk/news/people/wellingborough-tesla-driver-killed-after-car-crashes-into-lincolnshire-ditch-3878243</t>
  </si>
  <si>
    <t>https://web.archive.org/web/20221013123559/https://www.northantstelegraph.co.uk...</t>
  </si>
  <si>
    <t>Tesla hits concrete block</t>
  </si>
  <si>
    <t>https://web.archive.org/web/20221010045055/https://kion546.com/news/2022/10/09/woman-dies-in-hollister-crash-and-the-man-behind-the-wheel-is-arrested/</t>
  </si>
  <si>
    <t>https://web.archive.org/web/20221010045055/https://kion546.com/news/2022...</t>
  </si>
  <si>
    <t>Tesla hits tree and catches fire</t>
  </si>
  <si>
    <t>https://web.archive.org/web/20221001225631/https://www.mysuncoast.com/2022/10/01/driver-dies-when-tesla-catches-fire-crash-i-75/</t>
  </si>
  <si>
    <t>https://web.archive.org/web/20221001225631/https://www.mysuncoast.com/2022/10...</t>
  </si>
  <si>
    <t>https://archive.ph/eVnc8</t>
  </si>
  <si>
    <t>https://web.archive.org/web/20220919011338/https://www.wmar2news.com/news/local-news/1-killed-in-multi-vehicle-crash-in-montgomery-county</t>
  </si>
  <si>
    <t>https://web.archive.org/web/20220919011338/https://www.wmar2news.com/ne...</t>
  </si>
  <si>
    <t>Sandra Lorena Morales De Arevala</t>
  </si>
  <si>
    <t>Tesla loses control and crashes into bus shelter, kills man inside</t>
  </si>
  <si>
    <t>https://web.archive.org/web/20220817115235/https://www.ajc.com/news/1-dead-after-tesla-driver-loses-control-hits-man-at-cobb-bus-shelter/TLV4M4XY5BHWVAO77GGSM5Y24M/</t>
  </si>
  <si>
    <t>https://web.archive.org/web/20220817115235/https://www.ajc.com/news/1-dead-...</t>
  </si>
  <si>
    <t>Tesla runs off highway</t>
  </si>
  <si>
    <t>13781-4011</t>
  </si>
  <si>
    <t>Jeff Robertson</t>
  </si>
  <si>
    <t>Tesla runs off road, catches fire</t>
  </si>
  <si>
    <t>https://web.archive.org/web/20230504151027/https://www.nyspnews.com/state-police-are-investigation-one-car-fatal-motor-vehicle-accient-on-county-route-5-town-dickinson.htm</t>
  </si>
  <si>
    <t>https://web.archive.org/web/20230504151027/https://www.nyspn...</t>
  </si>
  <si>
    <t>Received confirmation from family friend that it was a Tesla</t>
  </si>
  <si>
    <t>Michael J. Irrera</t>
  </si>
  <si>
    <t>Motorcycle collides with Tesla</t>
  </si>
  <si>
    <t>https://web.archive.org/web/20220820202436/https://www.clickorlando.com/traffic/2022/08/20/man-dies-after-being-struck-while-crossing-university-boulevard-troopers-say/</t>
  </si>
  <si>
    <t>https://archive.ph/qp3oz</t>
  </si>
  <si>
    <t>9/-/2022</t>
  </si>
  <si>
    <t>13781-5248 | Currently marked as [Unknown] for "Automated System Engaged?"</t>
  </si>
  <si>
    <t>https://web.archive.org/web/20220909100041/https://www.cbsnews.com/sanfrancisco/...</t>
  </si>
  <si>
    <t>13781-3713</t>
  </si>
  <si>
    <t>https://web.archive.org/web/20220826192806/https://bocanewsnow.com/2022/...</t>
  </si>
  <si>
    <t>Ingrid Noon</t>
  </si>
  <si>
    <t>Motorcyclist hits Tesla</t>
  </si>
  <si>
    <t>https://archive.ph/LIuuq</t>
  </si>
  <si>
    <t>Multi-car accident on highway</t>
  </si>
  <si>
    <t>13781-3710</t>
  </si>
  <si>
    <t>https://web.archive.org/web/20221019005507/https://www.wbtw.com/news/state-regional-news/2-dead-3-injured-after-box-truck-rear-ends-motorcycle-then-hits-tesla-in-south-carolina/</t>
  </si>
  <si>
    <t>https://web.archive.org/web/20221019005507/https://www.wbtw.com/news/state...</t>
  </si>
  <si>
    <t>Car drives thru garage, hits Tesla, lands on railroad tracks</t>
  </si>
  <si>
    <t>https://web.archive.org/web/20220822181849/https://www.telegraph...</t>
  </si>
  <si>
    <t>Tesla swerves, runs off roadway, overturns</t>
  </si>
  <si>
    <t>https://web.archive.org/web/20220822002546/https://www.wflx.com/2022/08/21...</t>
  </si>
  <si>
    <t>Guy Ludgy Barbancourt</t>
  </si>
  <si>
    <t>Pedestrian hit in road</t>
  </si>
  <si>
    <t>Tesla car crashes into tree, burns</t>
  </si>
  <si>
    <t>https://web.archive.org/web/20220820195541/https://www.tag24.de/nachrichten/unfall/tesla-kracht-gegen-baum-und-brennt-aus-zwei-tote-und-drei-schwerverletzte-2584180</t>
  </si>
  <si>
    <t>https://web.archive.org/web/20220820195541/https://www.tag24.de/nachrichten...</t>
  </si>
  <si>
    <t>Tesla veers into oncoming traffic</t>
  </si>
  <si>
    <t>https://web.archive.org/web/20220820182847/https://www.ksbw.com/article/hollister-crash-kills-4-tesla-big-rig/40898893</t>
  </si>
  <si>
    <t>https://web.archive.org/web/20220820182847/https://www.ksbw.com/article/hol...</t>
  </si>
  <si>
    <t>Finland</t>
  </si>
  <si>
    <t>Unlicensed driver hits pedestrian</t>
  </si>
  <si>
    <t>https://web.archive.org/web/20220820195407/https://yle.fi/uutiset/3-12576787</t>
  </si>
  <si>
    <t>https://web.archive.org/web/20220820195407/https://yle.fi/uutiset/3-1257678...</t>
  </si>
  <si>
    <t>Man in wheelchair hit crossing road</t>
  </si>
  <si>
    <t>https://web.archive.org/web/20220817110831/https://www.wfla.com/news/man-in-wheelchair-fatally-struck-by-suv-tesla-in-pasco-county/</t>
  </si>
  <si>
    <t>https://web.archive.org/web/20220817110831/https://www.wfla.com/news/man-in...</t>
  </si>
  <si>
    <t>Tesla hits cyclist</t>
  </si>
  <si>
    <t>https://web.archive.org/web/20220815224835/https://viewpointvancouver.ca/2022/08/15/one-pedestrian-death-a-month-in-vancouver-vision-zero-at-least-you-are-talking-to-each-other/</t>
  </si>
  <si>
    <t>https://web.archive.org/web/20220815224835/https://viewpointvancouver.ca/20...</t>
  </si>
  <si>
    <t>Sarah Lutgens</t>
  </si>
  <si>
    <t>ME</t>
  </si>
  <si>
    <t>Tesla crashes at high speed</t>
  </si>
  <si>
    <t>https://web.archive.org/web/20220817110830/https://www.boothbayregister.com/article/southport-accident-victim-named/163623</t>
  </si>
  <si>
    <t>https://web.archive.org/web/20220817110830/https://www.boothbayregister.com...</t>
  </si>
  <si>
    <t>James Pener</t>
  </si>
  <si>
    <t>Tesla drunk driver</t>
  </si>
  <si>
    <t>https://archive.is/NGkbf</t>
  </si>
  <si>
    <t>Date of incident established by https://www.strawtherfh.com/obituary/christian-malone</t>
  </si>
  <si>
    <t>Christian Malone</t>
  </si>
  <si>
    <t>13781-3488</t>
  </si>
  <si>
    <t>https://web.archive.org/web/20220817110830/https://www.ksl.com/article/50445474/motorcyclist-dies-in-i-15-collision-with-tesla-on-autopilot-uhp-says</t>
  </si>
  <si>
    <t>https://web.archive.org/web/20220817110830/https://www.ksl.com/article/5044...</t>
  </si>
  <si>
    <t>Landon Embry</t>
  </si>
  <si>
    <t>Tesla goes airborne and crashes</t>
  </si>
  <si>
    <t>https://web.archive.org/web/20220817110830/https://www.wpxi.com/news/local/least-1-person-killed-fatal-crash-pine-township/ARDDKESNLZAX7EABJBPELT4KZY/?outputType=amp</t>
  </si>
  <si>
    <t>https://web.archive.org/web/20220817110830/https://www.wpxi.com/news/local/...</t>
  </si>
  <si>
    <t>Douglas David Rockacy</t>
  </si>
  <si>
    <t>Out of control Tesla hits pedestrians</t>
  </si>
  <si>
    <t>https://web.archive.org/web/20220817110831/https://whatchinareads.com/article/?uid=00e9b6f6ff4d11ec98bbc7030b3aab5e</t>
  </si>
  <si>
    <t>https://web.archive.org/web/20220817110831/https://whatchinareads.com/artic...</t>
  </si>
  <si>
    <t>3-car accident involving Tesla</t>
  </si>
  <si>
    <t>https://web.archive.org/web/20220817110916/https://fox5sandiego.com/traffic/82-year-old-killed-in-rollover-crash-identified/</t>
  </si>
  <si>
    <t>https://web.archive.org/web/20220817110916/https://fox5sandiego.com/traffic...</t>
  </si>
  <si>
    <t>HA</t>
  </si>
  <si>
    <t>https://web.archive.org/web/20220817110831/https://www.staradvertiser.com/2022/07/09/breaking-news/kihei-man-46-dead-after-motorcycle-collision-in-wailuku/</t>
  </si>
  <si>
    <t>https://web.archive.org/web/20220817110831/https://www.staradvertiser.com/2...</t>
  </si>
  <si>
    <t>Jeremy Caballero</t>
  </si>
  <si>
    <t>Motorcycle hit by Tesla</t>
  </si>
  <si>
    <t>13781-3332</t>
  </si>
  <si>
    <t>https://web.archive.org/web/20240924213002/https://www.nbclosangeles.com/news/local/91-freeway-closed-crash-riverside/2932784/</t>
  </si>
  <si>
    <t>Marvin Walker</t>
  </si>
  <si>
    <t>13781-3327</t>
  </si>
  <si>
    <t>https://web.archive.org/web/20220817111255/https://mycbs4.com/news/local/two-people-killed-in-i-75-accident-after-car-collides-into-semi-truck</t>
  </si>
  <si>
    <t>https://web.archive.org/web/20220817111255/https://mycbs4.com/news/...</t>
  </si>
  <si>
    <t>Tesla strikes pole, burns</t>
  </si>
  <si>
    <t>https://web.archive.org/web/20220817111312/https://www.11alive.com/article/news/local/atlanta-crash-ralph-d-abernathy/85-c224cf65-b2ef-47b7-8bad-facb0fa5a329</t>
  </si>
  <si>
    <t>https://web.archive.org/web/20220817111312/https://www.11alive.com/article/...</t>
  </si>
  <si>
    <t>https://web.archive.org/web/20220817110848/https://www.sacramentoinjuryattorneysblog.com/fatal-motorcycle-crash-near-farmington/</t>
  </si>
  <si>
    <t>https://web.archive.org/web/20220817110848/https://www.sacramentoinjuryatto...</t>
  </si>
  <si>
    <t>Mike Vargas Sr.</t>
  </si>
  <si>
    <t>https://web.archive.org/web/20220817110831/https://www.wkrg.com/mobile-county/mobile-man-killed-in-crash-off-dawes-road/</t>
  </si>
  <si>
    <t>https://web.archive.org/web/20220817110831/https://www.wkrg.com/mobile-coun...</t>
  </si>
  <si>
    <t>Kaleb D. Dawson</t>
  </si>
  <si>
    <t>Tesla hit and run</t>
  </si>
  <si>
    <t>https://web.archive.org/web/20220817110832/https://www.nbcphiladelphia.com/news/local/woman-struck-and-killed-by-hit-and-run-vehicle-in-germantown/3276232/</t>
  </si>
  <si>
    <t>https://web.archive.org/web/20220817110832/https://www.nbcphiladelphia.com/...</t>
  </si>
  <si>
    <t>Tesla runs into overpass</t>
  </si>
  <si>
    <t>https://web.archive.org/web/20220817110830/https://montreal.ctvnews.ca/highway-40-partially-closed-after-fiery-collision-between-car-overpass-1.5954326</t>
  </si>
  <si>
    <t>https://web.archive.org/web/20220817110830/https://montreal.ctvnews.ca/high...</t>
  </si>
  <si>
    <t>https://www.uppermichiganssource.com/2021/06/19/2-dead-after-1-car-crash-marquette-county-road-550/</t>
  </si>
  <si>
    <t>https://web.archive.org/web/20220817110830/https://www.kget.com/news/crime-...</t>
  </si>
  <si>
    <t>Candice Marie Rajala,</t>
  </si>
  <si>
    <t>Eric Joseph Roycroft</t>
  </si>
  <si>
    <t>https://web.archive.org/web/20220817110830/https://www.kget.com/news/crime-watch/ex-tehachapi-city-council-candidate-killed-in-crash/</t>
  </si>
  <si>
    <t>James Clinton Davies</t>
  </si>
  <si>
    <t>Alex Francisco Cuesta</t>
  </si>
  <si>
    <t>Tesla moves into opposite lane and head-on crashes</t>
  </si>
  <si>
    <t>https://web.archive.org/web/20220817111253/https://www.turnto23.com/news/local-news/one-person-was-killed-in-a-collision-on-highway-178</t>
  </si>
  <si>
    <t>https://web.archive.org/web/20220817111253/https://www.turnto23.com/news/lo...</t>
  </si>
  <si>
    <t>Peggy K. Agaplou</t>
  </si>
  <si>
    <t>https://web.archive.org/web/20220817111306/https://www.latimes.com/socal/daily-pilot/news/story/2022-06-13/newport-coast-woman-dead-after-traffic-collision</t>
  </si>
  <si>
    <t>https://web.archive.org/web/20220817111306/https://www.latimes.com/socal/da...</t>
  </si>
  <si>
    <t>https://web.archive.org/web/20220817111343/https://www.sandiegouniontribune.com/news/public-safety/story/2022-06-07/pedestrian-suffers-life-threatening-injuries-in-kearny-mesa-crash-driver-arrested-accused-of-dui</t>
  </si>
  <si>
    <t>https://web.archive.org/web/20220817111343/https://www.sandiegouniontribune...</t>
  </si>
  <si>
    <t>https://web.archive.org/web/20220817111252/https://www.reviewjournal.com/local/summerlin/motorcyclist-killed-in-summerlin-crash-2586936/</t>
  </si>
  <si>
    <t>https://web.archive.org/web/20220817111252/https://www.reviewjournal.com/lo...</t>
  </si>
  <si>
    <t>6/-/2022</t>
  </si>
  <si>
    <t>13781-3513</t>
  </si>
  <si>
    <t>https://web.archive.org/web/20220817111305/https://www.timesunion.com/news/article/Incident-shuts-down-Northway-in-Colonie-overnight-17206453.php</t>
  </si>
  <si>
    <t>https://web.archive.org/web/20220817111305/https://www.timesunion.com/news/...</t>
  </si>
  <si>
    <t>Katryn R. Fisher</t>
  </si>
  <si>
    <t>Tesla loses control and crashes into car</t>
  </si>
  <si>
    <t>https://web.archive.org/web/20220531173206/https://www.koin.com/news/crashes/seaside-teacher-26-dies-after-tesla-crash-on-hwy-26/</t>
  </si>
  <si>
    <t>https://web.archive.org/web/20220531173206/https://www.koin.com/news/crashe...</t>
  </si>
  <si>
    <t>Fredrick Scheffler II</t>
  </si>
  <si>
    <t>Kyle Rieger</t>
  </si>
  <si>
    <t>Speeding tesla crashes into tree</t>
  </si>
  <si>
    <t>https://web.archive.org/web/20220817111345/https://www.nytimes.com/2022/05/27/us/politics/california-senate-candidate-odowd-musk.html</t>
  </si>
  <si>
    <t>https://web.archive.org/web/20220817111345/https://www.nytimes.com/2022/05/...</t>
  </si>
  <si>
    <t>Tesla crashes into pole</t>
  </si>
  <si>
    <t>https://web.archive.org/web/20220817111704/https://katu.com/news/local/passenger-dies-when-milwaukie-oregon-man-crashes-tesla-model-s-into-power-pole-north-of-diamond-lake-highway-138e-douglas-county</t>
  </si>
  <si>
    <t>https://web.archive.org/web/20220817111704/https://katu.com/news/local/pass...</t>
  </si>
  <si>
    <t>Koelby Edlund</t>
  </si>
  <si>
    <t>Tesla driver hit in multi-car accident</t>
  </si>
  <si>
    <t>https://web.archive.org/web/20220817111344/https://ktar.com/story/5071099/crash-closes-interstate-17-in-north-phoenix-for-hours/</t>
  </si>
  <si>
    <t>https://web.archive.org/web/20220817111344/https://ktar.com/story/5071099/c...</t>
  </si>
  <si>
    <t>Iwanda Mitchell</t>
  </si>
  <si>
    <t>https://web.archive.org/web/20220817111359/https://transitjam.com/2022/05/21/tesla-driver-arrested-after-woman-killed-at-fanling-pedestrian-crossing/</t>
  </si>
  <si>
    <t>https://web.archive.org/web/20220817111359/https://transitjam.com/2022/05/2...</t>
  </si>
  <si>
    <t>Ms. Au</t>
  </si>
  <si>
    <t>https://web.archive.org/web/20220817111406/https://www.nj.com/cumberland/2022/05/south-jersey-driver-killed-after-tesla-hits-trees-catches-fire.html</t>
  </si>
  <si>
    <t>https://web.archive.org/web/20220817111406/https://www.nj.com/cumberland/20...</t>
  </si>
  <si>
    <t>Daniel Sincavage</t>
  </si>
  <si>
    <t>Multiple car crash on highway</t>
  </si>
  <si>
    <t>https://web.archive.org/web/20220817111343/https://www.rlsmedia.com/article/update-shorts-hills-resident-killed-after-his-tesla-rear-ended-tractor-trailer-route-24</t>
  </si>
  <si>
    <t>https://web.archive.org/web/20220817111343/https://www.rlsmedia.com/article...</t>
  </si>
  <si>
    <t>David M. Baum</t>
  </si>
  <si>
    <t>13781-3279</t>
  </si>
  <si>
    <t>https://web.archive.org/web/20220817111726/https://www.facebook.com/CHPCAPISTRANO/posts/373120718175800</t>
  </si>
  <si>
    <t>https://web.archive.org/web/20220817111726/https://www.facebook.com/CHPCAPI...</t>
  </si>
  <si>
    <t>13781-3074</t>
  </si>
  <si>
    <t>https://web.archive.org/web/20220815212600/https://api.nhtsa.gov/complaints/odinumber?odinumber=11466262 and https://web.archive.org/web/20220820183319/https://mymountaintown.com/forum/46-scanner-emergency-info-weather-forecasts/340695-accident-and-car-fire-on-upper-bear-creek-rd-evergreen%23392626</t>
  </si>
  <si>
    <t>https://web.archive.org/web/20220815212600/https://api.nhtsa.gov/complaints...</t>
  </si>
  <si>
    <t>FSD engaged according to WaPo investigation</t>
  </si>
  <si>
    <t>Hans von Ohain</t>
  </si>
  <si>
    <t>Tesla hits electric bike who dies 5 days later from injuries</t>
  </si>
  <si>
    <t>https://web.archive.org/web/20220817112042/https://thewest.com.au/news/fatal-crash-involving-tesla-in-perths-east-c-6861739</t>
  </si>
  <si>
    <t>https://web.archive.org/web/20220817112042/https://thewest.com.au/news/fata...</t>
  </si>
  <si>
    <t>Tesla smashes into construction equipment</t>
  </si>
  <si>
    <t>https://web.archive.org/web/20220817111727/https://www.pressdemocrat.com/article/news/3-dead-as-tesla-model-s-smashes-into-construction-equipment-in-southern-cal/</t>
  </si>
  <si>
    <t>https://web.archive.org/web/20220817111727/https://www.pressdemocrat.com/ar...</t>
  </si>
  <si>
    <t>Wayne Walter Swanson Jr.</t>
  </si>
  <si>
    <t>Crystal McCallum</t>
  </si>
  <si>
    <t>Andrew James Chaves</t>
  </si>
  <si>
    <t>Tesla OUI involving another vehicle</t>
  </si>
  <si>
    <t>https://web.archive.org/web/20220817111705/https://www.abc4.com/news/local-news/driver-that-crashed-on-n-temple-at-89-mph-with-20-bac-killing-two-people-arrested/</t>
  </si>
  <si>
    <t>https://web.archive.org/web/20220817111705/https://www.abc4.com/news/local-...</t>
  </si>
  <si>
    <t>Joseph Lucero</t>
  </si>
  <si>
    <t>Sarina Astorga</t>
  </si>
  <si>
    <t>Tesla OUI hits pedestrian</t>
  </si>
  <si>
    <t>https://web.archive.org/web/20220817112847/https://twitter.com/KeeleyFox29/status/1520804528148434944</t>
  </si>
  <si>
    <t>https://web.archive.org/web/20220817112847/https://twitter.com/KeeleyFox29/...</t>
  </si>
  <si>
    <t>Highway accident, Tesla goes airborne</t>
  </si>
  <si>
    <t>https://web.archive.org/web/20220817111656/https://www.cbs17.com/news/local-news/durham-county-news/apex-driver-dies-after-tesla-goes-airborne-and-flips-onto-i-40-in-durham-police-say/</t>
  </si>
  <si>
    <t>https://web.archive.org/web/20220817111656/https://www.cbs17.com/news/local...</t>
  </si>
  <si>
    <t>Crash with motorcycle</t>
  </si>
  <si>
    <t>13781-3470</t>
  </si>
  <si>
    <t>Two car accident</t>
  </si>
  <si>
    <t>https://web.archive.org/web/20220817111707/https://www.hertsad.co.uk/news/traffic/tesla-crash-a414-longabout-colney-heath-8889184</t>
  </si>
  <si>
    <t>https://web.archive.org/web/20220817111707/https://www.hertsad.co.uk/news/t...</t>
  </si>
  <si>
    <t>Netherlands</t>
  </si>
  <si>
    <t>Head-on collision with truck and Tesla</t>
  </si>
  <si>
    <t>https://web.archive.org/web/20220817111705/https://myprivacy.dpgmedia.nl/consent?siteKey=V9f6VUvlHxq9wKIN&amp;callbackUrl=https%3A%2F%2Fwww.ad.nl%2Fprivacy-gate%2Faccept-tcf2%3FredirectUri%3D%252Fauto%252Fautomobilist-komt-om-het-leven-bij-frontale-botsing-met-vrachtwagen~a7c5916e%252F</t>
  </si>
  <si>
    <t>https://web.archive.org/web/20220817111705/https://myprivacy.dpgmedia.nl/co...</t>
  </si>
  <si>
    <t>OUI crash on highway, Tesla catches fire</t>
  </si>
  <si>
    <t>13781-2600 | Currently marked as [Unknown] for "Automated System Engaged?</t>
  </si>
  <si>
    <t>https://web.archive.org/web/20220817111737/https://www.eastbaytimes.com/2022/03/27/ashland-fatal-i-580-hit-and-run-crash-claims-tesla-passenger/</t>
  </si>
  <si>
    <t>https://web.archive.org/web/20220817111737/https://www.eastbaytimes.com/202...</t>
  </si>
  <si>
    <t>Three car collision involving Tesla</t>
  </si>
  <si>
    <t>https://web.archive.org/web/20220817111732/https://kion546.com/news/2022/03/21/two-people-from-salinas-dead-after-crash-in-san-benito-county/</t>
  </si>
  <si>
    <t>https://web.archive.org/web/20220817111732/https://kion546.com/news/2022/03...</t>
  </si>
  <si>
    <t>Car crosses double yellow and crashes with a Tesla</t>
  </si>
  <si>
    <t>https://web.archive.org/web/20220817112043/https://sfist.com/2022/03/23/driver-killed-in-wrong-way-crash-near-carquinez-bridge-identified-as-missing-29-year-old-sf-woman/</t>
  </si>
  <si>
    <t>https://web.archive.org/web/20220817112043/https://sfist.com/2022/03/23/dri...</t>
  </si>
  <si>
    <t>Ruiju Ma</t>
  </si>
  <si>
    <t>Madyson James</t>
  </si>
  <si>
    <t>Tesla collides into rail on highway</t>
  </si>
  <si>
    <t>https://web.archive.org/web/20220817112546/https://www.dailybulletin.com/2022/03/14/2-rialto-residents-killed-in-wrong-way-crash-of-tesla-on-15-freeway-in-ontario/</t>
  </si>
  <si>
    <t>https://web.archive.org/web/20220817112546/https://www.dailybulletin.com/20...</t>
  </si>
  <si>
    <t>Jose Elizarraraz Bravo</t>
  </si>
  <si>
    <t>Luis Elizarraraz Bravo</t>
  </si>
  <si>
    <t>Tesla crash that ends in fire</t>
  </si>
  <si>
    <t>https://web.archive.org/web/20220817113049/https://wsvn.com/news/local/driver-dead-after-tesla-catches-fire-in-miami-gardens/</t>
  </si>
  <si>
    <t>https://web.archive.org/web/20220817113049/https://wsvn.com/news/local/driv...</t>
  </si>
  <si>
    <t>Switzerland</t>
  </si>
  <si>
    <t>Frontal collision between Tesla and VW</t>
  </si>
  <si>
    <t>https://web.archive.org/web/20220817114126/https://www.20min.ch/story/schwerer-unfall-auf-autobahnzubringer-frau-42-stirbt-vier-verletzte-438706344026</t>
  </si>
  <si>
    <t>https://web.archive.org/web/20220817114126/https://www.20min.ch/story/schwe...</t>
  </si>
  <si>
    <t>Tesla ignites on parkway</t>
  </si>
  <si>
    <t>https://web.archive.org/web/20220817113049/https://patch.com/new-york/newcity/fatal-tesla-crash-palisades-parkway</t>
  </si>
  <si>
    <t>https://web.archive.org/web/20220817113049/https://patch.com/new-york/newci...</t>
  </si>
  <si>
    <t>Tesla on Autopilot hits maintenance car, then BMW hits responder</t>
  </si>
  <si>
    <t>https://web.archive.org/web/20220817113258/https://autos.udn.com/autos/story/12168/6147762</t>
  </si>
  <si>
    <t>https://web.archive.org/web/20220817113258/https://autos.udn.com/autos/stor...</t>
  </si>
  <si>
    <t>Yu Nan</t>
  </si>
  <si>
    <t>Car found overturned in a ravine</t>
  </si>
  <si>
    <t>https://web.archive.org/web/20220817112128/https://www.ktvu.com/news/mystery-surrounds-death-of-usf-student-christopher-liang-found-dead-in-tesla</t>
  </si>
  <si>
    <t>https://web.archive.org/web/20220817112128/https://www.ktvu.com/news/myster...</t>
  </si>
  <si>
    <t>Christopher Liang</t>
  </si>
  <si>
    <t>Tesla crashes head on with other car</t>
  </si>
  <si>
    <t>https://web.archive.org/web/20220817112211/https://kion546.com/news/2022/03/23/fast-food-restaurant-co-workers-remember-salinas-man-killed-in-fresno-crash/</t>
  </si>
  <si>
    <t>https://web.archive.org/web/20220817112211/https://kion546.com/news/2022/03...</t>
  </si>
  <si>
    <t>Car found in water-swollen ditch</t>
  </si>
  <si>
    <t>https://web.archive.org/web/20220817112548/https://www.wthr.com/article/news/local/police-investigate-columbus-indiana-man-found-dead-in-crashed-tesla/531-7a842ae1-11f2-46e1-96f7-01d4fe7cf66d</t>
  </si>
  <si>
    <t>https://web.archive.org/web/20220817112548/https://www.wthr.com/article/new...</t>
  </si>
  <si>
    <t>Tesla breaks down in traffic and causes pile-up</t>
  </si>
  <si>
    <t>https://web.archive.org/web/20220817113101/https://www.autoevolution.com/news/mysterious-tesla-fatal-crash-in-missouri-gets-us-asking-what-caused-it-183775.html</t>
  </si>
  <si>
    <t>https://web.archive.org/web/20220817113101/https://www.autoevolution.com/ne...</t>
  </si>
  <si>
    <t>Terry L. Siegel</t>
  </si>
  <si>
    <t>Tesla crashes into a tree</t>
  </si>
  <si>
    <t>https://web.archive.org/web/20220817113108/https://abc7.com/woodland-hills-deadly-crash-woman-killed-car-slams-into-tree/11560146/</t>
  </si>
  <si>
    <t>https://web.archive.org/web/20220817113108/https://abc7.com/woodland-hills-...</t>
  </si>
  <si>
    <t>Tesla loses control, hits pole, ignites</t>
  </si>
  <si>
    <t>https://web.archive.org/web/20220817112853/https://www.wfla.com/news/traffic/deadly-crash-closes-part-of-state-road-54-in-lutz/</t>
  </si>
  <si>
    <t>https://web.archive.org/web/20220817112853/https://www.wfla.com/news/traffi...</t>
  </si>
  <si>
    <t>Motorcyclist crashes into Tesla</t>
  </si>
  <si>
    <t>https://web.archive.org/web/20220102071418/https://www.vvng.com/sb-i-15-shutdown-in-cajon-pass-due-to-crash-involving-a-motorcycle/</t>
  </si>
  <si>
    <t>https://web.archive.org/web/20220102071418/https://www.vvng.com/sb-i-15-shu...</t>
  </si>
  <si>
    <t>Single-collision on onramp</t>
  </si>
  <si>
    <t>https://web.archive.org/web/20220817112847/https://www.kron4.com/news/bay-area/fatal-crash-on-sb-i-680-onramp-in-san-jose/</t>
  </si>
  <si>
    <t>https://web.archive.org/web/20220817112847/https://www.kron4.com/news/bay-a...</t>
  </si>
  <si>
    <t>1/-/2022</t>
  </si>
  <si>
    <t>Accident reported in SGO - # fatalities unclear</t>
  </si>
  <si>
    <t>13781-7591   | Currently marked as [Unknown] for "Automated System Engaged?"</t>
  </si>
  <si>
    <t>https://web.archive.org/web/20220817113053/https://news24-680.com/2021/12/31/two-dead-one-injured-in-sunol-crash-friday/</t>
  </si>
  <si>
    <t>https://web.archive.org/web/20220817113053/https://news24-680.com/2021/12/3...</t>
  </si>
  <si>
    <t>Multi-crash involving OUI</t>
  </si>
  <si>
    <t>13781-3900</t>
  </si>
  <si>
    <t>https://web.archive.org/web/20220817112848/https://kesq.com/news/2021/12/28/chula-vista-man-identified-as-person-killed-in-suspected-dui-crash-in-downtown-palm-springs/</t>
  </si>
  <si>
    <t>https://web.archive.org/web/20220817112848/https://kesq.com/news/2021/12/28...</t>
  </si>
  <si>
    <t>Tesla loses control and drives into river</t>
  </si>
  <si>
    <t>https://web.archive.org/web/20220817113109/https://www.breakinglatest.news/news/police-report-jiangsu-liyang-tesla-crash-1-dead-and-1-rescued-news-cnbeta-com/</t>
  </si>
  <si>
    <t>https://web.archive.org/web/20220817113109/https://www.breakinglatest.news/...</t>
  </si>
  <si>
    <t>https://web.archive.org/web/20220817113258/https://www.mercurynews.com/2021/12/18/san-jose-man-killed-after-being-thrown-off-motorcycle/</t>
  </si>
  <si>
    <t>https://web.archive.org/web/20220817113258/https://www.mercurynews.com/2021...</t>
  </si>
  <si>
    <t>Mitchell Moreno Jr.</t>
  </si>
  <si>
    <t>Crash in public area including 20 injuries</t>
  </si>
  <si>
    <t>https://web.archive.org/web/20220817113015/https://www.bbc.com/news/world-europe-59647069</t>
  </si>
  <si>
    <t>https://web.archive.org/web/20220817113015/https://www.bbc.com/news/world-e...</t>
  </si>
  <si>
    <t>Vehicular collision</t>
  </si>
  <si>
    <t>https://web.archive.org/web/20220817113015/https://www.12news.com/article/news/local/valley/woman-dead-tesla-crashed-into-truck-paradise-valley/75-98fb1f7c-d66d-4a9e-bc30-3806818d261a</t>
  </si>
  <si>
    <t>https://web.archive.org/web/20220817113015/https://www.12news.com/article/n...</t>
  </si>
  <si>
    <t>Tesla crashes into trees, flames erupt</t>
  </si>
  <si>
    <t>https://web.archive.org/web/20220817113406/https://www.bz-berlin.de/brandenburg/auto-prallt-gegen-mehrere-baeume-fahrer-tot</t>
  </si>
  <si>
    <t>https://web.archive.org/web/20220817113406/https://www.bz-berlin.de/branden...</t>
  </si>
  <si>
    <t>Armin W.</t>
  </si>
  <si>
    <t>Motorbiker killed by Tesla</t>
  </si>
  <si>
    <t>https://web.archive.org/web/20220817113111/https://www.scmp.com/news/hong-kong/law-and-crime/article/3158164/ceo-hong-kong-manufacturing-company-arrested-after-his</t>
  </si>
  <si>
    <t>https://web.archive.org/web/20220817113111/https://www.scmp.com/news/hong-k...</t>
  </si>
  <si>
    <t>Collision with pole, battery ignited</t>
  </si>
  <si>
    <t>https://web.archive.org/web/20220817113330/https://www.cbsnews.com/losangeles/news/driver-killed-after-fiery-tesla-crash-in-redondo-beach-amid-heavy-fog/</t>
  </si>
  <si>
    <t>https://web.archive.org/web/20220817113330/https://www.cbsnews.com/losangel...</t>
  </si>
  <si>
    <t>OUI crash with parked car</t>
  </si>
  <si>
    <t>https://web.archive.org/web/20220817113102/https://www.cbsnews.com/sanfrancisco/news/union-city-fatal-dui-crash-i-880-whipple-road/</t>
  </si>
  <si>
    <t>https://web.archive.org/web/20220817113102/https://www.cbsnews.com/sanfranc...</t>
  </si>
  <si>
    <t>Pedestrian hit at crosswalk</t>
  </si>
  <si>
    <t>https://web.archive.org/web/20220817113112/https://fox5sandiego.com/traffic/pedestrian-killed-in-crash-on-state-route-15/</t>
  </si>
  <si>
    <t>https://web.archive.org/web/20220817113112/https://fox5sandiego.com/traffic...</t>
  </si>
  <si>
    <t>Three car collision</t>
  </si>
  <si>
    <t>https://web.archive.org/web/20220817113111/https://www.12news.com/article/news/local/valley/one-dead-several-injured-multi-vehicle-crash-tempe-us-60-nov-8/75-e8a85333-8f8a-4786-aeb7-ebbf7b0cfa67</t>
  </si>
  <si>
    <t>https://web.archive.org/web/20220817113111/https://www.12news.com/article/n...</t>
  </si>
  <si>
    <t>Tesla hits fixture, catches fire</t>
  </si>
  <si>
    <t>https://web.archive.org/web/20220817113349/https://www.fox19.com/2021/11/08/fatal-crash-clermont-county/</t>
  </si>
  <si>
    <t>https://web.archive.org/web/20220817113349/https://www.fox19.com/2021/11/08...</t>
  </si>
  <si>
    <t>https://web.archive.org/web/20220817113120/https://www.8newsnow.com/news/local-news/person-killed-following-crash-near-arby-ave-babiana-st-las-vegas/</t>
  </si>
  <si>
    <t>https://web.archive.org/web/20220817113120/https://www.8newsnow.com/news/lo...</t>
  </si>
  <si>
    <t>Tesla hits bicyclist before crashing</t>
  </si>
  <si>
    <t>https://web.archive.org/web/20220817113537/https://www.wtsp.com/amp/article/news/local/hillsboroughcounty/deadly-bicycle-crash-tampa/67-a5d1fcc5-cdcb-408b-8976-47f99eb5d0e7</t>
  </si>
  <si>
    <t>https://web.archive.org/web/20220817113537/https://www.wtsp.com/amp/article...</t>
  </si>
  <si>
    <t>Multi-collision event on highway</t>
  </si>
  <si>
    <t>https://web.archive.org/web/20220817113351/https://news.yahoo.com/state-patrol-man-killed-multi-004300038.html</t>
  </si>
  <si>
    <t>https://web.archive.org/web/20220817113351/https://news.yahoo.com/state-pat...</t>
  </si>
  <si>
    <t>Toyota hits Tesla</t>
  </si>
  <si>
    <t>https://web.archive.org/web/20220817113331/https://gcmaz.com/kaff-news/kaff_news/a-flagstaff-man-was-killed-in-a-two-vehicle-accident-thursday-afternoon-in-east-flagstaff/</t>
  </si>
  <si>
    <t>https://web.archive.org/web/20220817113331/https://gcmaz.com/kaff-news/kaff...</t>
  </si>
  <si>
    <t>IA</t>
  </si>
  <si>
    <t>Three-way car collision</t>
  </si>
  <si>
    <t>https://web.archive.org/web/20220817113541/https://www.kcrg.com/2021/09/15/three-vehicle-crash-johnson-county-kills-one-hurts-another/</t>
  </si>
  <si>
    <t>https://web.archive.org/web/20220817113541/https://www.kcrg.com/2021/09/15/...</t>
  </si>
  <si>
    <t>Tesla suffers suspension failure, hits tree, and ignites on fire</t>
  </si>
  <si>
    <t>https://web.archive.org/web/20220817113350/https://www.local10.com/news/local/2021/09/14/2-killed-after-tesla-crashes-into-tree-in-coral-gables/</t>
  </si>
  <si>
    <t>https://web.archive.org/web/20220817113350/https://www.local10.com/news/loc...</t>
  </si>
  <si>
    <t>Tesla hit pedestrian crossing road</t>
  </si>
  <si>
    <t>https://web.archive.org/web/20220817113300/https://twitter.com/ton_aarts/status/1446439380185501712</t>
  </si>
  <si>
    <t>https://web.archive.org/web/20220817113300/https://twitter.com/ton_aarts/st...</t>
  </si>
  <si>
    <t>Tesla runs stop sign, crashes into house</t>
  </si>
  <si>
    <t>https://web.archive.org/web/20220817113541/https://www.wfla.com/news/pinellas-county/two-killed-after-tesla-model-s-crashes-into-palm-harbor-home/</t>
  </si>
  <si>
    <t>https://web.archive.org/web/20220817113541/https://www.wfla.com/news/pinell...</t>
  </si>
  <si>
    <t>Car hits utility pole, ignites</t>
  </si>
  <si>
    <t>https://web.archive.org/web/20220817113701/https://www.hudsonvalley360.com/news/columbiacounty/police-two-dead-in-claverack-accident/article_5509017b-42d6-5eca-99f9-2c3f60c23ee6.html</t>
  </si>
  <si>
    <t>https://web.archive.org/web/20220817113701/https://www.hudsonvalley360.com/...</t>
  </si>
  <si>
    <t>Contacted by close friend who disclosed the car was a Tesla. Awaiting further confirmation.</t>
  </si>
  <si>
    <t xml:space="preserve">Kyle Germann </t>
  </si>
  <si>
    <t>Robert G. Bailly</t>
  </si>
  <si>
    <t>https://web.archive.org/web/20220817113345/https://www.msn.com/nl-nl/nieuws/Buitenland/dode-en-gewonde-bij-silvolde-door-botsing-tesla-tegen-boom/ar-AANMTqa?ocid=entnewsntp</t>
  </si>
  <si>
    <t>https://web.archive.org/web/20220817113345/https://www.msn.com/nl-nl/nieuws...</t>
  </si>
  <si>
    <t>Tesla runs a red light and hits another car</t>
  </si>
  <si>
    <t>https://web.archive.org/web/20220817113431/https://www.abc15.com/news/region-west-valley/glendale/alleged-red-light-runner-kills-3-in-glendale-crash-still-no-arrest-nearly-2-months-later</t>
  </si>
  <si>
    <t>https://web.archive.org/web/20220817113431/https://www.abc15.com/news/regio...</t>
  </si>
  <si>
    <t>Ariyanna Parsad</t>
  </si>
  <si>
    <t>Jazmine Marquez</t>
  </si>
  <si>
    <t>Kiyvon Martin</t>
  </si>
  <si>
    <t>https://web.archive.org/web/20220817113743/https://www.ncnewsonline.com/news/local_news/ohio-man-dies-in-i-76-crash/article_393ca0ec-5789-5aaa-9c73-436e04314612.html</t>
  </si>
  <si>
    <t>https://web.archive.org/web/20220817113743/https://www.ncnewsonline.com/new...</t>
  </si>
  <si>
    <t>Four vehicle collision, Tesla catches fire</t>
  </si>
  <si>
    <t>https://web.archive.org/web/20220817113556/https://www.telegraaf.nl/nieuws/675387459/tesla-vliegt-in-brand-na-botsing-met-vrachtwagen-bij-bergambacht-een-dode-en-drie-gewonden</t>
  </si>
  <si>
    <t>https://web.archive.org/web/20220817113556/https://www.telegraaf.nl/nieuws/...</t>
  </si>
  <si>
    <t>Pedestrian hit on shoulder</t>
  </si>
  <si>
    <t>13781-21</t>
  </si>
  <si>
    <t>https://web.archive.org/web/20220817113540/https://www.cbsnews.com/newyork/news/man-killed-fixing-tire-in-queens/</t>
  </si>
  <si>
    <t>https://web.archive.org/web/20220817113540/https://www.cbsnews.com/newyork/...</t>
  </si>
  <si>
    <t>Jean Louis</t>
  </si>
  <si>
    <t>Tesla Driver loses control and hits median barrier</t>
  </si>
  <si>
    <t>https://web.archive.org/web/20220817113558/https://www.ajc.com/news/traffic-alert-crash-with-injuries-shuts-down-i-285-in-cobb-county/AUBTX3HUPVGMPFZ2KDTG5RFXCQ/</t>
  </si>
  <si>
    <t>https://web.archive.org/web/20220817113558/https://www.ajc.com/news/traffic...</t>
  </si>
  <si>
    <t>Tesla driver hits man on shoulder of highway</t>
  </si>
  <si>
    <t>https://web.archive.org/web/20220817113830/https://www.yahoo.com/entertainment/woman-charged-felony-vehicular-homicide-221800206.html</t>
  </si>
  <si>
    <t>https://web.archive.org/web/20220817113830/https://www.yahoo.com/entertainm...</t>
  </si>
  <si>
    <t>Other driver dies in head-on collision</t>
  </si>
  <si>
    <t>https://web.archive.org/web/20220817113830/https://www.pe.com/2021/07/07/motorist-killed-in-2-car-collision-in-moreno-valley/</t>
  </si>
  <si>
    <t>https://web.archive.org/web/20220817113830/https://www.pe.com/2021/07/07/mo...</t>
  </si>
  <si>
    <t>Car crashes into Tesla, fire breaks out</t>
  </si>
  <si>
    <t>https://web.archive.org/web/20220817113844/https://www.latimes.com/california/story/2021-06-29/2-killed-in-wrong-way-crash-on-210-in-rialto</t>
  </si>
  <si>
    <t>https://web.archive.org/web/20220817113844/https://www.latimes.com/californ...</t>
  </si>
  <si>
    <t>Tesla hits power pole, runs off road, and ignites</t>
  </si>
  <si>
    <t>https://web.archive.org/web/20220817113530/https://www.uppermichiganssource.com/2021/06/19/2-dead-after-1-car-crash-marquette-county-road-550/</t>
  </si>
  <si>
    <t>https://web.archive.org/web/20220817113530/https://www.uppermichiganssource...</t>
  </si>
  <si>
    <t>Tesla crashes, driver later dies in hospital</t>
  </si>
  <si>
    <t>https://web.archive.org/web/20220817113715/https://www.google.com/url?q=https://amp.news-press.com/amp/7817548002</t>
  </si>
  <si>
    <t>https://web.archive.org/web/20220817113715/https://www.google.com/url?q=htt...</t>
  </si>
  <si>
    <t>Denmark</t>
  </si>
  <si>
    <t>Driver loses control of car, crashes into tree</t>
  </si>
  <si>
    <t>https://web.archive.org/web/20220817113750/https://www.berlingske.dk/samfund/53-aarig-mand-omkommer-i-bilulykke-uden-for-brande</t>
  </si>
  <si>
    <t>https://web.archive.org/web/20220817113750/https://www.berlingske.dk/samfun...</t>
  </si>
  <si>
    <t>Tesla crashes through backyard fence</t>
  </si>
  <si>
    <t>https://web.archive.org/web/20220817113841/https://www.krem.com/article/news/local/driver-dead-after-crashing-tesla-through-backyard-fence-in-cheney/293-e7385a69-b534-4d32-b8ee-9109c62ceda0</t>
  </si>
  <si>
    <t>https://web.archive.org/web/20220817113841/https://www.krem.com/article/new...</t>
  </si>
  <si>
    <t>Driver crashes into senior living facility</t>
  </si>
  <si>
    <t>https://web.archive.org/web/20220817113704/https://www.nydailynews.com/new-york/nyc-crime/ny-nyc-fatal-crash-tesla-senior-living-facility-20210611-eom4yrt7onfkjb6w5rxoovdvxu-story.html</t>
  </si>
  <si>
    <t>https://web.archive.org/web/20220817113704/https://www.nydailynews.com/new-...</t>
  </si>
  <si>
    <t>Tesla hits concrete barrier, later catches on fire</t>
  </si>
  <si>
    <t>https://web.archive.org/web/20220817113728/https://account.bellinghamherald.com/paywall/subscriber-only?resume=251853803&amp;intcid=ab_archive</t>
  </si>
  <si>
    <t>https://web.archive.org/web/20220817113728/https://account.bellinghamherald...</t>
  </si>
  <si>
    <t>Samuel James Morson</t>
  </si>
  <si>
    <t>Tesla involved in multi-car highway accident</t>
  </si>
  <si>
    <t>https://web.archive.org/web/20220817114521/https://www.nbcnews.com/news/us-news/four-killed-three-injured-multivehicle-crash-virginia-n1268593</t>
  </si>
  <si>
    <t>https://web.archive.org/web/20220817114521/https://www.nbcnews.com/news/us-...</t>
  </si>
  <si>
    <t>Tesla hits police officers and kills one</t>
  </si>
  <si>
    <t>https://web.archive.org/web/20220817113856/https://www.globaltimes.cn/page/202105/1223741.shtml</t>
  </si>
  <si>
    <t>https://web.archive.org/web/20220817113856/https://www.globaltimes.cn/page/...</t>
  </si>
  <si>
    <t>Tesla runs into back of truck</t>
  </si>
  <si>
    <t>https://web.archive.org/web/20220817113834/https://www.globaltimes.cn/page/202105/1222902.shtml</t>
  </si>
  <si>
    <t>https://web.archive.org/web/20220817113834/https://www.globaltimes.cn/page/...</t>
  </si>
  <si>
    <t>Multi-event collision with truck on highway</t>
  </si>
  <si>
    <t>13781-5609</t>
  </si>
  <si>
    <t>https://web.archive.org/web/20220817114117/https://apnews.com/article/california-business-technology-204e5600ec902d0bfda10feca74a9ed0</t>
  </si>
  <si>
    <t>https://web.archive.org/web/20220817114117/https://apnews.com/article/calif...</t>
  </si>
  <si>
    <t>Tesla crashes into tree, bursts into fire</t>
  </si>
  <si>
    <t>https://web.archive.org/web/20220817114126/https://www.foxbusiness.com/lifestyle/two-killed-in-driverless-tesla-crash</t>
  </si>
  <si>
    <t>https://web.archive.org/web/20220817114126/https://www.foxbusiness.com/life...</t>
  </si>
  <si>
    <t>William Varner</t>
  </si>
  <si>
    <t>Everette Talbot</t>
  </si>
  <si>
    <t>Tesla hits concrete barrier and spontaneously combusts</t>
  </si>
  <si>
    <t>https://web.archive.org/web/20220817114130/https://finance.sina.cn/tech/2021-04-21/detail-ikmxzfmk8086812.d.html?fromtech=1&amp;from=wap</t>
  </si>
  <si>
    <t>https://web.archive.org/web/20220817114130/https://finance.sina.cn/tech/202...</t>
  </si>
  <si>
    <t>Tesla crashes into tree with 5 occupants</t>
  </si>
  <si>
    <t>https://web.archive.org/web/20220817114707/https://www.leprogres.fr/faits-divers-justice/2021/04/17/une-tesla-s-ecrase-contre-un-arbre-deux-morts-et-trois-blesses-graves</t>
  </si>
  <si>
    <t>https://web.archive.org/web/20220817114707/https://www.leprogres.fr/faits-d...</t>
  </si>
  <si>
    <t>Head-on collision involving a Tesla</t>
  </si>
  <si>
    <t>https://web.archive.org/web/20220817114138/https://www.statesman.com/story/news/2021/04/22/austin-traffic-fatalities-police-identify-80-year-old-man-killed/7337707002/</t>
  </si>
  <si>
    <t>https://web.archive.org/web/20220817114138/https://www.statesman.com/story/...</t>
  </si>
  <si>
    <t>Tesla goes off road, hits a tree, and bursts into flames</t>
  </si>
  <si>
    <t>https://web.archive.org/web/20220817114406/https://www.focus.de/regional/mecklenburg-vorpommern/ursache-fuer-toedlichen-tesla-unfall-weiter-unklar_id_13215813.html</t>
  </si>
  <si>
    <t>https://web.archive.org/web/20220817114406/https://www.focus.de/regional/me...</t>
  </si>
  <si>
    <t>Tesla loses control, hits railing and cut in half</t>
  </si>
  <si>
    <t>https://web.archive.org/web/20220817114406/https://www.citizensvoice.com/news/crime-emergencies/double-fatal-butler-twp-crash-investigation-continues/article_e699403c-19a5-5a3d-9e76-38737719bd7b.html</t>
  </si>
  <si>
    <t>https://web.archive.org/web/20220817114406/https://www.citizensvoice.com/ne...</t>
  </si>
  <si>
    <t>Crystal Stash</t>
  </si>
  <si>
    <t>Henry H. Abrahams</t>
  </si>
  <si>
    <t>Driver hit traffic island, Tesla catches on fire</t>
  </si>
  <si>
    <t>https://web.archive.org/web/20220817114404/https://taiwanenglishnews.com/tesla-catches-fire-after-crash-driver-dies/</t>
  </si>
  <si>
    <t>https://web.archive.org/web/20220817114404/https://taiwanenglishnews.com/te...</t>
  </si>
  <si>
    <t>Pedestrian hit in collision, later dies in hospital weeks later</t>
  </si>
  <si>
    <t>https://web.archive.org/web/20220817114408/https://www.gloucestershirelive.co.uk/news/cheltenham-news/woman-dies-after-collision-involving-5328704</t>
  </si>
  <si>
    <t>https://web.archive.org/web/20220817114408/https://www.gloucestershirelive....</t>
  </si>
  <si>
    <t>Belgium</t>
  </si>
  <si>
    <t>Driver runs over curb, loses control and hit pole</t>
  </si>
  <si>
    <t>https://web.archive.org/web/20220817114432/https://myprivacy.dpgmedia.be/consent?siteKey=Uqxf9TXhjmaG4pbQ&amp;callbackUrl=https%3A%2F%2Fwww.hln.be%2Fprivacy-gate%2Faccept-tcf2%3FredirectUri%3D%252Froeselare%252F41-jarige-bestuurder-sterft-na-klap-met-tesla-tegen-elektriciteitspaal~acf62870%252F</t>
  </si>
  <si>
    <t>https://web.archive.org/web/20220817114432/https://myprivacy.dpgmedia.be/co...</t>
  </si>
  <si>
    <t>Tesla crashes into stationary van</t>
  </si>
  <si>
    <t>https://web.archive.org/web/20220817114704/https://www.bucksfreepress.co.uk/news/19159878.man-dies-driver-crashes-stationary-van-milton-keynes/</t>
  </si>
  <si>
    <t>https://web.archive.org/web/20220817114704/https://www.bucksfreepress.co.uk...</t>
  </si>
  <si>
    <t>Tesla crashes into tree, occupants killed</t>
  </si>
  <si>
    <t>https://web.archive.org/web/20220817114454/https://www.ocregister.com/2021/03/10/driver-killed-in-fiery-irvine-crash-prompting-road-closure/</t>
  </si>
  <si>
    <t>https://web.archive.org/web/20220817114454/https://www.ocregister.com/2021/...</t>
  </si>
  <si>
    <t>3 car collision near intersection</t>
  </si>
  <si>
    <t>https://web.archive.org/web/20220817114437/https://www.tribtoday.com/news/local-news/2021/03/man-killed-at-howland-intersection/</t>
  </si>
  <si>
    <t>https://web.archive.org/web/20220817114437/https://www.tribtoday.com/news/l...</t>
  </si>
  <si>
    <t>Tesla hits crashed car</t>
  </si>
  <si>
    <t>https://web.archive.org/web/20230810172806/https://www.oxfordmail.co.uk/news/23712071.oxford-man-30-killed-tesla-travelling-90mph-m40/</t>
  </si>
  <si>
    <t>https://web.archive.org/web/20230810172806/https://www.oxfor...</t>
  </si>
  <si>
    <t>Thomas Hazzard</t>
  </si>
  <si>
    <t>High speed crash into telephone poll</t>
  </si>
  <si>
    <t>https://web.archive.org/web/20220817114705/https://www.youtube.com/watch?v=C3x3fElDi8U</t>
  </si>
  <si>
    <t>https://web.archive.org/web/20220817114705/https://www.youtube.com/watch?v=...</t>
  </si>
  <si>
    <t>https://web.archive.org/web/20220817114533/https://www.azcentral.com/story/news/local/phoenix-traffic/2021/01/22/2-dead-after-tesla-crashes-into-tree-phoenix-intersection-closed/6678414002/?cid=twitter_azcentral</t>
  </si>
  <si>
    <t>https://web.archive.org/web/20220817114533/https://www.azcentral.com/story/...</t>
  </si>
  <si>
    <t>Tesla hits car and car crashes, driver later dies</t>
  </si>
  <si>
    <t>https://web.archive.org/web/20220817114531/https://www.kktv.com/2021/01/20/man-dies-from-injuries-in-weekend-crash/</t>
  </si>
  <si>
    <t>https://web.archive.org/web/20220817114531/https://www.kktv.com/2021/01/20/...</t>
  </si>
  <si>
    <t>Head-on collision involving a Tesla, other driver dies</t>
  </si>
  <si>
    <t>https://web.archive.org/web/20220817114531/https://www.actionnewsjax.com/news/local/st-johns-county/fiery-fatal-crash-st-johns-county/RXTWMVQ37VAMPBQ575QXD3W2UA/</t>
  </si>
  <si>
    <t>https://web.archive.org/web/20220817114531/https://www.actionnewsjax.com/ne...</t>
  </si>
  <si>
    <t>Car collides with Tesla, both drivers die</t>
  </si>
  <si>
    <t>https://web.archive.org/web/20220817114711/https://www.deseret.com/utah/2021/1/10/22224294/2-killed-when-car-traveling-wrong-way-hits-tesla-on-freeway-uhp-says</t>
  </si>
  <si>
    <t>https://web.archive.org/web/20220817114711/https://www.deseret.com/utah/202...</t>
  </si>
  <si>
    <t>Tesla driver crashes into pole and dies in resulting fire</t>
  </si>
  <si>
    <t>https://web.archive.org/web/20220817114702/https://www.jn.pt/local/noticias/porto/felgueiras/homem-morre-carbonizado-em-tesla-que-se-incendiou-apos-despiste-em-felgueiras-13157645.html</t>
  </si>
  <si>
    <t>https://web.archive.org/web/20220817114702/https://www.jn.pt/local/noticias...</t>
  </si>
  <si>
    <t>Pedestrians hit and run by Tesla, one died from injuries</t>
  </si>
  <si>
    <t>https://web.archive.org/web/20220817115009/https://nbc-2.com/news/local/2020/12/18/teen-killed-lehigh-acres-hit-and-run-arrest/</t>
  </si>
  <si>
    <t>https://web.archive.org/web/20220817115009/https://nbc-2.com/news/local/202...</t>
  </si>
  <si>
    <t>South Korea</t>
  </si>
  <si>
    <t>Car goes out of control and crashes into a wall, ignites</t>
  </si>
  <si>
    <t>https://web.archive.org/web/20220817114815/https://lawtalknews.co.kr/3072</t>
  </si>
  <si>
    <t>https://web.archive.org/web/20220817114815/https://lawtalknews.co.kr/3072...</t>
  </si>
  <si>
    <t>Yoon Hong-geun</t>
  </si>
  <si>
    <t>Car loses control, goes airborne, hits telephone pole</t>
  </si>
  <si>
    <t>https://web.archive.org/web/20220817114701/https://www.fox13news.com/news/community-mourning-after-sarasota-high-baseball-star-killed-in-late-night-car-crash</t>
  </si>
  <si>
    <t>https://web.archive.org/web/20220817114701/https://www.fox13news.com/news/c...</t>
  </si>
  <si>
    <t xml:space="preserve">Kevin Gallardo </t>
  </si>
  <si>
    <t>Five-vehicle pileup involving truck</t>
  </si>
  <si>
    <t>https://web.archive.org/web/20220817114710/https://ksisradio.com/kc-woman-fatally-injured-in-multi-vehicle-crash-in-platte-county/</t>
  </si>
  <si>
    <t>https://web.archive.org/web/20220817114710/https://ksisradio.com/kc-woman-f...</t>
  </si>
  <si>
    <t>Car hit by a Tesla, driver later died from injuries</t>
  </si>
  <si>
    <t>https://web.archive.org/web/20220817114721/https://www.10news.com/news/local-news/man-22-killed-in-crash-in-mission-valley-west</t>
  </si>
  <si>
    <t>https://web.archive.org/web/20220817114721/https://www.10news.com/news/loca...</t>
  </si>
  <si>
    <t>Motorcyclist died after rear-ending a Tesla</t>
  </si>
  <si>
    <t>https://web.archive.org/web/20220817114813/https://mynewsla.com/life/2020/10/10/biker-killed-in-three-vehicle-crash-on-foothill-freeway-in-irwindale-3/</t>
  </si>
  <si>
    <t>https://web.archive.org/web/20220817114813/https://mynewsla.com/life/2020/1...</t>
  </si>
  <si>
    <t>Matthew Hathaway</t>
  </si>
  <si>
    <t>Driver going wrong direction hits Tesla, driver later dies</t>
  </si>
  <si>
    <t>https://web.archive.org/web/20220817114834/https://www.sudinfo.be/id263566/article/2020-10-11/la-tesla-dun-vervietois-explosee-par-un-conducteur-fantome-dans-lechangeur-de</t>
  </si>
  <si>
    <t>https://web.archive.org/web/20220817114834/https://www.sudinfo.be/id263566/...</t>
  </si>
  <si>
    <t>Car loses control, hits bus shelter</t>
  </si>
  <si>
    <t>13781-3847</t>
  </si>
  <si>
    <t>https://web.archive.org/web/20221117074935/https://www.cobbcounty.org/public-safety/police/news/fatal-traffic-collision-11</t>
  </si>
  <si>
    <t>https://web.archive.org/web/20221117074935/https://www.cobbcounty.org/...</t>
  </si>
  <si>
    <t>Car lands on Tesla, other vehicle driver dies</t>
  </si>
  <si>
    <t>https://web.archive.org/web/20220817114837/https://fox5sandiego.com/news/local-news/1-person-killed-in-oceanside-rollover-crash/</t>
  </si>
  <si>
    <t>https://web.archive.org/web/20220817114837/https://fox5sandiego.com/news/lo...</t>
  </si>
  <si>
    <t>Tesla runs thru red light, crashes, driver dies at scene</t>
  </si>
  <si>
    <t>https://web.archive.org/web/20220817114809/https://www.dailyherald.com/news/20200906/driver-killed-in-crash-sunday-at-lisle-intersection</t>
  </si>
  <si>
    <t>https://web.archive.org/web/20220817114809/https://www.dailyherald.com/news...</t>
  </si>
  <si>
    <t>Tesla crashes into crowd, 2 dead and several injured</t>
  </si>
  <si>
    <t>https://web.archive.org/web/20220817115028/https://www.globaltimes.cn/content/1200006.shtml</t>
  </si>
  <si>
    <t>https://web.archive.org/web/20220817115028/https://www.globaltimes.cn/conte...</t>
  </si>
  <si>
    <t>Two car collision at intersection, other driver dies afterwards</t>
  </si>
  <si>
    <t>https://web.archive.org/web/20220815212556/https://www.loudountimes.com/news/update-multi-vehicle-crash-leaves-ashburn-woman-dead/article_99216112-e63b-11ea-b1c4-37cd3fabbd40.html</t>
  </si>
  <si>
    <t>https://web.archive.org/web/20220815212556/https://www.loudountimes.com/new...</t>
  </si>
  <si>
    <t>https://web.archive.org/web/20220817115107/https://www.mopo.de/hamburg/polizei/unfall-in-hamburg-tesla-prallt-gegen-baum---fahrerin-stirbt-in-klinik-37181790/</t>
  </si>
  <si>
    <t>https://web.archive.org/web/20220817115107/https://www.mopo.de/hamburg/poli...</t>
  </si>
  <si>
    <t>Tesla hits two cars along exit ramp &amp; catches fire</t>
  </si>
  <si>
    <t>https://web.archive.org/web/20220817114835/https://www.mercurynews.com/2020/08/13/saratoga-man-killed-in-fiery-freeway-crash-identified/</t>
  </si>
  <si>
    <t>https://web.archive.org/web/20220817114835/https://www.mercurynews.com/2020...</t>
  </si>
  <si>
    <t>David Alan Brown</t>
  </si>
  <si>
    <t>Tesla crashes into tree, ignites, kills driver and passenger</t>
  </si>
  <si>
    <t>https://web.archive.org/web/20220817114837/https://www.vcstar.com/story/news/local/communities/conejo-valley/2020/08/02/two-men-killed-fiery-crash-thousand-oaks/5568539002/</t>
  </si>
  <si>
    <t>https://web.archive.org/web/20220817114837/https://www.vcstar.com/story/new...</t>
  </si>
  <si>
    <t>Tesla races other car, other car crashes</t>
  </si>
  <si>
    <t>https://web.archive.org/web/20201004080801/sanpetemessenger.com/archives/18566</t>
  </si>
  <si>
    <t>https://web.archive.org/web/20201004080801/sanpetemessenger.com/archives/18...</t>
  </si>
  <si>
    <t>Vehicle collides with Tesla at intersection</t>
  </si>
  <si>
    <t>https://web.archive.org/web/20220817115224/https://www.ajc.com/news/crime--law/woman-killed-vehicle-crash-south-fulton/NguJzzvD9eWtN403a2zAhP/</t>
  </si>
  <si>
    <t>https://web.archive.org/web/20220817115224/https://www.ajc.com/news/crime--...</t>
  </si>
  <si>
    <t>Tesla veers into other lane, crashes into oncoming car</t>
  </si>
  <si>
    <t>https://web.archive.org/web/20220817115020/https://www.freiepresse.de/drei-tote-bei-unfall-auf-autobahnzubringer-bei-aue-artikel10894951</t>
  </si>
  <si>
    <t>https://web.archive.org/web/20220817115020/https://www.freiepresse.de/drei-...</t>
  </si>
  <si>
    <t>Claudia Günther</t>
  </si>
  <si>
    <t>Frau Sarah</t>
  </si>
  <si>
    <t>Claudias Mutter Sylvia</t>
  </si>
  <si>
    <t>Motorcyclist killed in crash with Tesla</t>
  </si>
  <si>
    <t>https://web.archive.org/web/20220817115236/https://www.northdeltareporter.com/news/crash-kills-motorcyclist-in-surreys-strawberry-hill-neighbourhood/</t>
  </si>
  <si>
    <t>https://web.archive.org/web/20220817115236/https://www.northdeltareporter.c...</t>
  </si>
  <si>
    <t>Driver has heart attack and crashes Tesla</t>
  </si>
  <si>
    <t>https://web.archive.org/web/20220817115242/https://112hm.nl/2020/06/08/automobilist-50-overleden-op-de-a4-bij-roelofarendsveen/rr46pt/</t>
  </si>
  <si>
    <t>https://web.archive.org/web/20220817115242/https://112hm.nl/2020/06/08/auto...</t>
  </si>
  <si>
    <t>Tesla goes off cliff and later found</t>
  </si>
  <si>
    <t>https://web.archive.org/web/20220817115234/https://www.sfgate.com/news/bayarea/article/Tesla-Goes-Off-Cliff-Driver-Found-Dead-15296778.php</t>
  </si>
  <si>
    <t>https://web.archive.org/web/20220817115234/https://www.sfgate.com/news/baya...</t>
  </si>
  <si>
    <t xml:space="preserve">13781-2423  | Currently marked as [Unknown] for "Automated System Engaged?"
</t>
  </si>
  <si>
    <t>https://web.archive.org/web/20210117060156/https://www.newsopi.com/2020/05/15/fatal-two-car-crash-205-freeway-near-11th-street-tracy/</t>
  </si>
  <si>
    <t>https://web.archive.org/web/20210117060156/https://www.newsopi.com/2020/05/...</t>
  </si>
  <si>
    <t>Gary Marchi</t>
  </si>
  <si>
    <t>Drunk driver strikes Tesla</t>
  </si>
  <si>
    <t>https://web.archive.org/web/20220817115315/https://www.sfgate.com/news/bayarea/article/Sunday-Fatal-Dui-Crash-Victim-Was-70-Year-Old-San-15249727.php</t>
  </si>
  <si>
    <t>https://web.archive.org/web/20220817115315/https://www.sfgate.com/news/baya...</t>
  </si>
  <si>
    <t>Norway</t>
  </si>
  <si>
    <t>Tesla strikes and kills a man standing next to his truck</t>
  </si>
  <si>
    <t xml:space="preserve"> missing/unclaimed </t>
  </si>
  <si>
    <t>"Undersøkelsen har videre vist at personbilens adaptive cruisekontroll og autostyring var aktivert på ulykkestidspunktet."</t>
  </si>
  <si>
    <t>https://web.archive.org/web/20230513180608/https://havarikommisjonen.no/Vei/Avgitte-rapporter/2022-06</t>
  </si>
  <si>
    <t xml:space="preserve">https://web.archive.org/web/20230513180608/https://havarikommisjonen.no/...
</t>
  </si>
  <si>
    <t>Tesla runs off road, crashes, catches fire</t>
  </si>
  <si>
    <t>https://web.archive.org/web/20220817115250/https://www.gld.nl/nieuws/2446697/tesla-vat-vlam-na-ongeluk-bestuurder-47-overleden</t>
  </si>
  <si>
    <t>https://web.archive.org/web/20220817115250/https://www.gld.nl/nieuws/244669...</t>
  </si>
  <si>
    <t>Tesla rolls over and catches on fire</t>
  </si>
  <si>
    <t>https://web.archive.org/web/20220817115238/https://www.ddcar.com.tw/blogs/articles/detail/2136/Model-3-%E8%BB%8A%E7%A6%8D%E7%BF%BB%E8%A6%86%E5%BE%8C%E8%B5%B7%E7%81%AB%EF%BC%8C%E6%B6%88%E9%98%B2%E5%93%A1%E8%A9%B3%E8%BF%B0%E6%90%B6%E6%95%91%E8%88%87%E6%96%B7%E9%9B%BB%E6%BB%85%E7%81%AB%E9%81%8E%E7%A8%8B</t>
  </si>
  <si>
    <t>https://web.archive.org/web/20220817115238/https://www.ddcar.com.tw/blogs/a...</t>
  </si>
  <si>
    <t>Tesla drive off road into tree</t>
  </si>
  <si>
    <t>https://web.archive.org/web/20220817115248/https://www.nbc4i.com/news/local-news/fatal-crash-in-madison-county/</t>
  </si>
  <si>
    <t>https://web.archive.org/web/20220817115248/https://www.nbc4i.com/news/local...</t>
  </si>
  <si>
    <t>Motorcyclist rear ends Tesla</t>
  </si>
  <si>
    <t>https://web.archive.org/web/20220817115513/https://www.ajc.com/news/crime--law/motorcyclist-dies-after-vehicle-crash-gwinnett/SUGaJvGwLyPB4ye12V6zgO/</t>
  </si>
  <si>
    <t>https://web.archive.org/web/20220817115513/https://www.ajc.com/news/crime--...</t>
  </si>
  <si>
    <t>Zachary Stringer</t>
  </si>
  <si>
    <t>https://web.archive.org/web/20211224225452/https://112vechtdal.nl/page/Nieuwsdetail/56859/hardenberger-36-omgekomen-bij-heftig-ongeval-op-n36-bij-beerze</t>
  </si>
  <si>
    <t>https://web.archive.org/web/20211224225452/https://112vechtdal.nl/page/Nieu...</t>
  </si>
  <si>
    <t>Driver dies as Tesla goes down embankment</t>
  </si>
  <si>
    <t>https://web.archive.org/web/20220817115525/https://www.marinij.com/2020/02/24/coroner-ids-san-rafael-driver-killed-after-car-hits-home/</t>
  </si>
  <si>
    <t>https://web.archive.org/web/20220817115525/https://www.marinij.com/2020/02/...</t>
  </si>
  <si>
    <t>Norma Jean Nixon</t>
  </si>
  <si>
    <t>Tesla drives off cliff</t>
  </si>
  <si>
    <t>https://web.archive.org/web/20211224225454/https://vancouversun.com/news/local-news/victims-in-fatal-crash-near-kamloops-were-father-and-two-sons-from-alberta</t>
  </si>
  <si>
    <t>https://web.archive.org/web/20211224225454/https://vancouversun.com/news/lo...</t>
  </si>
  <si>
    <t>Mike Cochlin</t>
  </si>
  <si>
    <t>Liam Cochlin</t>
  </si>
  <si>
    <t>Quinn Cochlin</t>
  </si>
  <si>
    <t>Nissan in front of Tesla loses control</t>
  </si>
  <si>
    <t>https://web.archive.org/web/20220817120039/https://www.winknews.com/2020/01/31/state-troopers-responding-to-charlotte-county-fatal-crash-along-us-41-tribune-blvd/</t>
  </si>
  <si>
    <t>https://web.archive.org/web/20220817120039/https://www.winknews.com/2020/01...</t>
  </si>
  <si>
    <t>Arthur Henry Oliver</t>
  </si>
  <si>
    <t>Tesla crashes into car at toll booth</t>
  </si>
  <si>
    <t>https://web.archive.org/web/20220817120052/https://www.plainsite.org/dockets/download.html?id=305304167&amp;z=7340d30a</t>
  </si>
  <si>
    <t>https://web.archive.org/web/20220817120052/https://www.plainsite.org/docket...</t>
  </si>
  <si>
    <t>Vladmir Chen</t>
  </si>
  <si>
    <t>Sudden unintended acceleration kills store patron</t>
  </si>
  <si>
    <t>https://web.archive.org/web/20220817115515/https://www.ln-online.de/der-norden/tesla-faehrt-in-glasfassade-baumarkt-kundin-stirbt-KYGKVLVKS7HRX5MB4LDCMT3CFI.html</t>
  </si>
  <si>
    <t>https://web.archive.org/web/20220817115515/https://www.ln-online.de/der-nor...</t>
  </si>
  <si>
    <t>Tesla t-bones sedan, kills pedestrian</t>
  </si>
  <si>
    <t>https://web.archive.org/web/20220817115320/https://tw.appledaily.com/local/20200119/XX25RREJHMJLCRKF4ZZNV2VERI/</t>
  </si>
  <si>
    <t>https://web.archive.org/web/20220817115320/https://tw.appledaily.com/local/...</t>
  </si>
  <si>
    <t>Zhang</t>
  </si>
  <si>
    <t>Tesla strikes sign, burns</t>
  </si>
  <si>
    <t>https://web.archive.org/web/20220817115312/https://abc7news.com/tesla-crash-fire-pleasanton-car/5862228/</t>
  </si>
  <si>
    <t>https://web.archive.org/web/20220817115312/https://abc7news.com/tesla-crash...</t>
  </si>
  <si>
    <t>Tesla runs red, strikes car, burns</t>
  </si>
  <si>
    <t>https://web.archive.org/web/20220817115312/https://www.deseret.com/utah/2020/1/10/21060343/tesla-west-valley-city-utah-woman-hit-in-weekend-collision-dies-north-temple</t>
  </si>
  <si>
    <t>https://web.archive.org/web/20220817115312/https://www.deseret.com/utah/202...</t>
  </si>
  <si>
    <t>Tesla strikes Mercury</t>
  </si>
  <si>
    <t>https://web.archive.org/web/20220817115514/https://www.news-press.com/story/news/local/2020/02/15/cape-coral-woman-dies-injuries-jan-4-crash/4770506002/</t>
  </si>
  <si>
    <t>https://web.archive.org/web/20220817115514/https://www.news-press.com/story...</t>
  </si>
  <si>
    <t>Augustina Lillie</t>
  </si>
  <si>
    <t>Tesla rear ends parked fire truck</t>
  </si>
  <si>
    <t>"The involved subject vehicles were all confirmed to have been engaged in either Autopilot or Traffic Aware Cruise Control during the approach to the crashes."</t>
  </si>
  <si>
    <t>https://web.archive.org/web/20220817115512/https://static.nhtsa.gov/odi/inv/2021/INOA-PE21020-1893.PDF</t>
  </si>
  <si>
    <t>https://web.archive.org/web/20220817115512/https://static.nhtsa.gov/odi/inv...</t>
  </si>
  <si>
    <t>Investigation still underway whether only TACC or full Autopilot mode was active.</t>
  </si>
  <si>
    <t>Jenna Monet</t>
  </si>
  <si>
    <t>Tesla runs red light after exiting freeway</t>
  </si>
  <si>
    <t>"Prosecutors said the Tesla's Autosteer and Traffic Aware Cruise Control were active. A Tesla engineer testified that sensors indicated Riad had a hand on the steering wheel but crash data showed no brakes were applied in the six minutes before the crash."</t>
  </si>
  <si>
    <t>https://web.archive.org/web/20230513181103/https://www.cbsnews.com/losangeles/news/driver-to-stand-trial-in-tesla-autopilot-crash-which-killed-two-in-gardena/</t>
  </si>
  <si>
    <t xml:space="preserve">https://web.archive.org/web/20230513181103/https://www.cbsnews.com/losangeles/...
</t>
  </si>
  <si>
    <t>Maria Guadalupe Nieves</t>
  </si>
  <si>
    <t xml:space="preserve">Gilberto Alcazar Lopez </t>
  </si>
  <si>
    <t>Slovenia</t>
  </si>
  <si>
    <t>https://web.archive.org/web/20220817115516/https://www.vecer.com/kronika/za-smrtno-nesreco-v-mariboru-kriv-voznik-peugeota-ki-z-vozilom-sploh-ne-bi-smel-biti-v-prometu-10107555</t>
  </si>
  <si>
    <t>https://web.archive.org/web/20220817115516/https://www.vecer.com/kronika/za...</t>
  </si>
  <si>
    <t>Police SUV strikes Tesla</t>
  </si>
  <si>
    <t>https://web.archive.org/web/20220817115513/https://www.wtsp.com/article/news/local/sarasotacounty/charles-barancik-philanthropist-killed-in-crash-involving-police-cruiser/67-df1c320b-0aa7-4e62-ba9e-99890579b43f</t>
  </si>
  <si>
    <t>https://web.archive.org/web/20220817115513/https://www.wtsp.com/article/new...</t>
  </si>
  <si>
    <t>Charles Barancik</t>
  </si>
  <si>
    <t>Tesla strikes turning Lexus</t>
  </si>
  <si>
    <t>https://web.archive.org/web/20220817115545/https://www.10news.com/news/local-news/san-diego-news/witness-comforts-driver-as-he-dies-from-crash-injuries?_amp=true&amp;__twitter_impression=true</t>
  </si>
  <si>
    <t>https://web.archive.org/web/20220817115545/https://www.10news.com/news/loca...</t>
  </si>
  <si>
    <t>Kia rear ends Tesla</t>
  </si>
  <si>
    <t>https://web.archive.org/web/20220817115522/https://www.8newsnow.com/news/local-news/police-driver-dies-weeks-after-crash-in-west-valley/</t>
  </si>
  <si>
    <t>https://web.archive.org/web/20220817115522/https://www.8newsnow.com/news/lo...</t>
  </si>
  <si>
    <t>Struck Ford veers into Tesla's lane</t>
  </si>
  <si>
    <t>https://web.archive.org/web/20220817115522/https://www.fox44news.com/news/local-news/two-killed-in-three-vehicle-crash-near-hearne/</t>
  </si>
  <si>
    <t>https://web.archive.org/web/20220817115522/https://www.fox44news.com/news/l...</t>
  </si>
  <si>
    <t>Tesla strikes divider, driver falls to death</t>
  </si>
  <si>
    <t>https://web.archive.org/web/20220817115524/https://taiwanenglishnews.com/driver-falls-to-his-death-from-elevated-road-after-crashing-tesla/</t>
  </si>
  <si>
    <t>https://web.archive.org/web/20220817115524/https://taiwanenglishnews.com/dr...</t>
  </si>
  <si>
    <t>Tire strikes Tesla</t>
  </si>
  <si>
    <t>https://web.archive.org/web/20220817115551/https://patch.com/california/sanclemente/fatal-crash-northbound-i-5-after-tire-crashes-car</t>
  </si>
  <si>
    <t>https://web.archive.org/web/20220817115551/https://patch.com/california/san...</t>
  </si>
  <si>
    <t>Tesla kills pedestrian</t>
  </si>
  <si>
    <t>https://web.archive.org/web/20220817115548/http://teslaspacex.trendolizer.com/2019/11/abc7-breaking-news-emelio-perez-34-has-died-days.html</t>
  </si>
  <si>
    <t>https://web.archive.org/web/20220817115548/http://teslaspacex.trendolizer.c...</t>
  </si>
  <si>
    <t>Emelio Perez</t>
  </si>
  <si>
    <t>Tesla strikes impact attenuator</t>
  </si>
  <si>
    <t>https://web.archive.org/web/20220817115535/https://www.tt.com/artikel/16287163/tesla-fahrer-nach-unfall-auf-inntalautobahn-bei-inzing-verstorben</t>
  </si>
  <si>
    <t>https://web.archive.org/web/20220817115535/https://www.tt.com/artikel/16287...</t>
  </si>
  <si>
    <t>Tesla turns into oncoming traffic</t>
  </si>
  <si>
    <t>https://web.archive.org/web/20220817115536/https://www.wptv.com/news/region-c-palm-beach-county/driver-dies-in-three-vehicle-crash-on-state-road-7</t>
  </si>
  <si>
    <t>https://web.archive.org/web/20220817115536/https://www.wptv.com/news/region...</t>
  </si>
  <si>
    <t>Robert Krottner</t>
  </si>
  <si>
    <t>Tesla in multi vehicle crash</t>
  </si>
  <si>
    <t>https://web.archive.org/web/20220817115604/https://www.kron4.com/news/bay-area/man-killed-in-san-jose-hit-and-run-driver-sought/</t>
  </si>
  <si>
    <t>https://web.archive.org/web/20220817115604/https://www.kron4.com/news/bay-a...</t>
  </si>
  <si>
    <t>https://web.archive.org/web/20220817115600/https://www.rtl.de/cms/tesla-unfall-bei-ulm-fahrer-erfasst-joggerin-auf-b19-und-verletzt-sie-toedlich-4437269.html</t>
  </si>
  <si>
    <t>https://web.archive.org/web/20220817115600/https://www.rtl.de/cms/tesla-unf...</t>
  </si>
  <si>
    <t>Wrong way driver strikes Tesla</t>
  </si>
  <si>
    <t>https://web.archive.org/web/20220817115802/https://www.orlandosentinel.com/news/osceola-county/os-ne-fatal-crash-state-road-429-20191110-igqitu74urfsphce572av5x44e-story.html</t>
  </si>
  <si>
    <t>https://web.archive.org/web/20220817115802/https://www.orlandosentinel.com/...</t>
  </si>
  <si>
    <t>https://web.archive.org/web/20220817115544/https://www.cbsnews.com/losangeles/news/fatal-crash-tesla-van-nuys/</t>
  </si>
  <si>
    <t>https://web.archive.org/web/20220817115544/https://www.cbsnews.com/losangel...</t>
  </si>
  <si>
    <t>https://web.archive.org/web/20220817115730/https://www.nettavisen.no/nyheter/politiet-frigir-navn-etter-dodsulykke-pa-e16-ber-om-tips/s/12-95-3423873110</t>
  </si>
  <si>
    <t>https://web.archive.org/web/20220817115730/https://www.nettavisen.no/nyhete...</t>
  </si>
  <si>
    <t>Nina Mogster</t>
  </si>
  <si>
    <t>Man thrown from vehicle, struck by Tesla</t>
  </si>
  <si>
    <t>13781-1979 | Currently marked as [Unknown] for "Automated System Engaged?"</t>
  </si>
  <si>
    <t>https://web.archive.org/web/20220817115624/https://www.dailyitem.com/news/local_news/driver-dies-after-being-ejected-from-vehicle/article_00ad5107-9d82-5fcb-b1ee-c7d31d39471e.html</t>
  </si>
  <si>
    <t>https://web.archive.org/web/20220817115624/https://www.dailyitem.com/news/l...</t>
  </si>
  <si>
    <t>Joan Fernando Valerio Jimenez</t>
  </si>
  <si>
    <t>Tesla turns into oncoming motorcyclist</t>
  </si>
  <si>
    <t>https://web.archive.org/web/20220817115655/https://www.idowa.de/inhalt.niederviehbach-schwerer-unfall-zwischen-auto-und-motorrad.e2929434-cf9e-4536-bab3-4c54840748c1.html</t>
  </si>
  <si>
    <t>https://web.archive.org/web/20220817115655/https://www.idowa.de/inhalt.nied...</t>
  </si>
  <si>
    <t>Wrong way driver strikes Tesla, Tesla burns</t>
  </si>
  <si>
    <t>https://web.archive.org/web/20220817115556/https://onscene.tv/chino-hills-one-dead-after-fiery-crash/</t>
  </si>
  <si>
    <t>https://web.archive.org/web/20220817115556/https://onscene.tv/chino-hills-o...</t>
  </si>
  <si>
    <t>Tesla runs red light</t>
  </si>
  <si>
    <t>https://web.archive.org/web/20220817115729/https://www.reviewjournal.com/local/local-las-vegas/impairment-suspected-in-fatal-crash-in-northwest-las-vegas-1854434/</t>
  </si>
  <si>
    <t>https://web.archive.org/web/20220817115729/https://www.reviewjournal.com/lo...</t>
  </si>
  <si>
    <t>Tesla into oncoming traffic</t>
  </si>
  <si>
    <t>https://web.archive.org/web/20220817115627/https://www.orlandosentinel.com/news/osceola-county/os-ne-osceola-polk-line-road-fatal-crash-20190918-m5hgbty6l5csfe2qo3mlmxr7sa-story.html</t>
  </si>
  <si>
    <t>https://web.archive.org/web/20220817115627/https://www.orlandosentinel.com/...</t>
  </si>
  <si>
    <t>AP claimed in NHTSA complaint</t>
  </si>
  <si>
    <t>Subaru strikes Tesla</t>
  </si>
  <si>
    <t>https://web.archive.org/web/20220817115741/https://www.wkyc.com/article/news/local/geauga-county/83-year-old-woman-dies-in-chardon-crash/95-ee8778bf-1f58-42ba-a16a-2f217c75f518</t>
  </si>
  <si>
    <t>https://web.archive.org/web/20220817115741/https://www.wkyc.com/article/new...</t>
  </si>
  <si>
    <t>Marjorie Hill</t>
  </si>
  <si>
    <t>Tesla kills motorcyclist</t>
  </si>
  <si>
    <t>https://web.archive.org/web/20211224225454/https://fcpdnews.wordpress.com/2019/09/12/fatal-crash-in-springfield-5/amp/?__twitter_impression=true</t>
  </si>
  <si>
    <t>https://web.archive.org/web/20211224225454/https://fcpdnews.wordpress.com/2...</t>
  </si>
  <si>
    <t>Wayne Marbury</t>
  </si>
  <si>
    <t>Honda rear ends Tesla</t>
  </si>
  <si>
    <t>https://web.archive.org/web/20220817115741/https://www.mercurynews.com/2019/09/13/child-dies-days-after-san-jose-vehicle-accident/</t>
  </si>
  <si>
    <t>https://web.archive.org/web/20220817115741/https://www.mercurynews.com/2019...</t>
  </si>
  <si>
    <t>Tesla drives through T intersection, into woods</t>
  </si>
  <si>
    <t>https://web.archive.org/web/20220817115836/https://www.post-gazette.com/local/east/2019/09/07/One-dead-vehicle-crash-in-Indiana-County-Daniel-Rodkey/stories/201909070084</t>
  </si>
  <si>
    <t>https://web.archive.org/web/20220817115836/https://www.post-gazette.com/loc...</t>
  </si>
  <si>
    <t>Daniel J. Rodkey</t>
  </si>
  <si>
    <t>https://web.archive.org/web/20220817115802/https://www.n-tv.de/wirtschaft/Tesla-Fahrer-sorgt-fuer-toedlichen-Crash-article21248572.html</t>
  </si>
  <si>
    <t>https://web.archive.org/web/20220817115802/https://www.n-tv.de/wirtschaft/T...</t>
  </si>
  <si>
    <t>Tesla rear ends Ford</t>
  </si>
  <si>
    <t>"A six-second video captured by the Tesla and data it recorded show that neither Autopilot — Tesla’s much-vaunted system that can steer, brake and accelerate a car on its own — nor the driver slowed the vehicle until a fraction of a second before the crash."</t>
  </si>
  <si>
    <t>https://web.archive.org/web/20220817115818/https://www.nytimes.com/2021/07/05/business/tesla-autopilot-lawsuits-safety.html</t>
  </si>
  <si>
    <t>https://web.archive.org/web/20220817115818/https://www.nytimes.com/2021/07/...</t>
  </si>
  <si>
    <t>Jovani Maldonado</t>
  </si>
  <si>
    <t>https://web.archive.org/web/20220817115744/http://www.wiesbadenaktuell.de/startseite/news-detail-view/article/toedlicher-unfall-rollerfahrer-stirbt-bei-kollision-auf-der-b455-bei-wiesbaden.html</t>
  </si>
  <si>
    <t>https://web.archive.org/web/20220817115744/http://www.wiesbadenaktuell.de/s...</t>
  </si>
  <si>
    <t>8/-/2019</t>
  </si>
  <si>
    <t>13781-1785</t>
  </si>
  <si>
    <t>DE</t>
  </si>
  <si>
    <t>Tesla drives into office building, kills occupant</t>
  </si>
  <si>
    <t>https://web.archive.org/web/20220817115756/http://firststateupdate.com/2019/08/woman-injured-when-tesla-crashed-into-bay-to-the-beach-has-succumbed-to-her-injuries/</t>
  </si>
  <si>
    <t>https://web.archive.org/web/20220817115756/http://firststateupdate.com/2019...</t>
  </si>
  <si>
    <t>Kaity West</t>
  </si>
  <si>
    <t>https://web.archive.org/web/20220820195912/https://www.loudountimes.com/news/update-multi-vehicle-crash-leaves-ashburn-woman-dead/article_99216112-e63b-11ea-b1c4-37cd3fabbd40.html</t>
  </si>
  <si>
    <t>https://web.archive.org/web/20220820195912/https://www.loudountimes.com/new...</t>
  </si>
  <si>
    <t>https://web.archive.org/web/20220817115850/https://www.ocregister.com/2019/07/14/pedestrian-hit-killed-near-tustin-marketplace-saturday-night/</t>
  </si>
  <si>
    <t>https://web.archive.org/web/20220817115850/https://www.ocregister.com/2019/...</t>
  </si>
  <si>
    <t>Car drifts into Tesla's lane</t>
  </si>
  <si>
    <t>https://web.archive.org/web/20220817115850/https://www.desmoinesregister.com/story/news/2019/07/08/black-hawk-county-iowa-fatal-crash-elk-hauling-trucks-collision-honda-tesla-driving-safety/1678196001/</t>
  </si>
  <si>
    <t>https://web.archive.org/web/20220817115850/https://www.desmoinesregister.co...</t>
  </si>
  <si>
    <t>Single car crash near Menifee</t>
  </si>
  <si>
    <t>https://web.archive.org/web/20220817115910/https://www.riverdavesplace.com/forums/threads/tesla-model-3-crash-15s-saturday-night.202200/</t>
  </si>
  <si>
    <t>https://web.archive.org/web/20220817115910/https://www.riverdavesplace.com/...</t>
  </si>
  <si>
    <t>https://www.youtube.com/watch?v=t0XqxsoslHQ</t>
  </si>
  <si>
    <t>Case ID: 91121642</t>
  </si>
  <si>
    <t>Tesla strikes construction vehicle</t>
  </si>
  <si>
    <t>https://web.archive.org/web/20220817115901/https://autogeek.com.ua/na-trasse-zhitomir-kiev-jelektromobil-tesla-model-x-vletel-pod-gruzovik/</t>
  </si>
  <si>
    <t>https://web.archive.org/web/20220817115901/https://autogeek.com.ua/na-trass...</t>
  </si>
  <si>
    <t>Six vehicle crash</t>
  </si>
  <si>
    <t>https://web.archive.org/web/20220817115908/https://www.pe.com/2019/06/04/fatal-crash-on-southbound-15-freeway-in-temecula-sends-car-into-city-hall-parking-building/</t>
  </si>
  <si>
    <t>https://web.archive.org/web/20220817115908/https://www.pe.com/2019/06/04/fa...</t>
  </si>
  <si>
    <t>Janet Genao</t>
  </si>
  <si>
    <t>https://web.archive.org/web/20220817120048/https://www.mercurynews.com/2019/06/01/seven-people-injured-in-four-car-pile-up-in-downtown-berkeley/</t>
  </si>
  <si>
    <t>https://web.archive.org/web/20220817120048/https://www.mercurynews.com/2019...</t>
  </si>
  <si>
    <t>Spain</t>
  </si>
  <si>
    <t>https://web.archive.org/web/20220817115843/https://www.carscoops.com/2019/05/tesla-model-s-driver-survives-harsh-head-on-collision-in-spain/</t>
  </si>
  <si>
    <t>https://web.archive.org/web/20220817115843/https://www.carscoops.com/2019/0...</t>
  </si>
  <si>
    <t>"Neither he nor Autopilot noticed that the road was ending and the Model S drove past a stop sign and a flashing red light."</t>
  </si>
  <si>
    <t>https://web.archive.org/web/20230505003245/https://www.nytimes.com/2021/08/17/business/tesla-autopilot-accident.html</t>
  </si>
  <si>
    <t>https://web.archive.org/web/20230505003245/https://www.nytimes.com/2021/08/17/b...</t>
  </si>
  <si>
    <t>Naibel Benavides</t>
  </si>
  <si>
    <t>Tesla strikes on-ramp curb</t>
  </si>
  <si>
    <t>https://web.archive.org/web/20220817115921/https://www.nbclosangeles.com/news/woman-77-ejected-from-tesla-struck-by-bmw-and-killed-on-405-in-long-beach/164434/</t>
  </si>
  <si>
    <t>https://web.archive.org/web/20220817115921/https://www.nbclosangeles.com/ne...</t>
  </si>
  <si>
    <t>https://web.archive.org/web/20220817115913/https://bc.ctvnews.ca/driver-dead-after-tesla-crashes-into-pole-on-lougheed-highway-1.4340542</t>
  </si>
  <si>
    <t>https://web.archive.org/web/20220817115913/https://bc.ctvnews.ca/driver-dea...</t>
  </si>
  <si>
    <t>BMW strikes Tesla</t>
  </si>
  <si>
    <t>https://web.archive.org/web/20220817115920/https://www.sun-sentinel.com/local/broward/deerfield-beach/fl-ne-deerfield-fatal-crash-20190311-story.html</t>
  </si>
  <si>
    <t>https://web.archive.org/web/20220817115920/https://www.sun-sentinel.com/loc...</t>
  </si>
  <si>
    <t>Autopilot into firetruck</t>
  </si>
  <si>
    <t>"The National Transportation Safety Board (NTSB) on Wednesday cited driver errors and Tesla Inc’s Autopilot design as the probable cause of a January 2018 crash of a Model S into a parked fire truck on a highway in California."</t>
  </si>
  <si>
    <t>https://web.archive.org/web/20190909023320/https://www.reuters.com/article/tesla-crash/u-s-ntsb-cites-driver-error-tesla-autopilot-design-in-crash-report-idUSL2N25V0Y1</t>
  </si>
  <si>
    <t>https://web.archive.org/web/20190909023320/https://www.reuters.com/article/tesla-crash...</t>
  </si>
  <si>
    <t>https://web.archive.org/web/20220817120158/https://www.local10.com/news/2019/02/25/tesla-crashes-into-tree-in-davie-killing-driver-police-say/?__vfz=medium%3Dsharebar</t>
  </si>
  <si>
    <t>https://web.archive.org/web/20220817120158/https://www.local10.com/news/201...</t>
  </si>
  <si>
    <t>Omar Awan</t>
  </si>
  <si>
    <t>Tesla rear ends stopped car</t>
  </si>
  <si>
    <t>https://web.archive.org/web/20220817120146/https://twitter.com/CaliforniaBrief/status/1098008474745679872</t>
  </si>
  <si>
    <t>https://web.archive.org/web/20220817120146/https://twitter.com/CaliforniaBr...</t>
  </si>
  <si>
    <t>Holland</t>
  </si>
  <si>
    <t>Driver mistakenly believes Autopilot is on</t>
  </si>
  <si>
    <t>https://web.archive.org/web/20220817120400/https://linkeddata.overheid.nl/front/portal/document-viewer?id=http://linkeddata.overheid.nl/terms/jurisprudentie/id/ECLI:NL:RBOBR:2019:5057&amp;callback=&amp;dates=&amp;fields=</t>
  </si>
  <si>
    <t>https://web.archive.org/web/20220817120400/https://linkeddata.overheid.nl/f...</t>
  </si>
  <si>
    <t>Early morning, single car collision</t>
  </si>
  <si>
    <t>https://web.archive.org/web/20220817120153/https://www.legacy.com/us/obituaries/washingtonpost/name/rod-rhines-obituary?fhid=17018&amp;n=rod-rhines&amp;pid=191245630</t>
  </si>
  <si>
    <t>https://web.archive.org/web/20220817120153/https://www.legacy.com/us/obitua...</t>
  </si>
  <si>
    <t>Car model confirmed in personal correspondence</t>
  </si>
  <si>
    <t>Rod Rhines</t>
  </si>
  <si>
    <t>NH</t>
  </si>
  <si>
    <t>Burned in New Ipswich crash</t>
  </si>
  <si>
    <t>https://web.archive.org/web/20220817120237/https://www.ledgertranscript.com/New-Ipswich-teen-passes-22902528</t>
  </si>
  <si>
    <t>https://web.archive.org/web/20220817120237/https://www.ledgertranscript.com...</t>
  </si>
  <si>
    <t>https://web.archive.org/web/20220817120204/https://www.tvmidtvest.dk/herning/29-arig-kvinde-draebt-i-ulykke-mand-alvorligt-kvaestet</t>
  </si>
  <si>
    <t>https://web.archive.org/web/20220817120204/https://www.tvmidtvest.dk/hernin...</t>
  </si>
  <si>
    <t>https://web.archive.org/web/20220817120159/https://www.ocala.com/story/news/local/2018/11/12/motorcyclist-33-killed-in-crash-sunday-near-micanopy/8398488007/</t>
  </si>
  <si>
    <t>https://web.archive.org/web/20220817120159/https://www.ocala.com/story/news...</t>
  </si>
  <si>
    <t>https://web.archive.org/web/20190728223857/https://attorneysfortheinjured.com/palm-springs-ca-2-dead-2-injured-after-car-crashes-into-tree-at-north-farrell-and-francis-drives/</t>
  </si>
  <si>
    <t>https://web.archive.org/web/20190728223857/https://attorneysfortheinjured.c...</t>
  </si>
  <si>
    <t>John Renner, NHTSA investigation #18119-2207</t>
  </si>
  <si>
    <t>Tesla drives off road</t>
  </si>
  <si>
    <t>https://web.archive.org/web/20220817120340/https://www.cbc.ca/news/canada/montreal/jimmy-accurso-dies-car-collision-laurentians-1.4879309</t>
  </si>
  <si>
    <t>https://web.archive.org/web/20220817120340/https://www.cbc.ca/news/canada/m...</t>
  </si>
  <si>
    <t>James Accurso</t>
  </si>
  <si>
    <t>Single car collision in Anaheim on SR-91</t>
  </si>
  <si>
    <t>https://web.archive.org/web/20220817120147/https://twitter.com/TotalTrafficLA/status/1043131566757699584?s=20</t>
  </si>
  <si>
    <t>https://web.archive.org/web/20220817120147/https://twitter.com/TotalTraffic...</t>
  </si>
  <si>
    <t>Japan</t>
  </si>
  <si>
    <t>https://web.archive.org/web/20220817120148/https://blog.goo.ne.jp/carintelligenceagency/e/13c86532c9a5dbdc8ef08ca9c006e782</t>
  </si>
  <si>
    <t>https://web.archive.org/web/20220817120148/https://blog.goo.ne.jp/carintell...</t>
  </si>
  <si>
    <t>https://web.archive.org/web/20220817120203/https://www.gld.nl/nieuws/2321309/vrouw-verliest-ongeboren-kindje-bij-ongeval-in-nijmegen</t>
  </si>
  <si>
    <t>https://web.archive.org/web/20220817120203/https://www.gld.nl/nieuws/232130...</t>
  </si>
  <si>
    <t>Concrete falls on Tesla</t>
  </si>
  <si>
    <t>https://web.archive.org/web/20220817120318/https://www.dailymail.co.uk/news/article-5987991/Former-St-Louis-police-chiefs-wife-killed-freak-accident.html</t>
  </si>
  <si>
    <t>https://web.archive.org/web/20220817120318/https://www.dailymail.co.uk/news...</t>
  </si>
  <si>
    <t>Tesla drives into pond</t>
  </si>
  <si>
    <t>https://web.archive.org/web/20220817120426/https://www.nbcbayarea.com/news/local/fatal-vehicle-crash-pond-san-ramon-crow-canyon-road/2059033/</t>
  </si>
  <si>
    <t>https://web.archive.org/web/20220817120426/https://www.nbcbayarea.com/news/...</t>
  </si>
  <si>
    <t>Keith Leund</t>
  </si>
  <si>
    <t>Tesla drives into median, burns</t>
  </si>
  <si>
    <t>https://web.archive.org/web/20250705202230/https://www.theguardian.com/technology/2025/jul/05/the-vehicle-suddenly-accelerated-with-our-baby-in-it-the-terrifying-truth-about-why-teslas-cars-keep-crashing</t>
  </si>
  <si>
    <t>https://web.archive.org/web/20250705202230/https://www.theguardian.com/technology/202...</t>
  </si>
  <si>
    <t>Stefan Meier</t>
  </si>
  <si>
    <t>Two teens trapped in burning Tesla</t>
  </si>
  <si>
    <t>https://web.archive.org/web/20220817120457/https://www.abc.net.au/news/2018-05-10/tesla-crash-battery-fire-kills-two-teenagers/9747648</t>
  </si>
  <si>
    <t>https://web.archive.org/web/20220817120457/https://www.abc.net.au/news/2018...</t>
  </si>
  <si>
    <t>Edgar Martinez</t>
  </si>
  <si>
    <t>Barrett Riley</t>
  </si>
  <si>
    <t>Sleeping Tesla driver kills pedestrian</t>
  </si>
  <si>
    <t>"On April 29, 2018, on an expressway near Tokyo, Japan, Tesla Model X vehicle with
 Autopilot on suddenly accelerated when the car in front of it switched lanes in a common, textbook 'cutout' situation"</t>
  </si>
  <si>
    <t>https://web.archive.org/web/20230505004948/https://www.forbes.com/sites/lanceeliot/2020/05/16/lawsuit-against-tesla-for-autopilot-engaged-pedestrian-death-could-disrupt-full-self-driving-progress/?sh=42b2c0a771f4</t>
  </si>
  <si>
    <t>https://web.archive.org/web/20230505004948/https://www.forbes.com/sites/lanceeliot/2020/05/16...</t>
  </si>
  <si>
    <t>Ohio prom night crash</t>
  </si>
  <si>
    <t>https://web.archive.org/web/20220817120455/https://www.journal-news.com/news/teen-admits-guilt-fatal-monroe-prom-night-crash/D5kGMQdhmoIIMF08eubVQL/</t>
  </si>
  <si>
    <t>https://web.archive.org/web/20220817120455/https://www.journal-news.com/new...</t>
  </si>
  <si>
    <t>Autopilot into highway barrier</t>
  </si>
  <si>
    <t>"Tesla has said a car that crashed in California last week, killing its driver, was operating on Autopilot."</t>
  </si>
  <si>
    <t>https://web.archive.org/web/20220817120445/https://www.theguardian.com/technology/2018/mar/31/tesla-car-crash-autopilot-mountain-view</t>
  </si>
  <si>
    <t>https://web.archive.org/web/20220817120445/https://www.theguardian.com/technology/2018/ma...</t>
  </si>
  <si>
    <t>Walter Huang</t>
  </si>
  <si>
    <t>https://web.archive.org/web/20180312053226/http://www.atimes.com/article/filipino-dies-run-car-causeway-bay/</t>
  </si>
  <si>
    <t>https://web.archive.org/web/20180312053226/http://www.atimes.com/article/fi...</t>
  </si>
  <si>
    <t>Sudden unintended acceleration into wall</t>
  </si>
  <si>
    <t>https://web.archive.org/web/20220817120455/https://www.reddit.com/r/teslamotors/comments/83wmpe/first_death_recorded_in_a_tesla_in_norway/</t>
  </si>
  <si>
    <t>https://web.archive.org/web/20220817120455/https://www.reddit.com/r/teslamo...</t>
  </si>
  <si>
    <t>https://web.archive.org/web/20220817120447/https://www.blick.ch/schweiz/zuerich/nach-auffahrunfall-auf-der-a4-wegen-fahrlaessiger-toetung-verurteilt-tesla-fahrer-kommt-mit-busse-davon-id15140089.html</t>
  </si>
  <si>
    <t>https://web.archive.org/web/20220817120447/https://www.blick.ch/schweiz/zue...</t>
  </si>
  <si>
    <t>Tesla kills cyclist</t>
  </si>
  <si>
    <t>https://web.archive.org/web/20220817120500/https://www.dailymail.co.uk/news/article-5081395/Champion-poker-player-49-involved-fatal-crash.html</t>
  </si>
  <si>
    <t>https://web.archive.org/web/20220817120500/https://www.dailymail.co.uk/news...</t>
  </si>
  <si>
    <t>https://web.archive.org/web/20190406164855/https://www.wkrn.com/news/deadly-morning-on-middle-tennessee-roads-5-dead-in-3-crashes/1057466355</t>
  </si>
  <si>
    <t>https://web.archive.org/web/20190406164855/https://www.wkrn.com/news/deadly...</t>
  </si>
  <si>
    <t>Twitter search for "Cruzelite" and "Tesla" confirms Joel owned a Tesla. Also had a TMC account.</t>
  </si>
  <si>
    <t>Joel Michael</t>
  </si>
  <si>
    <t>https://web.archive.org/web/20220817120505/https://www.fox10phoenix.com/news/friends-remember-man-who-was-killed-in-a-motorcycle-crash-in-scottsdale</t>
  </si>
  <si>
    <t>https://web.archive.org/web/20220817120505/https://www.fox10phoenix.com/new...</t>
  </si>
  <si>
    <t>Greg Dolphin</t>
  </si>
  <si>
    <t>https://web.archive.org/web/20220817120507/https://www.abc15.com/news/region-northeast-valley/scottsdale/wrong-way-driver-dead-in-l-101-crash-in-scottsdale</t>
  </si>
  <si>
    <t>https://web.archive.org/web/20220817120507/https://www.abc15.com/news/regio...</t>
  </si>
  <si>
    <t>Tesla strikes Camry</t>
  </si>
  <si>
    <t>https://web.archive.org/web/20220817120506/https://www.nbcsandiego.com/news/local/1-killed-in-collision-on-del-dios-hwy-in-escondido/19052/</t>
  </si>
  <si>
    <t>https://web.archive.org/web/20220817120506/https://www.nbcsandiego.com/news...</t>
  </si>
  <si>
    <t>HI</t>
  </si>
  <si>
    <t>Unclear; see note at right</t>
  </si>
  <si>
    <t>https://web.archive.org/web/20180502015310/http://www.khon2.com/news/local-news/waimanalo-man-killed-in-crash-on-pali-hwy/901491841</t>
  </si>
  <si>
    <t>https://web.archive.org/web/20180502015310/http://www.khon2.com/news/local-...</t>
  </si>
  <si>
    <t>News report describes a speeding driver striking a Tesla; video footage and Copart photos of car show an unblemished Tesla missing a rear wheel, suggesting another of Tesla's characteristic "snap off" wheels</t>
  </si>
  <si>
    <t>https://www.companyowl.com/i/n/just-tesla-driver-loses-license-wreck-killed-glades-man/3310548</t>
  </si>
  <si>
    <t>https://www.companyowl.com/i/n/just-tesla-driver-loses-license-wreck-killed...</t>
  </si>
  <si>
    <t>Bryant Gonzalez</t>
  </si>
  <si>
    <t>https://web.archive.org/web/20220817120615/https://www.dt.no/nyheter/royken/ulykke/mann-i-50-arene-siktet-for-uaktsomt-drap-etter-dodsulykke/s/5-57-620919</t>
  </si>
  <si>
    <t>https://web.archive.org/web/20220817120615/https://www.dt.no/nyheter/royken...</t>
  </si>
  <si>
    <t>https://web.archive.org/web/20220817120645/http://thefoothillspaper.com/2017/03/16/traffic-fatality-on-wentworth/</t>
  </si>
  <si>
    <t>https://web.archive.org/web/20220817120645/http://thefoothillspaper.com/201...</t>
  </si>
  <si>
    <t>Driver died in pileup</t>
  </si>
  <si>
    <t>https://web.archive.org/web/20220817120612/https://www.ln-online.de/lokales/stormarn/massenkarambolage-unfall-tesla-wird-untersucht-IBDG5MHZX7HH7STOGAQOF5ISPE.html</t>
  </si>
  <si>
    <t>https://web.archive.org/web/20220817120612/https://www.ln-online.de/lokales...</t>
  </si>
  <si>
    <t>https://walterclark.com/blog/elderly-man-killed-palm-springs-pedestrian-collision/?mode=list</t>
  </si>
  <si>
    <t>https://walterclark.com/blog/elderly-man-killed-palm-springs-pedestrian-col...</t>
  </si>
  <si>
    <t>James Scott</t>
  </si>
  <si>
    <t>Driver dead in Winnebago County</t>
  </si>
  <si>
    <t>https://web.archive.org/web/20220817120614/https://medium.com/@MidwesternHedgi/teslas-driver-fatality-rate-is-more-than-triple-that-of-luxury-cars-and-likely-even-higher-433670ddde17</t>
  </si>
  <si>
    <t>https://web.archive.org/web/20220817120614/https://medium.com/@MidwesternHe...</t>
  </si>
  <si>
    <t>In NHTSA-FARS database, CaseNum=964&amp;StateNum=17&amp;CaseYear=2016</t>
  </si>
  <si>
    <t>Indianapolis fire</t>
  </si>
  <si>
    <t>https://web.archive.org/web/20220817120611/https://www.indystar.com/story/news/crime/2016/11/03/2-killed-fiery-tesla-crash-near-downtown/93227456/</t>
  </si>
  <si>
    <t>https://web.archive.org/web/20220817120611/https://www.indystar.com/story/n...</t>
  </si>
  <si>
    <t>Casey Speckman</t>
  </si>
  <si>
    <t>Kevin McCarthy</t>
  </si>
  <si>
    <t>Pileup</t>
  </si>
  <si>
    <t>https://web.archive.org/web/20220817120611/https://patch.com/new-hampshire/londonderry/one-killed-others-injured-5-vehicle-accident-i-93-nh</t>
  </si>
  <si>
    <t>https://web.archive.org/web/20220817120611/https://patch.com/new-hampshire/...</t>
  </si>
  <si>
    <t>https://web.archive.org/web/20220817120702/https://www.latimes.com/local/lanow/la-me-ln-pasadena-hit-and-run-20161007-snap-story.html</t>
  </si>
  <si>
    <t>https://web.archive.org/web/20220817120702/https://www.latimes.com/local/la...</t>
  </si>
  <si>
    <t>Drove into wooded ravine</t>
  </si>
  <si>
    <t>https://archive.ph/wip/kco0E</t>
  </si>
  <si>
    <t>https://archive.ph/wip/kco0E...</t>
  </si>
  <si>
    <t>https://web.archive.org/web/20220817120817/https://www.local10.com/news/2016/09/02/fhp-identifies-motorcyclist-killed-in-i-95-crash/</t>
  </si>
  <si>
    <t>https://web.archive.org/web/20220817120817/https://www.local10.com/news/201...</t>
  </si>
  <si>
    <t>Tesla rear ended</t>
  </si>
  <si>
    <t>https://web.archive.org/web/20220817120829/https://electrek.co/2016/08/15/rare-fatal-accident-tesla-model-s-rear-ended-large-suv/</t>
  </si>
  <si>
    <t>https://web.archive.org/web/20220817120829/https://electrek.co/2016/08/15/r...</t>
  </si>
  <si>
    <t>https://web.archive.org/web/20220817120828/https://www.local10.com/traffic/2016/07/29/police-investigate-womans-death-near-miami-shores/</t>
  </si>
  <si>
    <t>https://web.archive.org/web/20220817120828/https://www.local10.com/traffic/...</t>
  </si>
  <si>
    <t>Passat strikes Tesla</t>
  </si>
  <si>
    <t>https://web.archive.org/web/20220817120734/https://www.ojaivalleynews.com/?view=article&amp;id=12017:woman-in-fatal-baldwin-road-crash-identified&amp;catid=864</t>
  </si>
  <si>
    <t>https://web.archive.org/web/20220817120734/https://www.ojaivalleynews.com/?...</t>
  </si>
  <si>
    <t>Nissan Altima wrong way into Tesla</t>
  </si>
  <si>
    <t>https://web.archive.org/web/20220817120738/https://www.khon2.com/news/maui-woman-killed-another-critically-injured-in-paia-crash/</t>
  </si>
  <si>
    <t>https://web.archive.org/web/20220817120738/https://www.khon2.com/news/maui-...</t>
  </si>
  <si>
    <t>Autopilot into 18 wheeler</t>
  </si>
  <si>
    <t>"But Mr. Brown became a victim of an innovation geared precisely to people like him when his Tesla Model S electric sedan collided with a semitrailer truck on a Florida highway in May, making him the first known fatality in a self-driving car."</t>
  </si>
  <si>
    <t>https://web.archive.org/web/20220817120738/https://www.nytimes.com/2016/07/02/business/joshua-brown-technology-enthusiast-tested-the-limits-of-his-tesla.html</t>
  </si>
  <si>
    <t>https://web.archive.org/web/20220817120738/https://www.nytimes.com/2016/07/02/busines...</t>
  </si>
  <si>
    <t>Joshua Brown</t>
  </si>
  <si>
    <t>Pedestrian killed in pileup</t>
  </si>
  <si>
    <t>https://web.archive.org/web/20220817120736/https://www.ocregister.com/2016/04/26/homeless-man-identified-as-pedestrian-killed-after-getting-hit-by-cars-in-huntington-beach/</t>
  </si>
  <si>
    <t>https://web.archive.org/web/20220817120736/https://www.ocregister.com/2016/...</t>
  </si>
  <si>
    <t>Chevy Cobalt wrong way into Tesla</t>
  </si>
  <si>
    <t>https://web.archive.org/web/20180813153941/https://www.nbc4i.com/local-news/serious-crash-shuts-down-part-of-i-270-in-west-columbus/1114360123</t>
  </si>
  <si>
    <t>https://web.archive.org/web/20180813153941/https://www.nbc4i.com/local-news...</t>
  </si>
  <si>
    <t>Autopilot into street sweeper</t>
  </si>
  <si>
    <t>"Vehicle maker Tesla has confirmed that one of its electric vehicles involved in a fatal crash in northern China two years ago did have its "Autopilot" function engaged at the time of the crash, reports China Central Television (CCTV)."</t>
  </si>
  <si>
    <t>https://web.archive.org/web/20230513211421/http://www.ecns.cn/2018/02-28/293992.shtml</t>
  </si>
  <si>
    <t>https://web.archive.org/web/20230513211421/http://www.ecns.cn/2018/0...</t>
  </si>
  <si>
    <t>Gao Yaning</t>
  </si>
  <si>
    <t>Sudden unintended acceleration into pool</t>
  </si>
  <si>
    <t>https://web.archive.org/web/20220817120752/https://www.chron.com/houston/article/Man-dies-after-crashing-Tesla-into-Houston-6723626.php</t>
  </si>
  <si>
    <t>https://web.archive.org/web/20220817120752/https://www.chron.com/houston/ar...</t>
  </si>
  <si>
    <t>Struck by dump truck</t>
  </si>
  <si>
    <t>https://web.archive.org/web/20220817120756/https://electrek.co/2015/12/22/man-dies-tesla-model-s-crash-dump-truck-first-death/</t>
  </si>
  <si>
    <t>https://web.archive.org/web/20220817120756/https://electrek.co/2015/12/22/m...</t>
  </si>
  <si>
    <t>https://web.archive.org/web/20220817120754/https://patch.com/california/fremont/pedestrian-dies-injuries-following-wednesdays-crash-0</t>
  </si>
  <si>
    <t>https://web.archive.org/web/20220817120754/https://patch.com/california/fre...</t>
  </si>
  <si>
    <t>https://web.archive.org/web/20220817120755/https://www.dailynews.com/2015/06/25/malibu-tesla-crash-victim-is-tim-devine-woodland-hills-husband-father/</t>
  </si>
  <si>
    <t>https://web.archive.org/web/20220817120755/https://www.dailynews.com/2015/0...</t>
  </si>
  <si>
    <t>Tim Devine</t>
  </si>
  <si>
    <t>https://web.archive.org/web/20220817120837/https://www.mercurynews.com/2015/01/22/los-gatos-man-killed-in-solo-vehicle-crash/</t>
  </si>
  <si>
    <t>https://web.archive.org/web/20220817120837/https://www.mercurynews.com/2015...</t>
  </si>
  <si>
    <t>Peter Kleis</t>
  </si>
  <si>
    <t>https://web.archive.org/web/20220817120806/https://www.pressdemocrat.com/article/news/pd-default-story-headline-xy-yxyxy-yyxyxyxyxyx/?gallery=3314901</t>
  </si>
  <si>
    <t>https://web.archive.org/web/20220817120806/https://www.pressdemocrat.com/ar...</t>
  </si>
  <si>
    <t>Louis Francis Thoelecke</t>
  </si>
  <si>
    <t>https://web.archive.org/web/20220817120807/http://injurylawcentral.com/blog/dwight-dene-palmer-killed-newport-beach-motorcycle-accident-car</t>
  </si>
  <si>
    <t>https://web.archive.org/web/20220817120807/http://injurylawcentral.com/blog...</t>
  </si>
  <si>
    <t>Thief crashes stolen Tesla</t>
  </si>
  <si>
    <t>https://web.archive.org/web/20220817120839/https://www.theverge.com/2014/7/10/5888463/car-thief-becomes-first-tesla-model-s-fatality</t>
  </si>
  <si>
    <t>https://web.archive.org/web/20220817120839/https://www.theverge.com/2014/7/...</t>
  </si>
  <si>
    <t>Joshua Slot</t>
  </si>
  <si>
    <t>https://web.archive.org/web/20220412004559/https://insideevs.com/news/322934/breaking-3-dead-in-toyota-corolla-tesla-model-s-collision-video/</t>
  </si>
  <si>
    <t>https://web.archive.org/web/20220412004559/https://insideevs.com/news/32293...</t>
  </si>
  <si>
    <t>https://web.archive.org/web/20220817121049/https://www.santacruzsentinel.com/2014/07/18/judge-sentences-man-for-fatal-tesla-vs-bike-collision-calls-driver-a-saint-victim-an-angel/</t>
  </si>
  <si>
    <t>https://web.archive.org/web/20220817121049/https://www.santacruzsentinel.co...</t>
  </si>
  <si>
    <t>Tesla veers into opposite lane</t>
  </si>
  <si>
    <t>https://web.archive.org/web/20150425055520/http://articles.latimes.com/2013/apr/02/local/la-me-ln-laguna-beach-accident-20130402</t>
  </si>
  <si>
    <t>https://web.archive.org/web/20150425055520/http://articles.latimes.com/2013...</t>
  </si>
  <si>
    <t>Alberto Casique-Salinas</t>
  </si>
  <si>
    <t>Armando Garcia-Gonzales</t>
  </si>
  <si>
    <t>International</t>
  </si>
  <si>
    <t>Total</t>
  </si>
  <si>
    <t>Number of deaths</t>
  </si>
  <si>
    <t>Note: AutoPilot released Oct 14, 2015</t>
  </si>
  <si>
    <t>Barry L. Sievers, 55, Belleville, Wis.</t>
  </si>
  <si>
    <t>Joshua A. Stahl, 48, Brooklyn Park, Minn.</t>
  </si>
  <si>
    <t>Tammy L. Stahl, 48, Brooklyn Park, Minn.</t>
  </si>
  <si>
    <t>Michelle L. Bauer, 55, Crandon, Wis.</t>
  </si>
  <si>
    <t>Jeffrey M. Bauer, 54, Crandon, Wis.</t>
  </si>
  <si>
    <t>VIN</t>
  </si>
  <si>
    <t>Report Date</t>
  </si>
  <si>
    <t>Incident Date</t>
  </si>
  <si>
    <t>Location</t>
  </si>
  <si>
    <t>NHTSA Complaint</t>
  </si>
  <si>
    <t>Details</t>
  </si>
  <si>
    <t>5YJSA1DN0DF****</t>
  </si>
  <si>
    <t>2013 MODEL S</t>
  </si>
  <si>
    <t>LOS GATOS, CA</t>
  </si>
  <si>
    <t>TL THE CONTACT OWNED A 2013 TESLA MODEL S. WHILE THE CONTACT'S HUSBAND WAS MAKING A RIGHT TURN AT AN UNKNOWN SPEED, THE VEHICLE FAILED TO STOP WHEN THE BRAKES WERE APPLIED AND CRASHED INTO A SIDE DITCH. THE FRONT DRIVER'S SIDE AIR BAG DEPLOYED WITH EXCESSIVE FORCE, CAUSING MULTIPLE INJURIES TO THE DRIVER. AS A RESULT, THE DRIVER WAS PRONOUNCED DEAD AT THE SCENE. A POLICE REPORT WAS FILED. THE VEHICLE WAS TOWED TO AN IMPOUND LOT WHERE IT WAS DEEMED A TOTAL LOSS. THE VEHICLE WAS NOT TAKEN TO A DEALER FOR DIAGNOSTIC TESTING. THE MANUFACTURER WAS NOTIFIED AND DID NOT ASSIST. THE FAILURE MILEAGE WAS UNKNOWN.</t>
  </si>
  <si>
    <t>5YJXCDE24KF****</t>
  </si>
  <si>
    <t>2019 MODEL X</t>
  </si>
  <si>
    <t>BAKERSFIELD, CA</t>
  </si>
  <si>
    <t>WHILE I WAS PARKING SUDDEN UNINTENDED ACCELERATION OCCURRED VEHICLE JUMPED THE CURB AND THE VEHICLE SMASHED THE BUILDING WENT THRU THE WALL. THERE WERE TWICE PRIOR INCEDENTS WITH NO ACCIDENT BUT FREAKING OUT WHITHIN LAST 4 WEEKS.THE VEHICLE WAS IN MOTION IN CITY STREET ALL THREE INSTANCES. ALL THREE INCIDENTS I WAS TURNING THE CORNER OR PARKING WITH LESS THAN 5 MILES PER HOUR.</t>
  </si>
  <si>
    <t>5YJ3E1EA4KF****</t>
  </si>
  <si>
    <t>2019 MODEL 3</t>
  </si>
  <si>
    <t>WEXFORD, PA</t>
  </si>
  <si>
    <t>MY WIFE WAS TRYING TO PARK THE CAR IN OUR GARAGE WHEN THE CAR SUDDENLY SPED UP AND HIT OUR INNER GARAGE WALL. IT THEN REVERSED BACK AND HIT THE WALL A SECOND TIME. THEN IT AUTOMATICALLY REVERSED AND PARKED ON THE NEIGHBOR?S DRIVEWAY. BOTH THE STERLING AIR BAG AND AIRBAG NEAR THE FEET DEPLOYED. THE CAR?S FRONT WAS SMASHED. OUR GARAGE WALL AND DOOR ARE ALSO BADLY DAMAGED. I HAVE ASKED TESLA TO INVESTIGATE IF IT WAS BECAUSE OF THE AUTOPILOT TAKING OVER BUT HAVE NOT RECEIVED A RESPONSE FROM THEM YET AFTER MORE THAN A WEEK.</t>
  </si>
  <si>
    <t>5YJ3E1EA2JF****</t>
  </si>
  <si>
    <t>2018 MODEL 3</t>
  </si>
  <si>
    <t>FREMONT, CA</t>
  </si>
  <si>
    <t>HELLO- I WAS TRYING TO PARK MY VEHICLE IN A PARKING SPOT IN SANTA CLARA, CALIFORNIA WHEN THE CAR AUTOMATICALLY ACCELERATED AND HIT ANOTHER CAR. IT THEN IMMEDIATELY HAD A FLAT TIRE. I DID NOT HIT THE WRONG PEDAL NOR WAS I ACCELERATING IT. IT WAS QUITE DANGEROUS. IT CAME TO A HALT AFTER HITTING ANOTHER CAR. BOTH THE CARS WERE DAMAGED.PRIOR TO THAT WE HAD DIFFICULTY TRYING TO CONNECT TO THE CAR USING THE APP ON THE PHONE BUT THOUGHT IT COULD HAVE BEEN DUE TO AN APP ERROR. NOT SURE IF IT WAS CORRELATED. THIS EVENT HAPPENED ON SEP 24. TESLA ADVISED ME TO TOW THE CAR TO THE SERVICE CENTER. SINCE THEN MY CAR HAS BEEN WITH TESLA SERVICE. THEY HAVE NOT GIVEN US ANY UPDATES ABOUT THE DIAGNOSTICS AND KEEP TELLING US TO TAKE THE CAR BACK. THEY HAVE CLEARED TO DRIVE THE CAR FOR 20 MILES. MY CAR WAS EXTENSIVELY DAMAGED. I REQUEST YOU TO HELP. THIS IS QUITE SERIOUS FOR THE SAFETY OF EVERYONE. WHILE I AM WILLING TO ACCEPT IF TESLA PROVES BEYOND A DOUBT THAT IT WAS MY ERROR, I AM QUITE CONFIDENT THAT IT DID IT AUTOMATICALLY. I AM ALSO CONCERNED THAT TESLA HAS NOT GIVEN US ANY UPDATE FOR THE LAST 3 WEEKS AND HAVE NOT PROVIDED US WITH ANY DETAILS OF WHAT THE COURSE OF ACTION IS BEYOND ASKING US TO TAKE THE CAR BACK AND CLEARING IT TO DRIVE FOR 20 MILES. I HAVE 2 KIDS AND WANT A THOROUGH INVESTIGATION FOR THE SAFETY OF EVERYONE INVOLVED. PLEASE HELP.</t>
  </si>
  <si>
    <t>5YJSA1E28KF****</t>
  </si>
  <si>
    <t>2019 MODEL S</t>
  </si>
  <si>
    <t>GERMANTOWN, TN</t>
  </si>
  <si>
    <t>TL THE CONTACT OWNS A 2019 TESLA MODEL S. WHILE THE CONTACT WAS PULLING INTO THE DRIVEWAY AT 4 MPH, THE VEHICLE ACCELERATED AND CRASHED INTO THE GARAGE DOOR AND WALL. THE AIR BAGS DID NOT DEPLOY, AND THE STEERING WHEEL AND BRAKES SEIZED. THERE WERE NO INJURIES. THE VEHICLE WAS NOT TAKEN TO A DEALER OR AN INDEPENDENT MECHANIC FOR DIAGNOSTIC TESTING. THE MANUFACTURER WAS NOT MADE AWARE OF THE FAILURE. THE APPROXIMATE FAILURE MILEAGE WAS 50.</t>
  </si>
  <si>
    <t>5YJXCBE44KF****</t>
  </si>
  <si>
    <t>ORLANDO, FL</t>
  </si>
  <si>
    <t>5 WEEK OLD VEHICLE WITH 2200 MILES HAD THE LEFT REAR AXLE BECOME DISCONNECTED SPONTANEOUSLY AFTER ACCELERATING STRAIGHT AHEAD FROM A CITY STREET RED LIGHT WITHOUT ANY PRIOR COLLISION OR ACCIDENT. THIS WHEEL WAS TILTED 30 DEGREES INTO THE WHEEL WELL RENDERING THE CAR UNDRIVABLE. THE LEFT REAR AXLE OR CONTROL ARM WAS VISIBLY HANGING FREELY UNDERNEATH THE CAR. TESLA SERVICE HAS BEEN UNABLE TO DIAGNOSE THE CAUSE FOR SPONTANEOUS FAILURE AND AWAIT INPUT FROM THE ENGINEERING DEPARTMENT. THEY HAVE SUGGESTED THAT IT COULD BE A CONTROL ARM FAILURE OR A BROKEN ALUMINUM CAR FRAME.</t>
  </si>
  <si>
    <t>5YJ3E1EA0KF****</t>
  </si>
  <si>
    <t>BEAVERTON, OR</t>
  </si>
  <si>
    <t xml:space="preserve">LAW ENFORCEMENT ENTRY - VEHICLE WAS INVOLVED IN A 10-VEHICLE CRASH. DRIVER AND PASSENGER BOTH STATED VEHICLE HAD UNINTENDED ACCELERATION. ADDITIONAL WITNESS STATEMENTS APPEAR TO VERIFY REPORT. *DT AS VEHICLE WAS TRAVELING ON THE HIGHWAY, THE DRIVER REPORTEDLY TRIED TO SLOW THE VEHICLE AS IT APPROACHED STOPPED/SLOWED TRAFFIC. VEHICLE DID NOT RESPOND AND DRIVER WAS NOT ABLE TO SLOW IT BEFORE IT CRASHED INTO STOPPED TRAFFIC.
</t>
  </si>
  <si>
    <t>Not Reported</t>
  </si>
  <si>
    <t>2015 MODEL S</t>
  </si>
  <si>
    <t>SAN FRANCISCO, CA</t>
  </si>
  <si>
    <t>WHILE USING THE AUTOPILOT ON A BUSY I-80 FREEWAY IN SAN FRANCISCO. I WAS DRIVING SOUTH AND IN THE MIDDLE LANE TRYING TO MAKE A LANE CHANGE INTO THE LEFT LANE.
I HIT THE SPEED ADJUSTER KNOB INSTEAD OF THE TURN SIGNAL, THIS AUTOMATICALLY INCREASES THE SPEED OF THE CAR WITHOUT INTENDING TO PERFORM SUCH ACTION. THIS ACTION COULD PROVE FATAL IF A BICYCLIST OR OTHER BIKES IN THE CATEGORY ARE IN FRONT. THIS IS A DESIGN FLAW. THE TURN SIGNAL IS TOO CLOSE TO THE SPEED ADJUSTER KNOB, AND I COULD FORESEE A SAFETY INCIDENCE OCCURRING DUE TO THIS LAPSE.
THANK YOU. *TR</t>
  </si>
  <si>
    <t>5YJ3E1EB1KF****</t>
  </si>
  <si>
    <t>VALENCIA, CA</t>
  </si>
  <si>
    <t>I WAS STOPPED AT A RED LIGHT, SECOND IN LINE. MY CAR LUNGED BACKWARDS HITTING THE CAR BEHIND ME. I HAD DONE NOTHING TO MOVE THE VEHICLE. THERE WAS SLIGHT DAMAGE TO MY REAR END AND THEIR FRONT END. MY NECK DID WHIPLASH. THERE WAS AN INFANT IN THE BACKSEAT WHO WAS INJURED IN THE OTHER CAR. THE DRIVER OF THE OTHER CAR WAS NOT INJURED. 
 PLEASE CALL ME (XXXX)
 PARTS OF THIS DOCUMENT HAVE BEEN REDACTED TO PROTECT PERSONALLY IDENTIFIABLE INFORMATION PURSUANT TO THE FREEDOM OF INFORMATION ACT (FOIA), 5 U.S.C. 552(B)(6).</t>
  </si>
  <si>
    <t>5YJ3E1EB0KF****</t>
  </si>
  <si>
    <t>COLUMBIA, MD</t>
  </si>
  <si>
    <t>MY TESLA MODEL 3 JUST SUDDENLY ACCELERATED AS I WAS TURNING RIGHT TRYING TO THE LOT TO PARK THE CAR. MY CAR HIT THE WALL AND THEN THE HAZARD LIGHT CAME ON.</t>
  </si>
  <si>
    <t>5YJ3E1EA8KF****</t>
  </si>
  <si>
    <t>SAN JOSE, CA</t>
  </si>
  <si>
    <t>MY CAR WAS FIVE WEEKS OLD. WHILE I WAS DRIVING HOME ON MY COMMUTE I REALIZE THE SCREEN HAD FROZE, AND THEN SUDDENLY BLACKED OUT. I THOUGHT IT WAS A SOFTWARE UPDATE AS I AM A FAMILY THAT OWNS TESLA, BUT IT WASN_x0092_T BECAUSE SUDDENLY THE ABILITY TO STEER AND BREAK OR COMPROMISED AND THE CAR HAD SPED WITHOUT ANY INDICATION AS TO WHY. I REPORTED IT TO TESLA AND THE EARLIEST THEY COULD SET FOR AN APPOINTMENT WITH SEVERAL WEEKS LATER. WITHIN ONE WEEK OF THIS INCIDENT INITIALLY OCCURRING, THIS HAPPENED AGAIN DURING TRAFFIC AND MY CAR INSTEAD OF BREAKING, INCREASED TREMENDOUSLY AND SMASHED INTO A CAR IN FRONT OF ME. I HAD CONTACTED. TESLA LETTING THEM KNOW THAT THE FIRST TIME THIS HAPPENED I WAS VERY LUCKY BECAUSE I WASN_x0092_T ON THE HIGHWAY, BUT 95% OF MY COMMUTE IS ON MAJOR HIGHWAYS IN THE BAY AREA. I SAID THIS COULD BE DANGEROUS AND I REALLY THINK THIS NEEDS TO BE LOOKED UP FASTER, I GOT ZERO RESPONSE. SO WHEN THIS HAPPENED THERE WAS ABSOLUTELY NOTHING I COULD DO AND I ROLLED AND SPRAINED MY ANKLE VERY AGGRESSIVELY. NOT ONLY THAT BUT ALL OF THE AIRBAGS IN THE ENTIRE CAR MALFUNCTIONED EVEN THOUGH I WAS ABLE TO FOCUS THE BRUNT OF THE DAMAGE TO THE RIGHT FRONT. UNFORTUNATELY ONE OF THE BACK WINDOWS DIDN_x0092_T OPEN NOR DID THE PASSENGER LOWER AIRBAG. THERE WAS NO ONE IN THE PASSENGER SEAT BUT IF THERE WAS THAT WOULD HAVE NOT GONE OFF AND THAT_x0092_S NOT OK. THERE WAS NO REASON FOR THIS TO HAPPEN AND THERE WERE NO UPDATES ON SOFTWARE THAT NEEDED TO HAPPEN AND THE CAR WAS FIVE WEEKS OLD. TESLA HAS REFUSED TO PROVIDE ME WITH THEIR DATA AND I HAVE AN SSD THAT SHOWS MY CAR SHUT DOWN.</t>
  </si>
  <si>
    <t>2018 MODEL X</t>
  </si>
  <si>
    <t>PLEASANTON, CA</t>
  </si>
  <si>
    <t>WAS PARKING MY 2018 MODEL X ON FEB 1, 2019, IN MY DRIVEWAY. THE VEHICLE SUDDENLY ACCELERATED, HIT THE GARAGE DOOR(CLOSED. NO WARNING FROM SENSOR), WENT THROUGH GARAGE DOOR( VEHICLE DID NOT STOP AFTER HITTING THE GARAGE DOOR), DID NOT SENSE THINGS(LIKE WASHER, DRYER, WATER HEATER, WALL TO MY KITCHEN) IN THE GARAGE DOOR AND FINALLY SMASHED THE WASHER/DRYER BEFORE COMING TO STOP. WASHER/DRYER HIT THE WALL AND DAMAGE THE ENTIRE KITCHEN. NO AIRBAGS CAME OUT. MY WIFE WAS IN THE FRONT SEAT, MY DAUGHTER WAS IN THE BACKSEAT AND MY SON WAS INSIDE THE HOME WHEN IT HAPPENED.</t>
  </si>
  <si>
    <t>5YJXCDE27JF****</t>
  </si>
  <si>
    <t>SAN CLEMENTE, CA</t>
  </si>
  <si>
    <t>ON NOV 17, 2018 AT 4:50 PM, I WAS DRIVING MY TESLA X SLOWLY WITH AUTO PILOT OFF AND AUTO STEER OFF ON A SURFACE STREET IN SAN CLEMENTE, CA. I WAS TRYING TO DO A U TURN. I VERIFIED THAT THERE WAS NO TRAFFIC, THAT THERE WAS AN AREA WHERE CARS WERE NOT PARKED ON THE LEFT SIDE OF THE STREET AND COULD USE A PARKING DRIVEWAY ON THE RIGHT THAT WILL ALLOW MORE SPACE TO PERFORM THE U TURN. I GENTLY PRESSED THE BREAK TO FURTHER SLOWDOWN AND THEN VEERED A LITTLE TO THE RIGHT INTO THE DRIVEWAY AT LESS THAN 5 MPH. I STARTED TO TURN TO THE LEFT WHILE STILL GENTLY PRESSING THE BREAK. AS SOON AS THE FRONT RIGHT WHEEL LEFT THE DRIVEWAY AND BEFORE I HAD COMPLETED THE U TURN, THE TESLA ALL OF A SUDDEN, ON ITS OWN SPONTANEOUSLY ACCELERATED TO FULL POWER (A TESLA X CAN GO FROM 0-60 MILES IN APPROX. 4 SECONDS). MY FOOT WAS STILL ON THE BREAK, I DID NOT MOVE IT AND THEREFORE I DID NOT PRESS THE ACCELERATOR. THERE WERE NO OBJECTS OBSTRUCTING THE PEDALS. IN A SMALL FRACTION OF A SECOND, THE TESLA TRAVELED AT FULL SPEED TOWARDS THE TACOMA CAR PARKED AHEAD ON THE LEFT (LESS THAN 20 FEET). SOMETHING IN THE TESLA SYSTEM TRIGGERED THE SUDDEN SPONTANEOUS FULL ACCELERATION RESULTING IN THIS COLLISION. THE TESLA HAD MAJOR DAMAGE IN THE FRONT, THE AIR BAGS WERE DEPLOYED. I HAD A MAJOR BRUISE ON MY ABDOMEN AND SEVERAL SMALL BRUISES ON MY CHEST. THE TACOMA SUFFERED DAMAGE IN THE FRONT, MOVED BACKWARDS AND HIT THE CAR PARKED BEHIND IT. THERE WERE NO PASSENGERS IN THE OTHER VEHICLES. IT IS MY FIRM BELIEF THAT THIS ACCIDENT OCCURRED DUE NOT TO A DRIVER_x0092_S ERROR BUT TO A TECHNOLOGICAL ERROR WITHIN THE TESLA VEHICLE. I FOUND MORE THAN 60 COMPLAINTS FOR SPONTANEOUS SUDDEN ACCELERATION FOR TESLA VEHICLES THAT HAVE BEEN FILED TO NHTSA. WHAT THESE COMPLAINTS HAVE IN COMMON ARE THAT VEHICLES ARE TRAVELING SLOWLY TRYING TO PARK OR MAKE TURNS AT LOW SPEED WHEN SUDDEN SPONTANEOUS FULL ACCELERATION WAS TRIGGERED.</t>
  </si>
  <si>
    <t>5YJXCBE47JF****</t>
  </si>
  <si>
    <t>TAMPA, FL</t>
  </si>
  <si>
    <t>WHILE IN A PARKING LOT AT LOW SPEED AND COMING AROUND A TURN TO PARK, TESLA SUDDENLY ACCELERATED FROM LOW SPEED TO HIGH SPEED HITTING A POLE. AIRBAGS DEPLOYED. SUDDEN ACCELERATION WAS WITHOUT WARNING. SEVERE DAMAGE TO CAR. LUCKILY NO PEDESTRIANS WERE NEARBY.</t>
  </si>
  <si>
    <t>5YJXCBE27JF****</t>
  </si>
  <si>
    <t>SEATTLE, WA</t>
  </si>
  <si>
    <t>WHEN SLOWLY PULLING INTO A PARKING SPOT, THE CAR ACCELERATED ON IT_x0092_S OWN JUMPING THE CURB AND SLAMMED INTO A CHAIN LINK FENCE. I PRESSED THE BRAKE PEDAL BUT IT DIDN_x0092_T RESPOND. MY TEN YEAR OLD CHILD WAS IN THE BACK SEAT AND THANKFULLY WE ARE BOTH UNHARMED. THIS IS THE SECOND INCIDENT OF THE CAR ACCELERATING ON IT_x0092_S OWN. THE FIRST TIME THIS OCCURRED WAS DURING MY FIRST WEEK WITH THE CAR AND WHEN I WAS SLOWLY DRIVING AROUND A TRAFFIC CIRCLE IN A RESIDENTIAL AREA AND THE CAR TOOK OFF ON IT_x0092_S OWN. NO DAMAGE OTHER THAN MISALIGNMENT THAT TIME BUT I WAS VERY SCARED AND CALLED TESLA SERVICE. IT TOOK SEVERAL WEEKS FOR THEM TO RESPOND WITH THE DATA REPORT FROM THE CAR AND SAID THAT THE VEHICLE INCREASED SPEED DUE TO THE DRIVER PRESSING THE ACCELERATOR. I ACCEPTED THEIR EXPLANATION AND ASSUMED THAT I WAS INDEED AT FAULT EVEN THOUGH I WAS POSITIVE THAT I DIDN_x0092_T PRESS THE ACCELERATOR. I_x0092_M INCREDIBLY SADDENED BY THIS SITUATION AS I TRULY LOVED THIS CAR BUT I_x0092_M TOO FRIGHTENED TO DRIVE IT AGAIN. IT_x0092_S CURRENTLY AT A BODY SHOP.</t>
  </si>
  <si>
    <t>5YJXCDE2XJF****</t>
  </si>
  <si>
    <t>TUSTIN, CA</t>
  </si>
  <si>
    <t>TL* THE CONTACT OWNS A 2018 TESLA MODEL X. WHILE PULLING INTO A PARKING SPACE, THE BRAKE PEDAL WAS DEPRESSED BUT THE VEHICLE INADVERTENTLY ACCELERATED OVER A CURB BEFORE CRASHING INTO A CEMENT LIGHT POLE. THE FRONT END OF THE VEHICLE WAS SEVERELY DAMAGED, AND THE AIR BAGS DID NOT DEPLOY. THE DRIVER SUSTAINED NECK, SHOULDER, AND CHEST INJURIES THAT REQUIRED MEDICAL ATTENTION. A POLICE REPORT WAS FILED. THE VEHICLE WAS TOWED TO A TOW YARD. ON SEVERAL OCCASIONS, PRIOR TO THE FAILURE, AN ERRONEOUS WARNING MESSAGE DISPLAYED WHILE DRIVING, INDICATING THAT THE VEHICLE WAS DRIVING TOO CLOSELY TO THE PRECEDING VEHICLE, EVEN THOUGH ANOTHER VEHICLE WAS NOWHERE IN THE VICINITY. THE CONTACT INDICATED THAT THE FAILURE OCCURRED ON MULTIPLE OCCASIONS, INCLUDING SHORTLY BEFORE THE CRASH. THE MANUFACTURER WAS NOTIFIED OF THE FAILURES. THE LOCAL DEALER WAS NOT CONTACTED FOR DIAGNOSTIC TESTING OR REPAIRS. THE FAILURE MILEAGE WAS 1,500</t>
  </si>
  <si>
    <t>5YJSA1E22JF****</t>
  </si>
  <si>
    <t>2018 MODEL S</t>
  </si>
  <si>
    <t>MAPLE GROVE, MN</t>
  </si>
  <si>
    <t>THE CAR UNINTENDED ACCELERATED WHEN I PULLED INTO GARAGE AND WAIT FOR GARAGE DOOR OPEN. THE SUDDEN ACCELERATION IS TOTALLY OUT OF CONTROL, EVEN MY FOOT FIRMLY STEP ON THE BREAK PEDAL. THE ACCELERATED CAR WENT THROUGH THE GARAGE DOOR TOWARDS RIGHT, AND HIT AND LIFT THE OTHER PARKED SUV INSIDE THE GARAGE. THE SPEED AND FORCE PUSH THE SUV TOWARDS THE BACK OF GARAGE WALL, AND TOTALLY DAMAGED THE PART OF MY GARAGE.</t>
  </si>
  <si>
    <t>5YJSA1E24JF****</t>
  </si>
  <si>
    <t>PLYMOUTH, MN</t>
  </si>
  <si>
    <t>I DROVE TO WORK ON MAY 2, 2019, AND WAS TRYING TO PARK IN MY ALLOTTED PARKING STALL ON THE 3RD LEVEL OF MY OFFICE PARKING GARAGE. MY PARKING STALL WAS ALONG THE OUTER EDGE OF THE GARAGE AND THE ONLY BARRIER TO THE OUTSIDE WAS A SET OF THREE (ABOUT ¾ " DIAMETER) CABLES STRUNG BETWEEN OUTSIDE COLUMNS OF THE GARAGE, BESIDES A THIN PERFORATED CORRUGATED METAL SHEET OUTSIDE THE CABLES, ACTING AS A RAIN STOP. I WAS TRYING TO SLOWLY TURN RIGHT FROM THE PARKING AISLE TO PARK BETWEEN TWO PICKUP TRUCKS ON EITHER SIDE OF MY STALL. WHEN I HAD TURNED PARTWAY INTO MY STALL, MY TESLA SUDDENLY ACCELERATED INTO MY PARKING STALL AT HIGH SPEED, HIT THE OUTSIDE CABLES, REBOUNDED BACKWARDS AND STOPPED ABOUT 10 FEET FROM THE OUTSIDE CABLES. THE CABLES SAVED ME FROM PLUNGING 3 FLOORS DOWN FROM THE GARAGE. THERE WAS EXTENSIVE DAMAGE TO THE HOOD AND FRONT PORTIONS OF MY TESLA. THERE WAS ALSO SOME DAMAGE TO THE METAL CORRUGATED SHEETS OUTSIDE THE CABLES AND A SLIGHT DENT ON THE CORNER OF THE VEHICLE PARKED TO MY RIGHT.
 I HAVE BEEN PARKING IN MY OFFICE PARKING STALL FOR ABOUT THE PAST SIX MONTHS WITHOUT ANY ISSUE LIKE THIS. I WANT TO KNOW WHY MY CAR ACCELERATED LIKE THAT WITHOUT WARNING AND WHY THE COLLISION WARNING SYSTEM WAS NOT TRIGGERED BY THE OUTSIDE CORRUGATED METAL SHEET. 
 ALSO, THERE WAS AN ISSUE WITH MY TESLA THE PREVIOUS EVENING. WHEN I TRIED TO START MY TESLA AFTER WORK, I GOT THE _x0091_SYSTEMS ARE POWERING.._x0092_ MESSAGE ON THE SCREEN AND MY CAR WOULD NOT START EVEN AFTER A LONG WAIT. THEN, I HAD TO GOOGLE TO FIND A WAY TO REBOOT THE CAR COMPUTER, BY PRESSING TWO BUTTONS ON THE STEERING WHEEL. ON THE DAY OF THE ACCIDENT, I USED THE INTERMITTENT RAIN SENSING WIPERS FOR THE FIRST TIME, AS THERE WAS A LIGHT RAIN.
 MY CAR IS STILL IN THE BODY SHOP WAITING FOR SOME BACK ORDERED PARTS. I HAVE ASKED TESLA TO DO A DIAGNOSTICS TO SEE IF THERE WERE ANY SOFTWARE BUGS IN THE SYSTEM.</t>
  </si>
  <si>
    <t>PALO ALTO, CA</t>
  </si>
  <si>
    <t>TL* THE CONTACT OWNS A 2018 TESLA MODEL S. WHILE ATTEMPTING TO MAKE A LEFT TURN FROM A PARKING SPACE, THE VEHICLE ACCELERATED BACKWARDS IN A TIGHT CIRCLE. THE VEHICLE STRUCK SOME TREES ON THE PASSENGER SIDE AND CRASHED INTO ANOTHER VEHICLE THAT WAS PARALLEL PARKED ON THE SAME STREET. THERE WAS NO WARNING INDICATOR ILLUMINATED. A POLICE REPORT WAS FILED. THERE WERE NO INJURIES. THE VEHICLE WAS DAMAGED AND TOWED TO A TOW YARD. THE CONTACT CALLED THE MANUFACTURER AND WAS CONNECTED TO TESLA ROADSIDE ASSISTANCE. THE CONTACT REQUESTED THE DEALER. TESLA (831-264-6896, LOCATED AT 1901 DEL MONTE BLVD, SEASIDE, CA 93955) WAS NOTIFIED, BUT DID NOT ASSIST. THE CONTACT DID NOT KNOW IF THE VEHICLE WAS TOTALED. THE CAUSE OF THE FAILURE WAS NOT DETERMINED. THE FAILURE MILEAGE WAS 4,757</t>
  </si>
  <si>
    <t>5YJSA1E23JF****</t>
  </si>
  <si>
    <t>WALNUT, CA</t>
  </si>
  <si>
    <t>CAR WAS STOPPED PRIOR TO ENTERING CAR GARAGE. CAR SUDDENLY REVERSED THEN SPED UP AUTONOMOUSLY AND CRASHED INTO THE HOME. SUSPECT CAR ELECTRONICS COMPROMISED AND ENDANGERED DRIVER. REQUESTING INVESTIGATION IF CAR DEFECT VS USER ERROR. 
 THANK YOU !</t>
  </si>
  <si>
    <t>SAN DIEGO, CA</t>
  </si>
  <si>
    <t>TL* THE CONTACT OWNS A 2018 TESLA MODEL S. WHILE APPROACHING A RED LIGHT, THE SPEED INCREASED AND THE VEHICLE FAILED TO RESPOND WHEN THE BRAKE PEDAL WAS DEPRESSED. THE VEHICLE DROVE THROUGH THE TRAFFIC LIGHT AND CRASHED INTO A VEHICLE THAT WAS MAKING A LEFT TURN. THE FRONT DRIVER_x0092_S AIR BAG AND KNEE AIR BAGS DEPLOYED. THE FRONT DRIVER_x0092_S SIDE CURTAIN AIR BAGS HAD NOT DEPLOYED. THE DRIVER SUSTAINED SHOULDER AND BACK INJURIES THAT REQUIRED MEDICAL ATTENTION. A POLICE REPORT WAS FILED. THE INSURANCE COMPANY TOWED THE VEHICLE TO A COLLISION REPAIR FACILITY. THE DEALER (SAN DIEGO MIRAMAR TESLA, 9250 TRADE PL, SAN DIEGO, CA 92121, (858) 271-5100) WAS NOTIFIED OF THE CRASH AND THE CONTACT WAS WAITING FOR FEEDBACK FROM THE INSURANCE COMPANY. THE DEALER AND THE MANUFACTURER WERE WAITING TO RETRIEVE THE INFORMATION FROM THE ELECTRONIC DATA RECORDER TO INVESTIGATE THE CAUSE OF THE FAILURE. THE APPROXIMATE FAILURE MILEAGE WAS 49.</t>
  </si>
  <si>
    <t>5YJSA1E25JF****</t>
  </si>
  <si>
    <t>BUENA PARK, CA</t>
  </si>
  <si>
    <t>TL* THE CONTACT OWNS A 2018 TESLA MODEL S. WHILE ATTEMPTING TO PARK THE VEHICLE, IT INDEPENDENTLY ACCELERATED AND CRASHED INTO A WALL. THE AIR BAGS DEPLOYED. A POLICE REPORT WAS NOT FILED. THE CONTACT SOUGHT MEDICAL ATTENTION TEN DAYS LATER FOR A STERNAL FRACTURE. THE TESLA BUENA PARK DEALER (6692 AUTO CENTER DR., BUENA PARK, CA 90621, (714) 735-5696) WAS CONTACTED AND THE VEHICLE WAS TOWED TO A TESLA APPROVED FACILITY TO BE DIAGNOSED. THE CONTACT WAS INFORMED THAT THE ON BOARD DIAGNOSTIC TESTING REPORTED THAT THE ACCELERATOR PEDAL WAS DEPRESSED AT THE TIME OF THE CRASH. THE CONTACT WAS ALSO INFORMED THAT THE AUTOMATED FEATURES, INCLUDING THE CRUISE CONTROL WERE UNABLE TO HAVE INDUCED THE ACCELERATED RESPONSE. THE VEHICLE WAS NOT REPAIRED. THE MANUFACTURER WAS ALSO NOTIFIED OF THE FAILURE. THE APPROXIMATE FAILURE MILEAGE WAS 214.</t>
  </si>
  <si>
    <t>5YJ3E1EA7JF****</t>
  </si>
  <si>
    <t>ATLANTA, GA</t>
  </si>
  <si>
    <t>I TURNED INTO MY DRIVEWAY AND WAS GOING TO PULL INTO MY GARAGE TO PARK THE CAR, WHEN THE CAR ACCELERATED SUDDENLY AND VIOLENTLY AND CRASHED INTO THE FRONT STONE WALL OF OUR HOUSE. THE STONE WALL IS DAMAGED AND THE FRONT RIGHT SIDE OF THE TESLA HAS SIGNIFICANT DAMAGES.</t>
  </si>
  <si>
    <t>MCLEAN, VA</t>
  </si>
  <si>
    <t>ON APRIL 24 19 MORNING ARTI DOSHI (MY WIFE) DROVE UP MULTILAVEL PARKING LOT AT WORK 8100 JONES BRANCH DRIVE, SHE INITIALLY CHOSE A HEAD IN PARKING SPOT, THEN ATTEMPTED TO MOVE THE CAR FORWARD TO THE NEXT AISLE, SO THE CAR WOULD BE FACING FRONT WHEN SHE GOT OUT. THE CAR PICKED UP UNCONTROLLABLE AND EXTREMELY HIGH SPEED AND SHE FELT OUT OF CONTROL AND COULD NOT MOVE FOOT FROM ACCELERATOR TO BRAKE IN THE SPLIT SECOND, ALL SHE COULD DO WAS TO STEER SLIGHTLY TO HIT A POLE AT THAT NEXT SPOT, AND AVOID GOING ACROSS DRIVE LANE AND OVER THE BARRICADE TO A DROP. THE CAR SUFFERED SEVERE FRONT DAMAGE AND AIRBAGS OPENED, SHE HAD MINOR BRUISE. REPAIR ESTIMATES CAUSED INSURANCE COMPANY TO CALL IT A TOTAL LOSS.
 1. TESLA CLAIMS TO BE REVIEWING ELECTRONIC DATA BUT HAS NOT RELEASED CONCLUSIONS SO FAR.
 2. WHY SUCH HIGH SPEED WAS PICKED UP WHEN ALL SHE WANTED TO DO WAS CRAWL OVER TO THE NEXT SPOT DIRECTLY AHEAD (ABOUT 20 FEET) FROM THE PREVIOUS SPOT.
 3. WHY VARIOUS ELECTRONIC SYSTEM, FRONT COLLISION WARNING, FRONT COLLISION AVOIDANCE, VIDEO SENSORS ABOUT OBSTRUCTIONS, AVOIDANCE BASED ACCELERATION CONTROL ETC, FAILED TO APPLY ANY SPEED REDUCTIONS.
 PHOTOS OF EVENT, ESTIMATE FROM INSURANCE ARE ENCLOSED.
 I REQUEST YOUR KIND ATTENTION, AND YOUR ANALYSIS AS TO THE SAFETY FAILURES.</t>
  </si>
  <si>
    <t>5YJ3E1EA6JF****</t>
  </si>
  <si>
    <t>SNELLVILLE, GA</t>
  </si>
  <si>
    <t>VEHICLE ENTERED A SHOPPING PLAZA AT SPEED UNDER 10MPH AND SUDDENLY ACCELERATED TO HIGH SPEED ON IT'S OWN. IT HIT THREE STATIONARY VEHICLES AND KNOCKED DOWN A SMALL TREE. TRIED STOPPING THE CAR BUT THE BRAKES WOULD NOT WORK AND THE CAR FINALLY STOPPED AFTER HITTING THE THIRD VEHICLE.</t>
  </si>
  <si>
    <t>5YJ3E1EAXJF****</t>
  </si>
  <si>
    <t>MY WIFE ( DRIVER FOR OVER 40 YEARS, NO ACCIDENTS, NO TICKETS) WAS STOPPED AT A TRAFFIC LIGHT ON A DOWNGRADE, FOOT ON THE BRAKE, IN OUR BRAND NEW TESLA MODEL 3 WHEN IT SUDDENLY BEGAN TO MOVE FORWARD AND CRASHED INTO CARS STOPPED AT THE LIGHT IN FRONT OF HER. MY WIFE TRIED DESPERATELY TO STOP THE TESLA WITH THE BRAKES AND EMERGENCY BRAKE. OU CAR WAS STOPPED BY THE CAR IN FRONT. I HATE TO THINK OF WHAT COULD HAVE HAPPENED HAD THERE NOT BEEN CAR IN FRONT. WE PURCHASED THE TESLA IN DECEMBER OF 2018 AND THE CRASH OCCURRED IN FEBRUARY OF 2019. AFTER THE CRASH I CALLED TESLA, THEN I WENT TO THEIR SHOWROOM IN SAN DIEGO, THEY REFERRED ME TO TESLALEGAL.COM. SO I ASKED MY ATTORNEY TO HELP. IN THE MEANTIME, AFTER THE TESLA WAS RELEASED FROM THE BODY SHOP IT WAS SENT TO THE TESLA SERVICE CENTER IN SAN DIEGO. IMMEDIATELY, MY ATTORNEY EMAILED SERVICEHELPNA@TESLA.COM FOR TESLA TO PRESERVE AND PROVIDE THE ELECTRONIC DRIVING RECORD TO DETERMINE WHAT HAPPENED TO THE CAR. SERVICE CENTER DID NOT RESPOND TO OUR REQUEST. AT THIS POINT TESLA DEFINITELY KNOWS THAT WE HAVE A PROBLEM. OUR ATTEMPTS AT CONTACT BEGAN IMMEDIATELY AFTER THE CRASH IN FEBRUARY. AS OF MAY 15TH THERE IS NO CONTACT YET. WITH THE KNOWLEDGE THAT I HAD AN ATTORNEY, TESLA SERVICE STILL SENT ME DOCUMENTS TO SIGN. THEY RECENTLY SENT ME A TEXT THAT THEY HAVE _x0093_UPDATED FIRMWARE WITH THE LATEST VERSION_x0094_ AND THE CAR _x0093_IS SAFE TO DRIVE AT THIS TIME._x0094_ TO ME IT SOUNDS LIKE THEY MODIFIED THE TESLA. MY ATTORNEY HAS CALLED AND EMAILED TESLA SERVICE, TESLA CUSTOMER SERVICE, TESLA LEGAL, AND TESLA HEADQUARTERS IN FREMONT. SHE HAS WRITTEN LETTERS TO ALL OF THE ABOVE AND MAILED THEM CERTIFIED MAIL. IN THE LETTERS SHE HAS EXPLAINED THAT MY WIFE AND I ARE FEARFUL OF DRIVING THE CAR AND DEFINITELY DON_x0092_T WANT ANYONE ELSE TO GET KILLED. THE TESLA SITS IN THE SERVICE CENTER STORAGE.</t>
  </si>
  <si>
    <t>UNION CITY, CA</t>
  </si>
  <si>
    <t>1. WE PICKED UP THE CAR ON DEC 30TH, FROM THE FREMONT FACTORY, THE CAR WAS NOT EVEN FULLY CHARGED, AND THERE WAS A MESSAGE ON THE CONSOLE SAYING, THAT, 
 _x0093_IT NEEDS A SOFTWARE UPGRADE._x0094_ 
 WE WENT BACK INSIDE AND ASKED ONE OF THE SALES PEOPLE, HE SAID, _x0093_THIS IS THE END OF THE YEAR, THE CARS ARE NOT COMING FULLY CHARGED, AND HE LAUGHED ABOUT
 THE SOFTWARE UPGRADE._x0094_ WE CAME HOME AND UPGRADED THE SOFTWARE. 
 NO-ONE WENT OVER THE OPERATIONS OF THE CAR. 
 2. ON JAN 1ST, THE 30 DAY TRIAL FOR THE AUTOPILOT FEATURE POPPED UP ON THE CONSOLE, AND WE CLICKED YES. 
 WE DECIDED TO TRY THE AUTO-TRIAL FEATURE IN THE EVENING FROM SANTA CRUZ TO OUR HOME. WE ENABLED THE AUTO-PILOT ON ROUTE 880, IT KEPT ASKING TO KEEP YOUR HANDS LIGHTLY ON THE STEERING WHEEL, WHILE THE HANDS WERE ON THE STEERING WHEEL AT ALL TIMES. AFTER MAYBE 10 MINUTES, IN THE CENTRE LINE, AT A SPEED OF 63 MPH, RED WARNING STARTED SAYING, _x0093_THE CAR CAN NO LONGER AUTO STEER._x0094_ WE CANCELED THE AUTOPILOT, MANUALLY DROVE THE CAR. 
 ON LOCAL STREET ON MOWRY AVENUE, BETWEEN 6:30 PM AND 7 PM, WHILE DRIVING, THE CAR IN FRONT OF US SLOWED DOWN, REMOVED THE FOOT FROM THE ACCELERATOR, CAR CONTINUE TO ACCELERATE, WHILE THE BRAKE PEDAL WAS PRESSED. NO COLLISION WARNING, AND CAR KEPT GOING UNTIL IT RAN INTO THE NEXT CAR AND STOPPED. 
 WE PULLED OVER AND ASSESSED THE DAMAGE, OUR CAR HAS SMALL NICK ON THE CENTER OF THE BUMPER. 
 3. ARRIVED HOME, WITH ABOUT 80 MILES CHARGE LEFT. AFTER PLUGGING IN THE CHARGER, ABOUT 15 MINUTES LATER, MESSAGE ON THE PHONE CAME THAT CHARGING INTERRUPTED, AS IT HAS 78% OF CHARGE ON THE BATTERY. 
 ADDITIONALLY, THESE ARE THE SOME OF THE OTHER CONCERNS,
 -RATTLING NOISE ON THE RIGHT SIDE DURING DRIVING
 -WHILE DRIVING SLOWLY AT ABOUT 5 MILES AN HOUR, THERE IS A BRAKE NOISE
 -THERE IS WIND LEAK ON BOTH FRONT WINDOWS AND DOORS. 
 -RIGHT REAR SEAT BELT DOES NOT ALWAYS LOCK</t>
  </si>
  <si>
    <t>5YJ3E1EB4JF****</t>
  </si>
  <si>
    <t>BURLINGAME, CA</t>
  </si>
  <si>
    <t>MY TESLA MODEL 3 WAS SO NEW THAT DIDN'T EVEN HAVE THE LICENSE PLATE YET. I'VE DONE SELF-PARK QUITE A FEW TIMES, AND EVEN WENT TO THE SALES CENTER TO CONFIRM THE WAY TO ENGAGE SELF PARK. WHEN THE VEHICLE SENSE THE SPACE AND YOU GO REVERSE, THE BLUE START BUTTON WILL BE ON SO YOU CAN PRESS AND LET THE AUTO SELF PARK. SADLY, THE SELF PARK CAUSED THE ACCIDENT ON 11/30/18 WHEN I WAS ON LYON STREET IN SAN FRANCISCO. WHEN PRESSED ON THE REVERSE 'START' BUTTON, THE CAR WENT UNCONTROLLABLY (LIKE A DEMON WAS IN THE CAR) AND HIT THE REAR PARKED CAR. I COULD BARELY HIT THE BRAKE IN TIME TO STOP THE ZOOMED REVERSE. THIS ACCIDENT NOT ONLY DAMAGED MY NEW MODEL 3 AND IT HIT THE BUMPER AND HEADLIGHT OF ANOTHER PARKED VEHICLE, THE INCIDENT TRULY TRAUMATIZED ME ON THE TESLA CAR FUNCTIONS. THANKFULLY, THERE WAS NOT ANY UPCOMING REAR TRAFFIC, WITH THE SELF REVERSE SPEED, THE ACCIDENT COULD BE A LOT WORSE. TESLA INSISTED THAT IT IS NOT AN AUTO-PILOT OR SELF-PARK ISSUE. THEY SAID WE HAVE TO WAIT 4 WEEKS FOR THE ENGINEERING REVIEW AND REPORT. AFTER WAITING FOR THE TESLA REPORT FOR 4 WEEKS, THEY CLAIMED THE VEHICLE WAS 'NOT' ENGAGED IN THE 'SELF-PARK' FUNCTION - WELL, WHY WOULD THE BLUE START BUTTON IS AVAILABLE FOR ME TO BELIEVE THAT THE SELF PARK WAS READY????? THEY MADE THE EXCUSE THE CREEP FUNCTION WAS ACTIVATED. THAT IS RIDICULOUS! YOUR BLUE START BUTTON WAS AVAILABLE FOR SELF-PARK, DRIVER WOULD ASSUME THE VEHICLE IS READY TO BE PARKED. WHO WOULD GUESS THE VEHICLE WOULD ZOOM BACK UNCONTROLLABLY? COULD YOU IMAGINE HOW DANGEROUS THIS IS FOR ALL THE SELF PARK DRIVERS AND PASSENGERS? THE ACCIDENT COULD BE MUCH WORSE. NHTSA MUST ISSUE INVESTIGATION AND FINING FOR SUCH TESLA SELF PARK ISSUE!</t>
  </si>
  <si>
    <t>UPPER ARLINGTON, OH</t>
  </si>
  <si>
    <t>TESLA MODEL 3 (2018) PROCEEDED TO ACCELERATE WHILE BRAKE PEDAL WAS DEPRESSED GOING THROUGH AN INTERSECTION CAUSING UNCONTROLLABLE MANEUVER AND VEHICLE CONTROL LOSS. THE VEHICLE FAILED TO RESPOND TO PEDAL INPUT AND FAILED TO DEPLOY AIRBAGS UPON IMPACT WITH A TREE AND FENCE CONTINUING TO ACCELERATE THROUGHOUT SUCH INCIDENT. AUTOPILOT WAS ENGAGED PRIOR TO CRASH. NO FORWARD COLLISION WARNING ACTIVATED.</t>
  </si>
  <si>
    <t>5YJ3E1EB1JF****</t>
  </si>
  <si>
    <t>LEXINGTON, MA</t>
  </si>
  <si>
    <t>ON OCTOBER 3RD, AT 5:26PM, I ENTERED THE VEHICLE, STEPPED ON THE BRAKE AND SHIFTED THE CAR INTO D TO PULL FORWARD OUT OF A PARKING SPACE (I BACKED IN).
 AS I GENTLY APPLIED THE ACCELERATOR PEDAL TO EASE FORWARD (AND TURN LEFT) OUT OF THE PARKING SPACE TO HEAD DOWN THE PARKING AISLE, THE CAR MOVED FORWARD MUCH FASTER THAN EXPECTED SO I LET OFF THE PEDAL. THE VEHICLE STOPS ACCELERATING AFTER LETTING OFF THE PEDAL. I TRY PRESSING THE PEDAL GENTLY AGAIN AND THE CAR LURCHES FORWARD PRETTY QUICKLY AS IF I DEPRESSED THE PEDAL ABOUT HALFWAY DOWN (I DID NOT). LETTING GO OF THE ACCELERATOR PEDAL DIDN'T SEEM TO KICK IN REGENERATIVE BRAKING SO I PRESSED ON THE BRAKE TO SLOW THE CAR DOWN TO A SPEED APPROPRIATE FOR A PARKING LOT.
 AFTER USING THE BRAKE, THE PROBLEM NEVER REAPPEARED AND I RESUMED MY DRIVE ALTHOUGH I WAS SHAKEN A BIT BY THE INCIDENT.
 IT'S ALMOST AS IF THE "THROTTLE MAP" WAS MESSED UP FOR A FEW SECONDS ASKING THE CAR TO DELIVER MUCH HIGHER CURRENT THAN IT SHOULD HAVE AT A 5-10% PEDAL POSITION.</t>
  </si>
  <si>
    <t>5YJ3E1EA1JF****</t>
  </si>
  <si>
    <t>SIMI VALLEY, CA</t>
  </si>
  <si>
    <t>SUDDEN UNEXPECTED ACCELERATION
 CAR WAS IN PARKING LOT (BOTH ON AUGUST12 2018 AND ON SEPTEMBER 26 201 AND COMING TO A STOP.. MY FOOT WAS NOT ON THE ACCELERATOR BUT CAR JOLTED FORWARD APPROXIMATELY 10 FEET.</t>
  </si>
  <si>
    <t>RIVERSIDE, CA</t>
  </si>
  <si>
    <t>I WAS PULLING INTO A DRIVEWAY WHEN MY FOUR WEEK OLD TESLA MODEL 3, UNEXPECTEDLY ACCELERATED FOR NO OBVIOUS REASON. IT FELT LIKE CAR WAS FLYING AT A HIGH SPEED AND I HAD NO CONTROL. IN A BLURR, WE WERE SURROUNDED BY INFLATED AIRBAGS ON ALL SIDES IN A SMOKE FILLED CAR AND I REALIZED CAR HAD CRASHED INTO THE GARAGE DOOR AND NOW WAS PINNED UNDER A CRUMPLED GARAGE DOOR. IN SECONDS, AN EVERYDAY INSTANCE OF PULLING INTO THE DRIVEWAY HAD SUDDENLY CHANGED INTO A NIGHTMARE.</t>
  </si>
  <si>
    <t>PLACITAS, NM</t>
  </si>
  <si>
    <t>TL* THE CONTACT OWNS A 2018 TESLA MODEL 3. WHILE DRIVING WITH THE CRUISE CONTROL SET AT APPROXIMATELY 67 MPH, THE VEHICLE INDEPENDENTLY ACCELERATED TO 75 MPH. THE FAILURE OCCURRED WITHOUT WARNING. THE CONTACT WAS ABLE TO DISENGAGE THE CRUISE CONTROL. A DEALER WAS NOT CONTACTED. THE MANUFACTURER WAS CONTACTED AND AN ENGINEER WAS SENT TO DIAGNOSE THE VEHICLE. THE ENGINEER WAS UNABLE TO PROVIDE A CAUSE FOR THE INDEPENDENT ACCELERATION. THE CONTACT STATED THAT THE FAILURE RECURRED SEVERAL TIMES. THE VEHICLE WAS NOT REPAIRED. THE APPROXIMATE FAILURE MILEAGE WAS 4,000. *BF 
 CONSUMER STATED VEHICLE EITHER SLOWS DOWN SUDDENLY OR SPEEDS UP. THIS HAS HAPPENED MULTIPLE TIMES.*JB</t>
  </si>
  <si>
    <t>5YJ3E1EA3JF****</t>
  </si>
  <si>
    <t>SUDDEN UNINTENDED ACCELERATION.
 VEHICLE WAS RETRIEVED FROM SERVICE CENTER AFTER A CENTER SCREEN/COMPUTER REPLACEMENT. LATER THAT EVENING, WHEN ARRIVING AT THE DESTINATION AT A RESIDENTIAL NEIGHBORHOOD, I RELEASED THE ACCELERATOR PEDAL AND TURNED TO APPROACH THE CURB. WHEN THE VEHICLE WAS NEXT TO THE CURB, IT SUDDENLY ACCELERATED. I QUICKLY APPLIED THE BRAKE PEDAL AND TURNED THE WHEEL TO STEER AWAY FROM THE CURB TO AVOID COLLISION WITH A PARKED CONSTRUCTION VEHICLE. VIDEO OF THE INCIDENT WAS CAPTURED WITH THE RING DOORBELL CAMERA AND VIDEO FOOTAGE IS AVAILABLE.</t>
  </si>
  <si>
    <t>5YJ3E1EA9JF****</t>
  </si>
  <si>
    <t>DUBLIN, CA</t>
  </si>
  <si>
    <t>I WAS AT THE SUPERCHARGING STATION IN DUBLIN ( CALIFORNIA) . WHEN I WANTED TO TAKE REVERSE AND PARK MY CAR FOR SUPERCHARGING.MY CAR SHOWED THE OPTION OF AUTOPARK. SINCE THERE WAS AN OPEN SPOT AVAILABLE FOR PARKING MY CAR (WHERE MY CAR FITS PROPERLY - AS PER TESLA GUIDELINES) .I STARTED AUTO PARKING ,IN AUTOPARK FEATURE USUALLY THE CAR COMES CLOSE TO THE OTHER CAR AND THEN TAKES NECESSARY TURN. BUT IN MY CASE THE CAR CAME VERY CLOSE TO THE OTHER CAR AND INSTEAD OF STOPPING IT SPEEDED UP AND DASHED TO THE OTHER CAR IN THE PARKING SPOT. MY CAR HAS COLLISION PREVENTION PLUS IT PROVIDES ACCURATE DISTANCE IF THERE IS SOME OBJECT BEHIND MY CAR, BUT IN THIS CAR NEITHER OF THE SYSTEMS ALERTED ME AND LED TO A CRASH.I RAISED A COMPLAINT TO TESLA ABOUT THE AUTO PARK FEATURES PROBLEM BUT HAVEN_x0092_T RECEIVED ANY ANY WORD FROM THEM. I HAVE ATTACHED THE IMAGES OF THE CAR.</t>
  </si>
  <si>
    <t>5YJ3E1EA0JF****</t>
  </si>
  <si>
    <t>DOVER, DE</t>
  </si>
  <si>
    <t>TL* THE CONTACT OWNS A 2018 TESLA MODEL 3. WHILE ATTEMPTING TO PARK THE VEHICLE, THE BRAKE PEDAL WAS DEPRESSED, BUT THE VEHICLE ACCELERATED RAPIDLY ON ITS OWN WITHOUT WARNING. AS A RESULT, THE VEHICLE DROVE OVER A CURB AND CRASHED INTO PART OF A STORE. THE FRONT END OF THE VEHICLE WAS DAMAGED. THE AIR BAGS FAILED TO DEPLOY. A POLICE REPORT WAS FILED AND THERE WERE NO INJURIES. THE VEHICLE WAS DRIVEN TO THE CONTACT'S HOME. THE CONTACT NOTIFIED TESLA'S SERVICE CENTER AT (610) 407-7030, BUT THE DEALER AND MANUFACTURER WERE NOT CONTACTED. THE VEHICLE WAS NOT DIAGNOSED OR REPAIRED. THE FAILURE MILEAGE WAS NOT AVAILABLE. *TT</t>
  </si>
  <si>
    <t>5YJ3E1EA5JF****</t>
  </si>
  <si>
    <t>PHOENIX, AZ</t>
  </si>
  <si>
    <t>DRIVER FELT SUDDEN UNINTENDED ACCELERATION WHILE PARKING THE CAR. THE ACCELERATION HAPPENED WITHIN THE LAST COUPLE OF SECONDS WHEN THE CAR WAS TURNING 90% AT PRETTY NORMAL SPEEDS TO PARK. THE CAR HIT A TREE, AND SUFFERED SIGNIFICANT FRONTAL DAMAGE.</t>
  </si>
  <si>
    <t>CHANDLER, AZ</t>
  </si>
  <si>
    <t>UNINTENDED ACCELERATION OF 2018 TESLA MODEL 3.
 ISSUE DESCRIPTION: ISSUE OCCURRED ON 05/04/18 AT APPROX. 11:52 AM WHILE TRYING TO PARK THE VEHICLE IN A PARKING LOT OF A GROCERY STORE. THE VEHICLE WAS IN THE PARKING SPACE POSITION WHEN IT SUDDENLY ACCELERATED WITHOUT ANY INPUT FROM THE DRIVER. THE BRAKES WERE APPLIED HOWEVER THEY FELT INOPERATIVE. IT FELT AS THOUGH THE DRIVER HAD NO CONTROL OVER BRAKING AND THE VEHICLE HAD A MIND OF ITS OWN. THE DRIVER TURNED THE STEERING WHEEL TO AVOID DIRECTLY HITTING A DUMPSTER WHILE TRYING TO BRAKE. THE PASSENGER SIDE OF THE VEHICLE THEN HIT A CURB AND A PONY WALL. AFTER THE IMPACT, THE DRIVER WAS ABLE TO TURN THE VEHICLE WHILE APPLYING THE BRAKES THAT EVENTUALLY BROUGHT THE VEHICLE TO A STOP. 
 PROBABLE CAUSE: UNKNOWN. GIVEN THE VEHICLE IS NEW, IT IS DIFFICULT TO IDENTIFY A REASON WHY WOULD IT ACCELERATE UNINTENTIONALLY. THE VEHICLE IS EQUIPPED WITH ENHANCED AUTO PILOT WHICH WAS NOT ENGAGED AT THE TIME OF INCIDENT. THE NIGHT PRIOR TO THE INCIDENT THE VEHICLE DISPLAYED SOFTWARE GLITCH WHERE IN IT WOULD NOT CONTROL THE VOLUME OF THE RADIO WHILE DRIVING WITH THE BUTTONS ON THE STEERING WHEEL AND WAS STUCK IN CONTROLLING THE STEERING WHEEL POSITION.
 CAR IS RUNNING SOFTWARE VERSION 8.1 (2018.14.13 9E3B7FF)</t>
  </si>
  <si>
    <t>2017 MODEL X</t>
  </si>
  <si>
    <t>LONDON, UT</t>
  </si>
  <si>
    <t>ON AUG 4, 2018, IN VENTURA, CA, AT ABOUT 2:30 PM I WAS DRIVING A PASSENGER TO A MEDICAL CLINIC IN A RENTED TESLA MODEL X. AS I WAS PULLING INTO THE PARKING SPACE THE TESLA RAPIDLY ACCELERATED FORWARD UNEXPECTEDLY. SURPRISED AND SCARED I TURNED THE STEERING WHEEL AS HARD AS I COULD AND PRESSED ON THE BRAKE TO STOP THE CAR TO AVOID THE BUILDING IN FRONT OF ME. EVEN WITH MY EFFORTS OF STOPPING, THE CAR WENT OVER THE CURB ONTO THE SIDEWALK AND THEN OVER A LOW CEMENT WALL AND FINALLY STOPPED NEXT TO THE BUILDING. THIS CAUSED DAMAGE TO THE CEMENT WALL, THE FRONT RIGHT WHEEL WELL AND THE UNDERCARRIAGE OF THE CAR. LUCKILY NO ONE WAS HURT. IF I HADN'T AVOIDED HITTING THE BUILDING OR IF A PERSON HAD BEEN WALKING OR STANDING IN FRONT OF ME ON THE SIDEWALK SOMEONE COULD HAVE EASILY BEEN INJURED. THE POLICE WERE CALLED AND THERE WAS AN INCIDENT REPORT.</t>
  </si>
  <si>
    <t>5YJXCDE26HF****</t>
  </si>
  <si>
    <t>DANVILLE, CA</t>
  </si>
  <si>
    <t>THE CAR SUDDENLY TOOK OVER AND ACCELERATED BEYOND CONTROL WHILE I PULLED THE CAR INTO A PARKING SPACE. FRONT AIRBAGS WERE DEPLOYED AND THE FRONT END OF THE CAR WAS DAMAGED BEYOND REPAIR. THE CAR WAS TOTALED.</t>
  </si>
  <si>
    <t>I WAS SLOWLY MOVING INTO A PARKING SPACE IN FRONT OF A SUPERMARKET WHEN THE CAR SUDDENLY ACCELERATED, HIT THE CONCRETE PARKING SPACE BLOCK IN THE FRONT OF THE PARKING SPACE, JUMPED THE CURB, AND GLANCED OFF THE CORNER OF THE SUPERMARKET BUILDING BEFORE TURNING 90 DEGREES AND STOPPING. THE ENTIRE INCIDENT LITERALLY TOOK SECONDS. ALL THE AIR BAGS DEPLOYED, AND THE INSURANCE COMPANY HAS TOTALED THE CAR. THE ACCIDENT WAS CAUGHT ON THE SUPERMARKET'S SURVEILLANCE CAMERAS.</t>
  </si>
  <si>
    <t>5YJXCDE29HF****</t>
  </si>
  <si>
    <t>MY CAR HAD AN UNINTENDED ACCELERATION WHEN I WAS TRYING TO PARK IN THE PARKING LOT OF MY OFFICE. THE CAR ACCELERATED, JUMPED THE PARKING CURB AND HIT ANOTHER PARKED CAR. MY CAR SUFFERED SUBSTANTIAL DAMAGE, AIR BAGS WERE DEPLOYED AND I ESCAPED WITH MINOR BRUISES. THE CAR WHICH WAS I COLLIDED WITH WAS PARKED AND DID NOT HAVE ANY PASSENGERS IN IT. NOBODY ELSE WAS INJURED.</t>
  </si>
  <si>
    <t>5YJXCBE29HF****</t>
  </si>
  <si>
    <t>I WAS PARKING WHEN I FELT THE VEHICLE SUDDENLY ACCELERATE AND JUMP THE CURB, SMASHING THROUGH THE FRONT WINDOWS/DOOR OF A BUSINESS.</t>
  </si>
  <si>
    <t>ARCADIA, CA</t>
  </si>
  <si>
    <t>TL* THE CONTACT OWNS A 2017 TESLA MODEL X. WHILE ATTEMPTING TO PARK THE VEHICLE AND APPLY THE BRAKES AT 5 MPH, THE VEHICLE PICKED UP SPEED. AS A RESULT OF THE FAILURE, THE VEHICLE CRASHED INTO A SCHOOL BUILDING. THE AIR BAGS DID NOT DEPLOY. THERE WERE NO INJURIES AND A POLICE REPORT WAS FILED. THE VEHICLE WAS TOWED TO AN INDEPENDENT MECHANIC WHO DETERMINED THAT THE ACCELERATOR PEDAL WAS DEPRESSED TO CAUSE THE COLLISION. THE VEHICLE WAS NOT REPAIRED. THE DEALER WAS NOT NOTIFIED OF THE FAILURE. THE MANUFACTURER WAS NOTIFIED. THERE WAS NO RECALL RELATED TO THE FAILURE. THE VIN WAS NOT PROVIDED. THE APPROXIMATE FAILURE MILEAGE WAS 800.</t>
  </si>
  <si>
    <t>5YJXCBE2XHF****</t>
  </si>
  <si>
    <t>BELLEVUE, WA</t>
  </si>
  <si>
    <t>WE WERE IN A PARKING LOT OF "KIDQUEST MUSEUM" IN BELLEVUE , WA. , TAKING OUR GRAND DAUGHTER, ONE YEAR OLD, TO THE MUSEUM. OUR CAR WAS IN STATIONARY POSITION. WE WERE TRYING TO FIGURE OUT WHERE TO PARK. DURING THIS TIME, OUR MODEL X, TOOK OFF WITH UNINTENDED ACCELERATION AND WE COULD NOT CONTROL THE CAR. IT WAS INSTANTANEOUS, OUR CAR WENT AND HIT A PARKED CHEVY VAN. THIS VAN FWENT UPSIDE DOWN AND WENT OVER THE FENCE INTO THE LOT NEXT TO IT. AFTER THE IMPACT OUR CAR WENT AND HIT ELETRIC POLE, WENT INTO BUSHES AND OVER AN ELECTRICAL BOX OF 5 BY 5. I COULD NOT OPEN THE DOOR. THERE WAS SMOKE IN THE CAR (MY WIFE THINKS SMOKE MIGHT HAVE STARTED WHILE THE CAR WAS ACCELERATING"). MUSEUM STAFF CAME AND OPENED THE PASSENGER DOOR. AFTER SHE GOT OUT, FIRST THING THEY DID WAS TO OPEN THE REAR PASSENGER DOOR AND TOOK OUT OUR GRANDDAUGHTER. I CAME OUT THRU PASSENGER DOO.
 FORTUNATELY NO ONE WAS HURT. MANY OF THE AIRBAGS CAME OUT. WE ARE UNBELIEVABLY LUCKY. THE PARKING LOT IS APPROXIMATELY 100 FT X 100. THIS IS THE PARKING LOT USUALLY WHERE MANY KIDS ARE IN THE LOT. FORTUNATELY THAT MOMENT THERE WAS NONE. ACCIDENT HAPPENED AROUND 4:20 P.M . WEATHER WAS GRAY BUT NO RAIN. WE STILL CAN NOT COMPREHEND HOW CAR CAN TAKE OFF AT THAT SPEED. NONE OF THE EMERGENCY BRAKING SYSTEM OR THE CAMERAS WORKED TO STOP THE CAR</t>
  </si>
  <si>
    <t>5YJSA1E13HF****</t>
  </si>
  <si>
    <t>2017 MODEL S</t>
  </si>
  <si>
    <t>PALM DESERT, CA</t>
  </si>
  <si>
    <t>WHILE ATTEMPTING TO PARK THE CAR IN A PARKING SPACE THE CAR ACCELERATED ON IT'S OWN AND CRASHED OVER A SMALL CONCRETE RETAINING WALL AND CRASHED INTO ANOTHER VEHICLE.
 MY CAR AND THE CAR THAT WAS STRUCK WERE TOTALED.</t>
  </si>
  <si>
    <t>5YJSA1E23HF****</t>
  </si>
  <si>
    <t>FALLBROOK, CA</t>
  </si>
  <si>
    <t>TL* THE CONTACT OWNS A 2017 TESLA MODEL S. WHILE PULLING IN THE DRIVEWAY AT APPROXIMATELY 5 MPH, THE CONTACT ATTEMPTED TO STEP ON THE BRAKE PEDAL TO SLOW DOWN THE VEHICLE. HOWEVER, THE VEHICLE ACCELERATED THROUGH THE GARAGE AND CRASHED INTO THE HOUSE. THERE WAS NO WARNING INDICATOR ILLUMINATED. THE AIR BAGS DID NOT DEPLOY. A POLICE REPORT WAS NOT FILED. THE CONTACT SUSTAINED MINOR INJURIES THAT DID NOT REQUIRE MEDICAL ATTENTION. THE CONTACT STATED THAT THE VEHICLE WOULD NEED TO BE TOWED. THE CONTACT CALLED TESLA AT 858-558-1555 (LOCATED AT 4545 LA JOLLA VILLAGE DR, SUITE D17, SAN DIEGO, CA 92122) AND WAS REFERRED TO THE MANUFACTURER. THE MANUFACTURER WAS MADE AWARE OF THE FAILURE AND PROVIDED A CASE NUMBER. THE VEHICLE WAS NOT DIAGNOSED OR REPAIRED. THE FAILURE MILEAGE WAS 21,859. *TT
 THE CONSUMER STATED SHE DID RECEIVE MEDICAL ATTENTION FOR THIS ACCIDENT. *TR</t>
  </si>
  <si>
    <t>5YJSA1E21HF****</t>
  </si>
  <si>
    <t>NORTH BERGEN, NJ</t>
  </si>
  <si>
    <t>2017 TESLA MODEL S STARTED TO ACCELERATE ON ITS OWN OVER 100 MPH, WHEN TRAVELING ON HIGHWAY AROUND 70 MPH, WITHOUT AUTOPILOT ENGAGED. AS SOON AS IT STARTED TO ACCELERATE, THE CAR TOOK CONTROL OVER THE STEERING WHEEL AND DROVE INTO THE GUARDRAIL ON THE LEFT OF THE LANE, THEN QUICKLY STEERED TO THE RIGHT LANES AND STEERED TO THE LEFT AGAIN. SLAMMED ON THE BRAKE BUT DID NOT WORK AT ALL, AND STEERING WHEEL DID NOT RESPOND. THE CAR COMPLETELY TOOK CONTROL OVER TRAVELING OVER 100 MPH GOING ZIG-ZAG ON THREE LANE HIGHWAY, FINALLY CAME TO A STOP AFTER HITTING NUMBER OF TREES IN THE WOODS ON THE RIGHT SIDE OF THE HIGHWAY. THE CAR IS COMPLETELY TOTALED.</t>
  </si>
  <si>
    <t>5YJSA1E26HF****</t>
  </si>
  <si>
    <t>HENDERSON, NV</t>
  </si>
  <si>
    <t>OUR TESLA HAS HAD TWO INCIDENTS IN THE LAST THREE MONTHS OF UNCONTROLLABLE ACCELERATION....ONCE SLOWLY GOING INTO A PARKING PLACE AND ONCE BACKING OUT OF OUR GARAGE. THE FIRST ONE RESULTED IN A COUPLE OF CRACKED RIBS (WITH SEATBELT ON) AND $18,000 IN DAMAGE. THE SECOND INCIDENT: THE TESLA, WHEN BACKING UP WENT TOTALLY OUT OF CONTROL BY ACCELERATING AND IT BARRELED ACROSS THE STREET AND KNOCKING DOWN A TREE BEFORE COMING TO A STOP. THE TESLA IS NOW IN THE REPAIR SHOP WITH EXTENSIVE DAMAGE TO THE REAR OF THE CAR. NOT SURE YET OF THE DOLLAR AMOUNT. I FEEL THIS IS A SERIOUS DEFECT IN THE TESLA MODEL S.</t>
  </si>
  <si>
    <t>5YJSA1E22HF****</t>
  </si>
  <si>
    <t>LOS ALTOS, CA</t>
  </si>
  <si>
    <t>I WAS MAKING A LEGAL U TURN ON A CITY STREET TO PARK. I PULLED BEHIND A PARKED CAR AND WAS GOING ABOUT 1MPH WHEN MY CAR SUDDENLY ACCELERATED AND HIT THE PARKED CAR. THERE WERE NO WARNING SOUNDS UNTIL THE CAR HIT THE OTHER CAR AND THEN THE HORN AND LIGHTS ON MY CAR WENT OFF. THE CAR WAS NOT ON AUTO PARK AND NO AIR BAGS WERE DEPLOYED HOWEVER MY CAR AND THE CAR THAT WAS HIT HAD EXTENSIVE BODY DAMAGE. THERE WERE NOT INJURIES TO PEOPLE. I DON'T KNOW WHY THE CAR ACCELERATED INSTEAD OF STOPPING. I HAVE NEVER HIT THE ACCELERATOR PEDDLE INSTEAD OF THE BRAKE AND I DOUBT IF I DID IT IN THIS CASE.</t>
  </si>
  <si>
    <t>5YJSA1E18HF****</t>
  </si>
  <si>
    <t>LAGUNA NIGUEL, CA</t>
  </si>
  <si>
    <t>TL* THE CONTACT OWNS A 2017 TESLA MODEL S. WHILE DRIVING 5 MPH, THE VEHICLE ACCELERATED RAPIDLY WITHOUT WARNING. AS A RESULT, THE CONTACT CRASHED INTO A GARAGE DOOR. THE AIR BAGS DID NOT DEPLOY. A POLICE REPORT WAS NOT FILED. THERE WERE NO INJURIES SUSTAINED. THE VEHICLE WAS TOWED TO TESLA BUENA PARK (6692 AUTO CENTER DR, BUENA PARK, CA 90621, (714) 735-5696) AND WAS AWAITING DIAGNOSTIC TESTING AND REPAIRS. THE MANUFACTURER WAS MADE AWARE OF THE FAILURE. THE FAILURE MILEAGE WAS APPROXIMATELY 10,000.</t>
  </si>
  <si>
    <t>NAPLES, FL</t>
  </si>
  <si>
    <t>TL* THE CONTACT OWNS A 2017 TESLA MODEL S. WHILE ATTEMPTING TO PARK THE VEHICLE AT A LOW SPEED, THE VEHICLE SUDDENLY ACCELERATED WITH THE BRAKE PEDAL DEPRESSED. THE VEHICLE PROCEEDED TO JUMP THE CURB AND CRASHED INTO SOME BUSHES. THERE WAS NO WARNING INDICATOR ILLUMINATED BEFORE, DURING, OR AFTER THE FAILURE OCCURRED. THERE WERE NO INJURIES AND A POLICE REPORT WAS NOT FILED. THE VEHICLE WAS DRIVEN TO THE CONTACT?S RESIDENCE. THE VEHICLE WAS NOT TAKEN TO A DEALER FOR DIAGNOSTIC TESTING. THE MANUFACTURER WAS NOTIFIED OF THE FAILURE. THE VEHICLE WAS NOT REPAIRED. THE FAILURE MILEAGE WAS 1,772.</t>
  </si>
  <si>
    <t>5YJSA1E14HF****</t>
  </si>
  <si>
    <t>SANTA CLARA, CA</t>
  </si>
  <si>
    <t>STOPPED AT A BUSY CITY STREET INTERSECTION FOR AROUND 2 MINUTES WAITING FOR THE GREEN LIGHT. MY CAR WAS SECOND CAR FROM THE INTERSECTION ON A SLIGHT UP SLOPE. OBVIOUSLY THE BRAKE WAS FULLY ENGAGED BUT MY CAR SUDDENLY CREEPS UP SLOPE AND GENTLY BUMPS INTO THE CAR IN THE FRONT. THIS IMPACT PUSHES THE OTHER CAR FORWARD AND MY CAR ROLLS BACK. THE FORWARD COLLISION ALARM WENT OFF BUT I COULD DO LITTLE TO STOP THE CAR OTHER THAN TRY AND PRESS ON THE BRAKE EVEN HARDER. THE CAR AGAIN ROLLS UP AGAIN AND GENTLY BUMPS THE OTHER CAR AGAIN. AGAIN THE COLLISION WARNING WENT OFF BUT I FELT I HAD NO CONTROL OVER THE CAR. I COULD FINALLY GET THE CONTROL BACK AFTER THAT. LUCKILY THERE WERE NO PEDESTRIANS AND CROSS TRAFFIC HAD ALREADY STOPPED. PLEASE NOTE THAT THERE WAS LITTLE OR NO DAMAGE TO EITHER CAR. THE CAR SEEMED TO HAVE A MIND OF IT'S OWN!
 THERE WAS LITTLE CHANCE OF DRIVER ERROR IN THIS CASE AS I WAS JUST WAITING FOR THE GREEN LIGHT AND THERE WAS NO PANIC SITUATION FOR A MISTAKEN ACCELERATOR PRESS. I COULD NOT GET ACCESS TO THE CAR LOGS AS TESLA POLICY WOULDN'T ALLOW IT.
 PLEASE NOTE THAT NO SELF-DRIVING SOFTWARE WAS INSTALLED AND CREEP MODE WAS OFF AS IT ALWAYS IS.</t>
  </si>
  <si>
    <t>5YJSA1E29GF****</t>
  </si>
  <si>
    <t>PARAMUS, NJ</t>
  </si>
  <si>
    <t>WHILE PULLING INTO A PARKING SPOT AT A BUSY SHOPPING CENTER, AND APPLYING THE BRAKE PEDAL (HAVING MOVED IT OVER FROM ACCELERATOR) TO STOP THE CAR AT ABOUT 5 MPH, THE MODEL S SUDDENLY LURCHED FORWARD AT FULL ACCELERATION HITTING NOT 1 BUT 2 PARKED CARS. NOTHING WOULD STOP THE CAR AS IT TOOK OVER AND WENT FORWARD WITH BOTH MY FEET PRESSING THE BRAKE PEDAL AS HARD AS I COULD. FINALLY IT STOPPED AFTER HITTING A SECOND PARKED CAR. TESLA HAS NOT RESPONDED, DESPITE 2 DAYS OF EMAILS AND CALLS.</t>
  </si>
  <si>
    <t>5Y5SA1E11HF****</t>
  </si>
  <si>
    <t>TESLA MODEL S 2017 SUDDEN UNINTENDED ACCELERATION- 
 1/18/2018, MORNING 9:05 AM. I WAS PULLING IN TO MY OFFICE PARKING SPOT WHERE I PARKED FOR 6 YEARS, I LET THE CAR SLOW TO ROLL CLOSER IN FRONT OF THE CURB. ALL OF A SUDDEN THE CAR ACCELERATED, GOT ON THE CURB, HIT THE OFFICE BUILDING. THE CAR WAS STILL GOING UNTIL I APPLIED THE BRAKE. THE ACCELERATION POINT WAS RIGHT BEFORE THE CURB, MEASURING FROM THE POINT TO THE WALL IS ONLY 7 FEET. TESLA SAID I WAS ON THE PEDAL FOR A SECOND LONG, I APPLIED PEDAL FROM 0-18%, AND QUICKLY APPLIED THE BRAKE. IF I APPLIED THE PEDAL, I WOULD NOT BE ABLE TO APPLY MY BRAKE IN A SPLIT SECOND. TESLA REFUSED TO PROVIDE THE FORCE GIVEN TO THE PEDAL AND ANY TELEGRAPHY. TESLA SAID THEY WILL NOT BE RESPONSIBLE FOR ANY DAMAGE AND SAID IT IS DRIVER'S ERROR. I TOLD MY CAR WAS ONLY 6 WEEK NEW, I NO LONGER FEEL SAFE TO DRIVE THIS VEHICLE, I REQUEST TO RETURN THE CAR. TESLA REFUSED. TESLA CLAIMED THERE IS NO PARTS FAILURE AND REFUSED TO DO ANY FAILURE ANALYSIS WITHOUT EVEN LOOKING AT THE CAR AND ACCIDENT PICTURES. 
 CONSUMER FIGHTING WITH ODDS?--
 WHEN INSURANCE COMPANY SENT TOW TRUCK DRIVER ON THE NEXT DAY(1/19/2018), THE DRIVER SAID MY CAR WAS THE SECOND BRAND NEW MODEL S HE TOWED IN THE SAME WEEK WITH THE SAME ISSUE. THE OTHER LADY RAN THRU HER DRYWALL AND GOT IN HER LAUNDRY ROOM WHILE PARKING, SAME SITUATION- WHILE LETTING THE CAR "SLOW", ROLL ITSELF. GIVEN TESLA HAS MANUFACTURED CLOSE TO 200,000 CARS, LAUNCHED 5 YEARS SINCE 2012, DIVIDED BY 52 WEEKS A YEAR, THE ODD IS PRETTY HIGH FOR THE SAME ISSUE---0.7%. AT A TOTAL OF 1400 TESLA CARS OUT THERE, THESE 1400 CARS ARE ACTING AS TICKING BOMB FOR THE DESIGN FAILURE CAUSING SUA. I BELIEVE THIS ISSUE REQUIRES NHTSA OR FEDERAL REGULATION TO TAKE A LOOK.</t>
  </si>
  <si>
    <t>NEWPORT BEACH, CA</t>
  </si>
  <si>
    <t>AT OUR DRIVEWAY ON SUN. 1/14/18, COMING BACK FROM SHOPPING A FEW MINUTES BEFORE FOUR PM, SUDDENLY THE CAR TOOK OFF BY ITSELF. IT ACCELERATED TREMENDOUSLY WITH THE SPEED WHICH WAS FELT AROUND 65-80 M/HR, HITTING OUR HEAVY GARAGE DOOR, WHICH WAS CLOSED AT THE TIME, WENT THROUGH THE GARAGE, HIT MY PARKED PORSCHE AND PUSHED IT TO THE LEFT TO THE WATER HEATER. IT THEN HIT AND BROKE THE WALL BETWEEN OUR GARAGE AND COURTYARD, BROKE AND PUSHED OUR CONCRETE PLANTER AND STOPPED HALFWAY BETWEEN THE GARAGE AND OUR FAMILY ROOM WINDOWS IN THE COURTYARD.I FIRMLY BELIEVE THAT THIS WAS THE RESULT OF UNINTENDED ACCELERATION. THIS IS OUR NEW AND SECOND TESLA MY WIFE AND I OWNED AND DROVE.WHEN MY WIFE TALKED TO LOCAL TESLA REPRESENTATIVE, HE REFUSED TO GIVE US ANY COMPUTER GENERATED REPORT.THE CAR STILL ON THE WALL BETWEEN GARAGE AND COURTYARD. WE UNDERSTAND, TESLA HAS A BLACK BOX THAT WE DO NOT KNOW WHERE IT WILL END UP IF WE TAKE IT TO TESLA CERTIFIED BODY SHOP.WE APPRECIATE IT VERY MUCH IF YOU ADVISE US WHAT TO DO.</t>
  </si>
  <si>
    <t>5YJSA1E17HF****</t>
  </si>
  <si>
    <t>SANTA BARBARA, CA</t>
  </si>
  <si>
    <t>TL* THE CONTACT OWNS A 2017 TESLA S75. WHILE THE VEHICLE WAS IN AUTOPILOT MODE, IT INDEPENDENTLY VEERED TO THE LEFT TO MAKE A LANE CHANGE. ADDITIONALLY, WHILE THE VEHICLE WAS AT A TRAFFIC LIGHT, IT INDEPENDENTLY ACCELERATED, MADE A SHARP LEFT TURN, AND DROVE INTO VEGETATION ON THE OFF RAMP OF A FREEWAY. THERE WERE NO INJURIES AND A POLICE REPORT WAS NOT FILED. TESLA OF SANTA BARBARA (400 HITCHCOCK WAY, SANTA BARBARA, CA 93105, (805) 770-6090) WAS CONTACTED AND THE VEHICLE OWNER WAS INFORMED TO HAVE THE VEHICLE REPAIRED. AFTERWARDS, A DIAGNOSTIC TEST WOULD BE PERFORMED. THE CONTACT STATED THAT THE FAILURE RECURRED THREE TIMES. THE VEHICLE WAS NOT REPAIRED. THE MANUFACTURER WAS NOTIFIED OF THE FAILURE. THE APPROXIMATE FAILURE MILEAGE WAS 3,000.</t>
  </si>
  <si>
    <t>BRONXVILLE, NY</t>
  </si>
  <si>
    <t>THE TESLA SPED UP AND HAD A SUDDEN UNINTENTIONAL ACCELERATION. I WAS DRIVING DOWN THE DRIVEWAY SLOWLY AND THE CAR SUDDENLY ACCELERATED TO A VERY HIGH SPEED. IT ALMOST WENT OVER A WALL AND I HAD TO SWERVE THE WHEEL TO AVOID GOING OVER A WALL. WHEN I SLAMMED ON THE BRAKES, THE CAR STOPPED FULLY ONLY A FEW INCHES AWAY FROM ANOTHER PARKED VEHICLE.</t>
  </si>
  <si>
    <t>5YJSA1E15HF****</t>
  </si>
  <si>
    <t>CORAL GABLES, FL</t>
  </si>
  <si>
    <t>WHILE TURNING RIGHT AND SLOWLY PULLING INTO A PARKING SPACE WHEN I HIT THE BRAKE THE CAR ACCELERATED RAPIDLY AND JUMPED OVER THE BUMPER AND LANDED IN A GRASSY SPOT. FORTUNATE IT DIDN'T HIT ANYTHING OR ANYONE, I'M CONCERNED THAT THIS COULD HAPPEN AGAIN AND NOT HAVE A BENIGN OUTCOME. TESLA'S FIRST REACTION IS "I" MUST HAVE HIT THE GAS PETAL BY MISTAKE; I WOULD LIKE TO ACCEPT THAT HOWEVER I DON'T. TO START A TESLA YOU TOUCH THE BRAKE, MORE TESTING IS NEEDED TO ASSURE BRAKES DON'T CREATE FALSE ACCELERATION THIS IS A VERY DANGEROUS SITUATION. I WAS AFRAID TO DRIVE THE CAR HOME ON A BUSY STREET WHERE PEDESTRIANS CROSS AT STOP LIGHT; IMAGINE THAT OUTCOME? TESLA NEEDS TO RUN TEST TO DETERMINE IF THIS MALFUNCTION OF RAPID ACCELERATION WHEN APPLYING BRAKES IS AN ENGINEERING PROBLEM AND NOT WRITE IT OFF AS DRIVERS HITTING THE GAS!</t>
  </si>
  <si>
    <t>5YJXCBE23GF****</t>
  </si>
  <si>
    <t>2016 MODEL X</t>
  </si>
  <si>
    <t>RANCHO PALOS VERDES, CA</t>
  </si>
  <si>
    <t>THE CAR AUTO ACCELERATED ON A SURFACE STREET AND CRASHED</t>
  </si>
  <si>
    <t>5YJXCBE2XGF****</t>
  </si>
  <si>
    <t>LYNNFIELD, MA</t>
  </si>
  <si>
    <t>WHILE VISITING A FUNERAL HOME IN MELROSE, MA., I NEEDED TO BACK INTO A SPOT TO BE ABLE TO TAKE PART IN THE FUNERAL PROCESSION. I PULLED OUT OF THE SPOT I WAS IN AND PROCEEDED TO PUT THE CAR IN REVERSE TO BACK INTO THE SAME PARKING SPOT. AT THE SAME MOMENT THAT I STARTED TO BACK IN THE CAR SURGED AND MADE AN ARC IN THE PARKING LOT ONLY STOPPING AFTER I HIT A PARKED CAR WITH SUCH FORCE THAT IT CAUSED TWO MORE CARS TO BE HIT BY THE IMPACT. I ATTEMPTED TO STOP THE CAR BY STEPPING ON THE BREAK WHICH HAD NO EFFECT AND EVEN THOUGH I WASN'T HURT, MY ARMS ACHED FOR DAYS BECAUSE I WAS TRYING TO CONTROL THE WHEEL TO NO AVAIL. I HAVE A CLEAN DRIVING RECORD AND WAS IN REVERSE AT THE TIME WHICH MEANT I HAD MY FOOT ON THE GAS TO BACK IN SLOWLY. I HAVE REQUESTED THAT TESLA CHECK THE THE COMPUTER TO SEE IF I AM OF FAULT OR NOT AND THEY HAVE REFUSED. MY TESLA IS BEING REPAIRED AND I NEED TO KNOW IF THIS WAS A TECHNICAL ERROR . I WAS TOLD IT COULD BE THE AUTO PILOT SYSTEM THAT COULD BE A FAULT EVEN THOUGH I HAVE NEVER USED IT. PLEASE HELP BECAUSE I AM CONCERNED THAT WE SHOULD BE AWARE OF HOW THIS HAPPENED.</t>
  </si>
  <si>
    <t>5YJXCAE42GF****</t>
  </si>
  <si>
    <t>LOS ANGELES, CA</t>
  </si>
  <si>
    <t>I WAS DRIVING MY TESLA MODEL X EV HOME AND THERE WERE NO PROBLEMS. WHEN I PULLED INTO THE DRIVEWAY THE SELF DRIVING FEATURES ACCELERATED THE VEHICLE CAUSING AN ACCIDENT.</t>
  </si>
  <si>
    <t>5YJXCAE25GF****</t>
  </si>
  <si>
    <t>SOUTHLAKE, TX</t>
  </si>
  <si>
    <t>MY TESLA MODEL X 2016 ACCELERATED ON ITS OWN AFTER I COME TO A COMPLETE STOP AT A PARKING LOT, CRASHED INTO THE FRONT OF A PEDIATRICS BUILDING. 2 INJURIES. AIRBAG WAS INFLATED.</t>
  </si>
  <si>
    <t>5YJXCAE23GF****</t>
  </si>
  <si>
    <t>I WAS IN A PARKING LOT WAITING ON A LUNCH ORDER. AFTER GETTING MY ORDER I WAS READY TO PULL THE CAR OUT OF MY PARKING SPACE. THE CAR WAS STATIONARY AND NOT MOVING . AS I STEP ON THE GAS TO PULL OUT , THE CAR WENT INTO 100% ACCELERATION FORWARD CLIMB THE CURB AND CRASH INTO A CONCRETE WALL THAT SURROUND THE GARBAGE DUMPSTER . THE WALL WAS ABOUT 3 TO 5 FEET FROM MY PARKING SPACE.I CONTACTED TESLA AND WAS TOLD I STEP ON THE GAS 100% IN UNDER 2 SECOND , AND THEY WOULD NOT CLAIM RESPONSIBILITY . AS I TELL THEM I AM 100% SURE I DID NOT STEP ON ANYTHING 100%( GAS OR BREAK ) WHEN I AM IN A BUSY PARKING LOT. THEY STILL DENIED AND SAID IT WAS MY FAULT .</t>
  </si>
  <si>
    <t>5YJXCAE24GF****</t>
  </si>
  <si>
    <t>MARIETTA, GA</t>
  </si>
  <si>
    <t>I DROVE MY TESLA MODEL X 2016 TODAY TO WORK AND WHEN I WAS ABOUT TO PARK THE CAR IN THE PARKING LOT (AROUND 6 MILES PER HOUR MAY BE) IT SUDDENLY ACCELERATED AND HIT THE CONCRETE WALL AND BOUNCED BACK AROUND 8 FEET. SINCE IT WAS FOR PARKING I CAN SURELY SAY THAT I DID NOT ACCELERATE THE CAR. THE STEERING AIR BAGS AND KNEE AIR BAGS CAME OFF AND ALSO THE PASSENGER SIDE KNEE AIR BAGS CAME OFF AS WELL. I SEARCHED ONLINE AND THERE SEEMS TO BE A CLASS ACTION SUITE ON THIS ISSUE BUT TESLA IS NOT ACCEPTING IT AS THE GLITCH IN THEIR SOFTWARE OR SOME OTHER COMPONENT. I FELT LIKE THE ACCELERATOR GOT PRESSED THE WAY WHEN THE CAR WAS IN CRUISE MODE. UNLESS I WANTED TO HIT THE WALL INTENTIONALLY THERE WAS NO NEED FOR ME TO PRESS THE ACCELERATOR TO SPEED FROM ALMOST ZERO TO WHATEVER THE HIGH SPEED IT ATTAINED AT THE TIME OF HITTING THE WALL.</t>
  </si>
  <si>
    <t>5YJXCBE24GF****</t>
  </si>
  <si>
    <t>AMAGANSETT, NY</t>
  </si>
  <si>
    <t>I HAD PULLED INTO A PARKING LOT, PROCEEDED TO PULL INTO A SPOT ADJACENT TO A CINDER BLOCK BUILDING. I HAD MY FOOT LIGHTLY ON THE GAS PEDAL, THEN AS I MADE THE TURN INTO THE SPOT, MY FOOT WAS ON THE BRAKE - THE CAR LURCHED FORWARD AND SPED UP AND THE BRAKES DID NOT STOP IT. I WENT RIGHT INTO THE CONCRETE BUILDING, HEAD ON - AIR BAGS DEPLOYED. THE FRONT END CRUSHED AND THE 2 AIRBAGS ON THE DRIVERS SIDE DEPLOYED AND WERE SMOKING. I READ ON LINE THAT THERE HAVE BEEN NUMEROUS INCIDENCES OF THIS HAPPENING WITH THE TESLA. SPONTANEOUS ACCELERATION WITH MY FOOT NOT ON THE GAS PEDAL. THE CAR WOULD NOT STOP BY THE BRAKES! I COULD HAVE BEEN SERIOUSLY INJURED OR HIT ANOTHER PERSONA OR VEHICLE. THE CAR HIT THE BUILDING AS WELL AS A NATURAL GAS PIPE THAT WAS RUNNING ALONG THE BUILDINGS SIDE AT THE LEVEL OF MY FRONT BUMPER. I FILED A POLICE REPORT.</t>
  </si>
  <si>
    <t>5YJXCBE27GF****</t>
  </si>
  <si>
    <t>CUPERTINO, CA</t>
  </si>
  <si>
    <t>VEHICLE ACCELERATED SUDDENLY AND CRASHED INTO A TREE IN FRONT WHILE PARKING THE CAR IN A PARKING LOT. WE REPORTED THE PROBLEM TO TESLA BUT THEY GOT BACK TO US DENYING ANY CAR MALFUNCTION THAT CAUSED THE ACCELERATION. HOWEVER WE RECEIVED A RECALL LETTER TODAY SAYING THAT AFFECTED PARKING BRAKE CALIPER MAY CAUSE IN ROLLAWAY AND CRASH.</t>
  </si>
  <si>
    <t>5YJXCAE27GF****</t>
  </si>
  <si>
    <t>WHILE TURNING LEFT INTO A PARKING SPOT AT A VERY SLOW SPEED, THE CAR SUDDENLY ACCELERATED WITH EXTREME FORCE. IT RAN OVER A CURB AND COLLIDED WITH A TREE AND A TRUCK. THERE WAS ONLY LIGHT PRESSURE ON THE ACCELERATOR. THE AUTOMATIC BRAKING AND THE AIRBAGS DID NOT DEPLOY. THERE WAS OVER $18 000 DAMAGE TO THE TWO VEHICLES AND THE TESLA MODEL X IS NOT DRIVEABLE WITHOUT REPAIRS</t>
  </si>
  <si>
    <t>5YJXCBE22GF****</t>
  </si>
  <si>
    <t>TL* THE CONTACT OWNS A 2016 TESLA MODEL X. WHILE PARKING THE VEHICLE, IT ACCELERATED WHILE DEPRESSING THE BRAKE PEDAL AND CRASHED INTO A FENCE. THERE WERE NO INJURIES AND A POLICE REPORT WAS NOT FILED. THE AIR BAGS DID NOT DEPLOY. THE VEHICLE WAS NOT DIAGNOSED OR REPAIRED. THE MANUFACTURE WAS NOTIFIED OF THE FAILURE. THE FAILURE MILEAGE WAS 1,000.</t>
  </si>
  <si>
    <t>5YJXCAE44GF****</t>
  </si>
  <si>
    <t>I WAS GOING UP BY DRIVEWAY WAITING FOR MY GARAGE DOOR TO OPEN. I TOOK MY FOOT OFF THE ACCELERATOR AND WAS SLOWING DOWN WITHOUT HITTING THE BREAKS WAITING FOR THE GARAGE DOOR TO OPEN. THE CAR TOOK OFF THROUGH THE GARAGE DOOR AND HIT MY HUSBANDS CAR SITTING IN THE GARAGE.</t>
  </si>
  <si>
    <t>WHILE COMING TO A STOP IN A PARKING GARAGE GOING 3 MPH THE AUTO SUDDENLY PROJECTED FORWARD AT FULL SPEED INTO A CONCRETE WALL DESTROYING THE ENTIRE FRONT END OF THE CAR AND INJURING THE PASSENGERS BY DEPLOYMENT OF THE AIR BAGS08102016</t>
  </si>
  <si>
    <t>5YJXCAE29GF****</t>
  </si>
  <si>
    <t>DANBURY, CT</t>
  </si>
  <si>
    <t>TL* THE CONTACT OWNS A 2016 TESLA MODEL X. WHILE ATTEMPTING TO PARK, THE VEHICLE INDEPENDENTLY ACCELERATED WITHOUT WARNING AND CRASHED INTO A WOOD FENCE. THE AIR BAGS FAILED TO DEPLOY. THERE WERE NO INJURIES. A POLICE REPORT WAS FILED. THE VEHICLE WAS NOT DIAGNOSED OR REPAIRED. THE MANUFACTURER WAS NOTIFIED OF THE FAILURE. THE APPROXIMATE FAILURE MILEAGE WAS 49.</t>
  </si>
  <si>
    <t>5YJXCBE21GF****</t>
  </si>
  <si>
    <t>ORMOND BEACH, FL</t>
  </si>
  <si>
    <t>ON JULY 8TH 2016, AT 9:37 A.M., WHILE SLOWLY PULLING INTO A PARKING SPACE AT CREEKWOOD DOG PARK IN BRADENTON FLORIDA, MY TESLA MODEL X SUDDENLY ACCELERATED UNDER ITS OWN VOLITION, DROVE OVER A PARKING STOP, OVER A FIVE INCH CURB, AND THEN HIT AND KNOCKED OVER A CONCRETE LIGHT POLE. ALL THIS HAPPENED IN A DISTANCE OF LESS THAN TWENTY FEET. TESLA WAS NOTIFIED IMMEDIATELY AND THE CAR WAS TAKEN TO DIMMITT COLLISION CENTER IN CLEARWATER, FLORIDA. THE SERVICE MANAGER AT TESLA OF TAMPA, TOLD ME VERBALLY THE LOG FROM THE EDR SAYS THE CAR WAS TRAVELING AT 6 MPH, THEN THE ACCELERATOR WAS ADVANCED TO OVER 50% AND THEN TO 87%. THE CAR ACCELERATED TO 20 MPH AND ABRUPTLY STOPPED. I DENIED THIS SCENARIO AND ASKED FOR A SUPERVISOR. TESLA_x0092_S SOUTHEAST REGIONAL MANAGER MET US AT THE BODY SHOP. HE HANDED ME A LETTER THAT HAD DIFFERENT EDR RESULTS-VEHICLE SPEED WAS 7 MPH, PEDAL POSITION WENT FROM 3.2% TO 15.6% TO 100% AND CAR WENT TO 14 MPH. THE FIRST REPAIR ESTIMATE SHOWED ACTUAL MILEAGE AS 205 AND A SUBSEQUENT REPAIR ESTIMATE SHOWS THE ACTUAL MILEAGE AS 1425. THESE FIGURES ARE INACCURATE SINCE I HAD LOOKED AT THE ODOMETER SEVERAL DAYS BEFORE THE ACCIDENT AND THE MILEAGE WAS OVER 1800. I INFORMED TESLA THAT I AM POSITIVE BEYOND A SHADOW OF DOUBT THAT THE CAR_x0092_S ELECTRONIC THROTTLE COMPUTER WAS RESPONSIBLE FOR THE ACCIDENT WHICH THEY DENY. THIS APPEARS TO BE THE INDUSTRY STANDARD SINCE EXPERTS WILL TESTIFY THAT ALTHOUGH A CAR IS RESPONSIBLE FOR UNINTENDED ACCELERATION THERE WILL BE NO TRACEABLE EVIDENCE OF THAT RESPONSIBILITY AND THEREFORE THE MANUFACTURER HAS PLAUSIBLE DENIABILITY. TESLAS ARE UNDERGOING UNINTENDED ACCELERATION AT A RATE MORE FREQUENT THAN 1/5,000 VEHICLES MANUFACTURED. THIS IS WAY MORE FREQUENT THAN THE INDUSTRY STANDARD. GENERAL MOTORS HAS AN EXTREMELY GOOD RATE OF 1/123,000 VEHICLES.</t>
  </si>
  <si>
    <t>5YJXCAE46GF****</t>
  </si>
  <si>
    <t>ANAHEIM, CA</t>
  </si>
  <si>
    <t>OUR 5 DAY OLD TESLA X WHILE ENTERING A PARKING STALL SUDDENLY AND UNEXPECTEDLY ACCELERATED AT HIGH SPEED ON ITS OWN CLIMBING OVER GRASS AND AND CRASHED INTO A BUILDING.
 THE AIRBAGS DEPLOYED AND MY WIFE'S ARMS HAVE BURN MARKS AS A CONSEQUENCE.</t>
  </si>
  <si>
    <t>BOSTON, MA</t>
  </si>
  <si>
    <t>WHILE TURNING LEFT TO ENTER A VERY NARROW GARAGE ENTRANCE I NEEDED TO DETERMINE WHETHER OR NOT I HAD TO STRAIGHTEN OUT BEFORE PULLING IN OR IF MY LEFT TURN WAS TIGHT ENOUGH TO PULL IN WITHOUT REVERSING TO STRAIGHTEN OUT. I SAW THAT I WAS IN THE POSITION THAT I COULD CONTINUE INTO THE GARAGE AND LIGHTLY PRESSED THE ACCELERATOR TO FINISH MY TURN INTO THE GARAGE. 
 IT WAS AT THIS POINT THAT THE CAR ACCELERATED WITH EXTREME FORCE AND WITHIN A SECOND SLAMMED INTO A LARGE CONCRETE POLE THAT WAS JUST INSIDE THE GARAGE TO THE LEFT.
 I NEVER FELT THE CAR SLOW IN THAT MOMENT, ONLY SPEED UP AND I BELIEVE THE CAR SLAMMED INTO THE POLE WHILE ACCELERATING AND WOULD HAVE CONTINUED TO ACCELERATE IF NOT FOR THE LARGE POLE. 
 I DID NOT HAVE EITHER FOOT DEPRESSED ON EITHER PEDAL AT THE MOMENT OF COLLISION. THE AIR BAGS DID NOT DEPLOY, BUT THERE WAS VERY SEVERE DAMAGE TO THE FRONT END OF THE CAR THAT WILL BE AT LEAST $25K.
 I WAS NOT ON THE PHONE OR DISTRACTED IN ANY WAY. I WAS DRIVING CAREFULLY AND PAYING FULL ATTENTION. THIS IS NOT A CASE OF MISTAKEN PEDAL BECAUSE I WAS INTENDING TO ACCELERATE. 
 AT FIRST TESLA TOLD US OVER THE PHONE THAT THEIR LOGS SHOW THAT THE DRIVER PRESSED THE PEDAL 100% AND THEN TAPPED THE BRAKE BEFORE IMPACT. THIS EXPLANATION SOUNDED PHYSICALLY IMPOSSIBLE BECAUSE THE DISTANCE COVERED WAS LESS THAN 3 CAR LENGTHS. A MONTH LATER TESLA SENT A LETTER STATING THE DRIVER PRESSED THE ACCELERATOR 100% UNTIL THE VEHICLE SENSED A CRASH. TESLA DID NOT RESPOND TO OUR QUERY ABOUT WHY THEIR LOG STORY HAD CHANGED. TESLA ALSO REFUSED TO PROVIDE DATA ABOUT ACCELERATOR/BRAKE PERCENTAGE AND CAR SPEED FOR THE CAR EARLIER IN THE DAY. IF A DRIVER IS PRESSING THE PEDAL 100% IT IS A VERY DELIBERATE ACTION. 
 THIS IS A FAILURE OF THE ACCELERATOR AND THE AUTOMATIC BRAKING. THE CAR ACCELERATED ON ITS OWN AND CRASHED FULL FORCE INTO A LARGE CONCRETE POLE.</t>
  </si>
  <si>
    <t>5YJSA1E15GF****</t>
  </si>
  <si>
    <t>2016 MODEL S</t>
  </si>
  <si>
    <t>HONOLULU, HI</t>
  </si>
  <si>
    <t>ON2/20/18 I WAS DRIVING UP MY DRIVEWAY. UPON REACHING THE TOP OF THE DRIVEWAY, THE CAR SUDDENLY ACCELERATED BY ITSELF RESULTING IN THE FRONT OF THE CAR HITTING THE CONCRETE WALL IN FRONT. I INFORMED TESLA AND THEY CLAIM THAT THE COMPUTER SHOWED THAT I PRESSED ON THE ACCELERATOR INSTEAD OF THE BREAK. MY ANSWER IS THAT I DID NOT PRESSED ON THE ACCELERATOR. IT JUST ACCELERATED BY ITSELF. ASIDE FROM ME, I HAVE 4 PASSENGERS THAT CAN ATTEST TO THIS. I HAVE LIVED IN THIS PLACE SINCE 1986 AND THIS HAS NEVER HAPPENED. SINCE I HAVE BEEN DRIVING UP MY DRIVEWAY FOR 32 YEARS, IT IS SO ROUTINE FOR ME THAT IT IS ALREADY RITUAL FOR ME AT ALMOST THE SAME SPEED AND WHEN TO PRESSED ON THE GAS AND BRAKE PEDALS THE SAME WAY EVERY TIME. THIS HAS NOT HAPPENED TO MY OTHER CARS AND AS MY CAR INSURANCE WILL SHOW I HAVE NOT BEEN INVOLVED IN CAR ACCIDENTS FOR MANY YEARS.
 I HAVE NOT BEEN SHOWN ANY EVIDENCE EXCEPT WHAT TESLA TOLD ME. IT IS THEIR WORDS VERSUS MINE AND MY 4 OTHER PASSENGERS WHO EXPERIENCED WHAT ACTUALLY HAPPENED. 
 I HAVE PROBLEM TRYING TO DOWNLOAD PICTURES AND CORRESPONDENCES /RECORDS HERE. I WILL BE GLAD TO MAIL THEM TO YOU OR SOME OTHER WAYS WITH YOUR INSTRUCTIONS. THANK YOU.</t>
  </si>
  <si>
    <t>5YJSA1E10GF****</t>
  </si>
  <si>
    <t>MIAMI BEACH, FL</t>
  </si>
  <si>
    <t>MY HUSBAND WAS DRIVING MY CAR, WE ARRIVED AT THE PARKING LOT AND AS HE WAS PULLING INTO A PARKING SPACE AND COMING TO A STOP, THE CAR SUDDENLY ACCELERATED AT HIGH SPEED, WENT OVER THE CEMENT BUMPER FOR THE SPACE, OVER THE ONE FOR THE SPACE IN FRONT AND HIT A PARKED SATURN IN FRONT OF US. HE IS CERTAIN THAT HE WAS BRAKING AT THE TIME. WE TOOK THE CAR IN TO TESLA WHO RAN A DIAGNOSTIC. THEY ADVISED THAT THE THROTTLE WENT SUDDENLY FROM 2% TO 97% AND THEN THE BRAKE WAS APPLIED, BUT WHEN I ASKED FOR MORE DETAILS ABOUT THE APPROACH TO THE PARKING SPACE, FOR A COPY OF THE REPORT THEY SAID THEY WOULD NOT PROVIDE IT WITHOUT A SUBPOENA.</t>
  </si>
  <si>
    <t>5YJSA1E22GF****</t>
  </si>
  <si>
    <t>OLYMPIA, WA</t>
  </si>
  <si>
    <t>WHILE ATTEMPTING TO PARK MY TESLA S75 D IN A COSTCO SPACE, THE CAR BOLTED. IT FELT LIKE IT WAS IN AUTOPILOT MODE WITHOUT ME ENGAGING IT MANUALLY. I SLAMMED ON THE BRAKES. IT HIT THE REAR BUMPER OF THE CAR PARKED IN FRONT. FORTUNATELY, IT DIDN_x0092_T DO ANY DAMAGE TO THAT VEHICLE BUT IT CAUSED PLENTY OF DAMAGE TO MY FRONT END. I_x0092_LL NEED A NEW BUMPER AND HOOD. IT ALSO DEACTIVATED MY AUTOPILOT AND RADAR WHICH ARE BEHIND THE BUMPER. I CAN STILL DRIVE THE CAR AND FEEL FAIRLY SAFE AS I BELIEVE THE COMPUTER ACCIDENTALLY ENGAGED THE AUTOPILOT AND NOW THE AUTOPILOT ISN_x0092_T OPERATIONAL. HOWEVER, I NO LONGER TRUST THIS CAR. I_x0092_VE PRESENTED THIS PROBLEM TO TESLA AND THEY SAID IS WAS USER ERROR BUT THERE IS ABSOLUTELY NO DOUBT IN MY MIND THAT I WAS NOT AT FAULT. I_x0092_VE DONE RESEARCH AND THERE IS A CLASS ACTION LAWSUIT IN THE WORKS AS THIS HAS HAPPENED TO OTHER TESLA USERS. MY ADVISE, DON_x0092_T BUY A TESLA!!!!!</t>
  </si>
  <si>
    <t>5YJSA1E27GF****</t>
  </si>
  <si>
    <t>ROGERS, AR</t>
  </si>
  <si>
    <t>I WAS ATTEMPTING TO PARK IN FRONT OF A RETAIL BUSINESS WHEN THE CAR SUDDENLY AND UNEXPECTEDLY ACCELERATED. I BELIEVE THIS ACCIDENT WAS CAUSED BY A MALFUNCTION OR GLITCH IN THE VEHICLES TROUBLED SOFTWARE FOR DRIVER ASSIST AND/OR SAFETY FEATURES. FEATURES WHICH ARE UNIQUE TO TESLA.
 THE SUDDEN AND UNEXPECTED ACCELERATION HAPPENED WITH NO INPUT TO THE ACCELERATOR PEDAL. I WAS LIGHTLY BRAKING, INTENT ON COMING TO A COMPLETE STOP. I HAD NEARLY COMPLETED THE PARKING MANEUVER WHEN THE CAR RACED FORWARD, JUMPED A CURB, KNOCKED DOWN A HANDICAPPED PARKING SIGN, TRAVELED ACROSS A WALKWAY AND SMASHED INTO THE FRONT OF THE BUSINESS. THIS HAPPENED SO FAST, I DIDNT REALIZE WHAT OCCURRED UNTIL I COULD GATHER MY THOUGHTS AFTER THE INCIDENT. NO AUDIBLE OR VISUAL WARNING OF AN IMPENDING COLLISION WERE HEARD OR SEEN. NO AIRBAGS DEPLOYED. 
 FORTUNATELY NO ONE INSIDE THE BUSINESS, NO PEDESTRIAN NOR MYSELF WERE INJURED. THIS COULD HAVE BEEN A TRAJIC ACCIDENT. MY TESLA SUSTAINED OVER $25,000 IN DAMAGE AND IS STILL IN THE REPAIR SHOP. AS OF THIS DATE, NO CLAIM HAS BEEN SETTLED FOR REPAIRS TO THE BUSINESS PROPERTY. 
 I HAVE UPLOADED A PHOTO SHOWING THE END RESULT OF THE EVENT.</t>
  </si>
  <si>
    <t>TL* THE CONTACT OWNS A 2016 TESLA S60. WHILE THE CONTACT WAS ATTEMPTING TO EXIT THE PARKED VEHICLE, IT INDEPENDENTLY ACCELERATED. THE VEHICLE CRASHED INTO A PILLAR. A POLICE REPORT WAS NOT FILED AND THERE WERE NO INJURIES. WHEN THE BRAKES WERE APPLIED, THE VEHICLE CAME TO A STOP. THE CONTACT STATED THAT SHE WAS UNCERTAIN IF SHE MAY HAVE DEPRESSED THE ACCELERATOR PEDAL ACCIDENTALLY. THE LOCAL DEALER (TESLA 750 E. EL CAMINO REAL, SUNNYVALE, CA, 94087) CONFIRMED THAT THE VEHICLE WAS NOT ABLE TO BE SERVICED UNTIL OCTOBER OF 2017. THE VEHICLE WAS NOT DIAGNOSED. THE CONTACT RECEIVED NOTIFICATION OF NHTSA CAMPAIGN NUMBER: 17V260000 (PARKING BRAKE). THE MANUFACTURER WAS NOTIFIED AND INFORMED THE CONTACT THAT THE FAILURE WAS STILL UNDER INVESTIGATION. THE VEHICLE WAS REPAIRED. THE VIN WAS INVALID. THE FAILURE MILEAGE WAS APPROXIMATELY 5,977. UPDATED 08/23/17*LJ
 *CN</t>
  </si>
  <si>
    <t>5YJSA1E1XGF****</t>
  </si>
  <si>
    <t>MOUNTAIN VIEW, CA</t>
  </si>
  <si>
    <t>I WAS STOPPED AT A STOP LIGHT ON MY WAY TO WORK AROUND 8AM ON A VERY CROWDED CITY STREET. AS THE LIGHT TURNED GREEN, I SLOWLY PRESSED ON THE GAS TO MOVE FORWARD AND THE CAR TOOK OFF AT TOP SPEED. I HIT THE BRAKE BUT THE CAR DID NOT RESPOND - IT DID NOT SLOW DOWN OR STOP, NOR DID ANY ALARM, EITHER VISUAL OR AUDITORY, GO OFF INSIDE THE CAR. TO HIT THE CAR IN FRONT OF ME AND THEN HAD TO SWERVE TO AVOID HITTING DOZENS OF CARS IN MY PATH. I GRAZED PAST A LAMP POST, ANOTHER CAR AND FINALLY CRASHED INTO A TREE.</t>
  </si>
  <si>
    <t>PASADENA, CA</t>
  </si>
  <si>
    <t>COMPLAINANT, A PHYSICIAN, HAD TAKEN DELIVERY OF A 2016 TESLA MODEL S ON DECEMBER 22, 2016. THE FOLLOWING DAY, SHE PULLED INTO HER DRIVEWAY AT HOME AND BROUGHT THE VEHICLE TO A STOP. WITH HER FOOT STILL ON THE BRAKE, THE VEHICLE SUDDENLY ACCELERATED ON ITS OWN FROM A STOPPED POSITION TO SPEEDS OF BETWEEN 40-60 MPH. THE VEHICLE PLOWED THROUGH THE BRICKS OF HER DRIVEWAY, THROUGH SHRUBS SEPARATING HER PROPERTY FROM HER NEIGHBOR, WENT THROUGH AND ACROSS THE NEIGHBOR_x0092_S YARD AND ONTO AND ADJOINING STREET, WHERE IT COLLIDED WITH A TRUCK.</t>
  </si>
  <si>
    <t>CHINA</t>
  </si>
  <si>
    <t>HERE IS A REPORT OF A TESLA CRASH IN CHINA THAT INJURED 2 PEOPLE.
 HTTPS://TRANSLATE.GOOGLE.COM.AU/TRANSLATE?SL=AUTO&amp;TL=EN&amp;JS=Y&amp;PREV=_T&amp;HL=EN&amp;IE=UTF-8&amp;U=HTTP%3A%2F%2FHK.APPLE.NEXTMEDIA.COM%2FNEWS%2FART%2F20160621%2F19662689&amp;EDIT-TEXT=&amp;ACT=URL
 THE CAR SUFFERED UNINTENDED ACCELERATION AND THEN THE WHEELS FELL OFF.
 THAT IS A BIT OF A WORRY, TO SAY THE VERY LEAST.
 PLEASE ISSUE A RECALL.</t>
  </si>
  <si>
    <t>HERE IS A DISCUSSION THREAD IN WHICH AN OWNER COMPLAINS OF UNINTENDED ACCELERATION CAUSING A CRASH.
 HTTPS://WEBCACHE.GOOGLEUSERCONTENT.COM/SEARCH?Q=CACHE:L1PLIGGJRGQJ:HTTPS://FORUMS.TESLA.COM/SV_SE/NODE/75376+&amp;CD=1&amp;HL=EN&amp;CT=CLNK&amp;GL=AU
 THE POSTER SEEMS GENUINE BUT WAS IMMEDIATELY ATTACKED BY TESLA DEFENDERS AND ACCUSED OF DRIVING WHILST FEMALE.
 THE THREAD HAS BEEN TAKEN PRIVATE AND/OR DELETED BUT I HAVE ARCHIVED IT.
 SAMPLE:
 SUDDEN ACCELERATION
 SUBMITTED BY REGINALHA ON DECEMBER 4, 2016
 I'M STILL SHAKING. I LOVED MY CAR UNTIL TODAY. I WAS GOING VERY SLOW INTO A PARKING SPACE WITH MY FOOT ON THE BRAKE AND THE CAR ACCELERATED REALLY FAST AND INTO ANOTHER CAR. I PUSHED ON THE BRAKE SO HARD AND MY FOOT WAS STILL ON THE BRAKE WHEN THE CAR STOPPED (YES, I LOOKED). I THOUGHT THERE WAS INFORMATION ABOUT OTHER PEOPLE WHO'VE HAD THIS PROBLEM ON THIS FORUM BUT I CAN'T FIND IT. I'VE REPORTED IT TO TESLA. DAMAGE TO BOTH CARS ASIDE, I'M NOW AFRAID OF MY CAR! CAN SOMEONE TELL ME THE FORUM TO READ ABOUT OTHER'S EXPERIENCES? THANK YOU.
 ***********************
 SBMD | DECEMBER 4, 2016
 BTW, PEOPLE HAVE TRIED TO POST FALSE REPORTS ON THIS IN THE PAST, AND NOT JUST WITH TESLA. I'M GIVING YOU THE BENEFIT OF THE DOUBT. YOU CAN CONSIDER MAKING THIS A PRIVATE POST, WHICH WILL DEMONSTRATE THAT YOU ARE A BONA FIDE OWNER AND NOT A PERSON SIMPLY TRYING TO POST FALSELY HERE.
 *******************
 LILBEAN | DECEMBER 4, 2016
 IS ANYONE KEEPING TRACK OF THESE ACCELERATIONS? WEREN'T TWO OF THEM IN FRONT OF NAIL SALONS?
 ************
 SILVERP85PLUS | DECEMBER 4, 2016
 BEANMEISTER, THERE WAS A GYM TOO
 LILBEAN | DECEMBER 4, 2016
 ALL WOMEN DRIVERS RIGHT? JUST SAYIN...
 THE GYM...I MEAN REALLY, PEOPLE THAT ANXIOUS TO GO THERE
 IT IS NOT IMPOSSIBLE THAT THE TESLA HAS A DEFECT CAUSING UNINTENDED ACCELERATION.
 PLEASE INVESTIGATE. *TR</t>
  </si>
  <si>
    <t>HOW MUCH MORE EVIDENCE DO YOU NEED TO PROVE THAT THE TESLA AUTOPILOT IS UNSAFE?
 HTTPS://TESLAMOTORSCLUB.COM/TMC/THREADS/AUTOPILOT-FAILED-TO-NOTICE-A-BUS-TODAY.78833/
 AUTOPILOT FAILED TO NOTICE A BUS TODAY
 LOCATION:SACRAMENTO, CA
 STOPPED AT AN INTERSECTION BEHIND A BUS TODAY AT A RED LIGHT. DECIDED TO LOOK FOR SOME NEW MUSIC SO I TURNED AUTOPILOT ON, SEEING AS HOW I COULDN'T SEE THE RED/GREEN LIGHT AND THAT'D TELL ME WHEN TO PAY ATTENTION (CAR STARTS MOVING... DON'T TELL ME YOU GUYS NEVER USE IT FOR THIS, EITHER!).
 WAS AT A COMPLETE STOP ABOUT TWO CAR LENGTHS FROM THE BUS. ENGAGED AP. CAR IMMEDIATELY LURCHED FORWARD. HIT BRAKES FAST, WHICH FORTUNATELY MY FOOT WAS ALREADY OVER THE PEDAL AS I'D BEEN PREVIOUSLY STOPPED. SAT FOR A SECOND CONFUSED. I'M NOW ABOUT A CAR LENGTH FROM THE BUS. VERIFIED MY AP WAS SET TO 4 CAR LENGTHS. ENGAGED AGAIN. CAR IMMEDIATELY SHOT FORWARD, HIT BRAKES. CAR DISPLAYED THE WARNING THAT AN OBJECT WAS IN FRONT OF ME.
 I AM PRETTY CONFIDENT THAT EITHER THE CAR WOULD HAVE EMERGENCY BRAKED OR I WOULD HAVE HIT THE BUS HAD I LEFT IT ENGAGED. IT DEFINITELY PULLED FORWARD FULL-POWER LIKE IT DOES IF THE PERSON IN FRONT OF YOU CHANGES LANES AND THE LANE IS OTHERWISE CLEAR.
 IT DEFINITELY MADE ME THINK OF ALL THOSE PEOPLE WHO ACCIDENTALLY DROVE INTO BUILDINGS AND SUCH AND THE LITTLE REACTION TIME THEY MUST HAVE HAD TO FIGURE OUT WHAT WAS GOING ON.
 I'M QUITE AWARE OF HOW CLOSE AP WILL TAKE YOU WHEN STOPPED. THE BEHAVIOR WAS ABNORMAL -- NOT ONLY DID THIS NOT SEEM TO CARE THAT I WAS ALREADY QUITE CLOSE, IT ACCELERATED IMMEDIATELY AND RAPIDLY WHEN ENGAGING AND GAVE NO INDICATION IT WOULD QUIT. TYPICALLY ENGAGING IT WHILE STOPPED OR BEHIND SOMEONE WILL MOVE FORWARD VERY SLIGHTLY IF AT ALL ONCE YOU'RE ALREADY CLOSE.</t>
  </si>
  <si>
    <t>DESOTO, TX</t>
  </si>
  <si>
    <t>TL* THE CONTACT OWNS A 2016 TESLA MODEL S. WHILE PARKING, THE VEHICLE INADVERTENTLY ACCELERATED AND CRASHED INTO A FENCE AND A NEIGHBOR'S AIR CONDITIONING UNIT. THE BRAKE PEDAL WAS DEPRESSED, BUT THE VEHICLE FAILED TO STOP. THERE WERE NO WARNING INDICATORS ILLUMINATED. THERE WERE NO INJURIES. THE POLICE ARRIVED AT THE SCENE, BUT THE CONTACT WAS UNAWARE IF A POLICE REPORT WAS FAILED. THE VEHICLE WAS TOWED TO DALLAS-CEDAR SPRINGS ROAD TESLA (6500 CEDAR SPRINGS ROAD, SUITE 100 (214) 736-0587), BUT NO FAILURES WERE DIAGNOSED. THE CONTACT WAS INFORMED THAT THE FAILURE WAS DUE TO HUMAN ERROR. THE BODY DAMAGE WAS REPAIRED. THE CONTACT STATED THAT THE FAILURE OCCURRED A SECOND TIME WHILE PARKING IN A HOSPITAL PARKING LOT. THE VEHICLE ACCELERATED WITHOUT WARNING, JUMPED A CURB, AND COLLIDED WITH A METAL POLE, A SMALL TREE, AND AN AMBULANCE. THE HOSPITAL POLICE WAS AT THE SCENE, BUT WAS UNAWARE IF A REPORT WAS FILED. THE VEHICLE WAS TOWED TO JOHN EAGLE COLLISION CENTER (6125 PEELER ST, DALLAS, TX 75235 (855) 575-6368), BUT NO REPAIRS OR DIAGNOSTIC TESTING WERE COMPLETED. THE MANUFACTURER WAS NOTIFIED OF THE FAILURE AND OFFERED NO ASSISTANCE. THE FAILURE MILEAGE WAS APPROXIMATELY 5,000. *TT
 UPDATED 8/6/18*JB</t>
  </si>
  <si>
    <t>WHILE IN REVERSE BACKING UP TO A CHARGE STATION IN A COVERED PARKING LOT, THE CAR WENT INTO SUDDEN ACCELERATION AND FAILED TO STOP AND COLLIDED WITH THE CHARGE STATION AND THE WALL NEXT TO IT. NONE OF THE WARNING LIGHTS OR SOUNDS WENT OFF EITHER. ALTHOUGH THE CAR HAS, ON SEVERAL OCCASIONS DEMONSTRATED ITS ABILITY TO STOP SHORT OF COLLIDING WITH OBSTACLES, IT FAILED TO REACT IN THIS INSTANCE. TESLA HAS IGNORED OUR REPEATED REQUESTS FOR PROVIDING AN EXPLANATION OR ANY EVALUATION OF THE LOGS ASSOCIATED WITH THE CAR, AND HAS BLAMED THE MATTER ON DRIVER ERROR.</t>
  </si>
  <si>
    <t>5YJSA1E13GF****</t>
  </si>
  <si>
    <t>FREDERICK, MD</t>
  </si>
  <si>
    <t>UNINTENDED ACCELERATION OCCURRED ON 2 SEPARATE OCCASIONS WITH 2 DIFFERENT DRIVERS WITHIN 2 WEEKS. MODEL S 70D
 INCIDENT 1: MY WIFE WAS AT A STOP SIGN. SHE REMOVED HER FOOT FROM THE BRAKE AND BEFORE APPLYING THE ACCELERATOR THE CAR SURGED FORWARD AGGRESSIVELY. SINCE HER FOOT NEVER TOUCHED THE ACCELERATOR SHE WAS ABLE TO APPLY THE BRAKE AND STOP WITHIN 8-10 FEET. SHE WAS VISIBLY SHAKEN WHEN SHE GOT HOME BUT, REGRETTABLY, NO REPORT WAS FILED.
 INCIDENT 2: ABOUT 2 WEEKS LATER, MAY 6, I WAS PULLING INTO MY GARAGE WITH MY WIFE AND BABY IN THE VEHICLE. 2-3 FEET FROM THE THE GARAGE WALL (IN CREEP MODE) I GENTLY TOUCHED THE BRAKE TO COME TO A STOP. AT THAT POINT THE CAR SURGED FORWARD VERY AGGRESSIVELY. I IMMEDIATELY APPLIED HEAVY BRAKE AND WAS ABLE TO STOP THE CAR IN A FEW FEET (SINCE MY FOOT WAS ALREADY OVER THE BRAKE PEDAL). THE FRONT END HIT THE GARAGE WALL AND PENETRATED 10-12 INCHES CAUSING DRYWALL DAMAGE AND SIGNIFICANT DAMAGE TO OUR POWDER ROOM ON THE OTHER SIDE.
 A REPORT WITH TESLA WAS FILED IMMEDIATELY. LOGS WERE DOWLOADED AND SHOW THAT THE ACCELERATOR WAS DEPRESSED TO 97% POWER IN LESS THAN A SECOND AND THAT IT WAS DRIVER ERROR. MY WIFE AND I HAVE A COMBINED 48 YEARS OF ACCIDENT FREE DRIVING AND NEITHER OF US HAVE EVER MISTAKEN CONTROL PEDALS OR HAVE EVER FLOORED A GAS PEDAL IN A SECOND.
 MY WIFE IS 37, HEALTHY AND A PHYSICIAN, I AM A HEALTHY 42 YEAR OLD PILOT. WE CAN BOTH SAY WITH 100% CERTAINTY THAT NEITHER INCIDENT WAS DRIVER ERROR. TESLA HAS A SERIOUS UNINTENDED ACCELERATION PROBLEM ALSO MADE EVIDENT BY THE OTHER COMPLAINTS FILED ON NHTSA, ALL OF WHICH SEEM TO FALL UNDER SIMILAR OPERATING PARAMETERS.
 WE NOW HAVE A $90,000 CAR SITTING IN OUR GARAGE THAT IS UNSAFE FOR MY FAMILY, IT SEEMS TESLA IS GOING THE ROUTE OF WAITING FOR INJURY AND DEATHS TO OCCUR BEFORE THEY ACKNOWLEDGE THIS SAFETY DEFECT.</t>
  </si>
  <si>
    <t>5YJSA1S24FF****</t>
  </si>
  <si>
    <t>WESTMONT, IL</t>
  </si>
  <si>
    <t>ON THURSDAY , JUNE 7 AROUND 6:30 PM I MET WITH A BIZARRE INCIDENT ON MY 2015 TESLA MODEL S , 70D. INCIDENT TOOK PLACE ON RT 83 NEAR OAK BROOK MALL NEAR CHICAGO.
 THE CAR SLOWLY ROLLED AND APPROACHED A SEMI IN FRONT IN A TRAFFIC JAM. I HEARD A BEEPING SENSOR AS IT WAS ABOUT TO TOUCH THE SEMI, I IMMEDIATELY PRESSED THE BRAKE BUT THE CAR STARTED ACCELERATING INSTEAD. I THOUGHT I MUST HAVE PRESSED THE GAS PEDAL, SO IMMEDIATELY LIFTED MY FOOT TO MAKE SURE I WAS PRESSING THE BREAK PEDAL. THE SECOND TIME ALSO IT STARTED ACCELERATING AND KEPT PUSHING THE SEMI IN FRONT BECAUSE IT WAS TOUCHING IT.
 PERPLEXED I THEN BROUGHT THE CAR TO PARKING MODE TO MAKE IT STOP. AS THE SEMI STARTED MOVING AGAIN AND THERE WAS SUFFICIENT GAP, THE CAR STARTED FUNCTIONING NORMALLY.
 I GOT A REPAIR ESTIMATE ON THE FOLLOWING DAY FROM A TESLA APPROVED GARAGE AND THEY HAVE QUOTED ABOVE $4000 TO REPAIR.</t>
  </si>
  <si>
    <t>5YJSA1H4XFF****</t>
  </si>
  <si>
    <t>CHAPEL HILL, NC</t>
  </si>
  <si>
    <t>AS I PARKED MY CAR IN MY GARAGE ON 1/19/2019, I HAD PLACED THE CAR IN PARK AND WAS PREPARING TO EXIT THE VEHICLE WHEN IT SUDDENLY ACCELERATED AND HIT THE FRONT OF MY GARAGE WALL. THE CAR WAS IN PARK AND NOT MOVING. I HAD MY HAND ON THE DOOR HANDLE TO EXIT. I IMMEDIATELY SLAMMED THE BREAKS BUT THE CAR SEEMED TO KEEP GOING INTO MY WALL AND THEN IT JOLTED AND STOPPED. IT WAS LIKE IT HAD A MIND OF ITS OWN. THERE WAS NO ALERT OR ANYTHING. IT JUST SUDDENLY ACCELERATED WHILE IN PARK. AS YOU CAN IMAGINE THIS IS A VERY SCARY OCCURRENCE AND I AM NOT GOING TO DRIVE THIS VEHICLE UNTIL IT IS RENDERED SAFE. I_x0092_M VERY CONCERNED WITH WHAT COULD HAPPEN IF THIS OCCURRED IN A PARKING LOT OR AREA WITH PEOPLE. I CONTACTED TESLA IMMEDIATELY FOLLOWING THE INCIDENT TO FILE A REPORT AND SHARE MY CONCERN. THEY TOLD ME THEY WOULD PULL LOGS AND BE IN TOUCH. I ALSO CALLED MY INSURANCE COMPANY. THE INCIDENT HAPPENED AT 5:50 PM.</t>
  </si>
  <si>
    <t>5YJSA1H23FF****</t>
  </si>
  <si>
    <t>A MALFUNCTION CAUSED THE SUDDEN DEPLOYMENT OF THE AIRBAGS AND SUBSEQUENT UNINTENTIONAL UNEXPECTED ACCELERATION CAUSING THE VEHICLE TO JUMP A CEMENT BLOCK AND VIOLENTLY SMASH INTO A POLE WHILE I WAS SLOWLY PULLING INTO A PARKING STALL AT A GROCERY STORE.</t>
  </si>
  <si>
    <t>ANN ARBOR, MI</t>
  </si>
  <si>
    <t>WHILE PULLING INTO A PERPENDICULAR PARKING SPOT IN A PARKING GARAGE, AT ~4-5 FEET FROM A WALL, THE CAR EXPERIENCED SUDDEN ACCELERATION, SLAMMING INTO THE WALL, RESULTING IN MODERATE BODY DAMAGE TO THE FRONT OF THE CAR AND DEPLOYING THE DRIVER-SIDE AIRBAGS. THERE WERE NO OTHER PASSENGERS IN THE CAR, AND THERE WAS NO SIGNIFICANT INJURY OR DAMAGE TO THE GARAGE OR OTHER CARS. THOUGH I RECOGNIZE THAT THE VAST MAJORITY OF ACCIDENTS OF THIS TYPE ARE DUE TO DRIVER ERROR, THERE ARE SEVERAL FACTORS THAT LEAVE ME WITH CONCERN FOR A POSSIBLE ELECTRONIC SYSTEMS MALFUNCTION. SPECIFICALLY, ~3 DAYS PRIOR TO THE ACCIDENT, THE CAR BEGAN DISPLAYING A CONSTANT ERROR MESSAGE: _x0093_DRIVER ASSISTANCE FEATURES UNAVAILABLE". I NOTIFIED TESLA SERVICE BY PHONE AND EMAIL, AND ON THEIR INSTRUCTIONS, REBOOTED THE COMPUTER SYSTEM, AND FULLY POWERED DOWN AND RESTARTED THE SYSTEM. HOWEVER, THE ERROR MESSAGE PERSISTED. THE ACCIDENT OCCURRED BEFORE I WAS ABLE TO SCHEDULE A SERVICE CALL. I HAVE REQUESTED DETAILS FROM THE DATA LOGS FOR THE ACCIDENT FROM TESLA, BUT THEY HAVE PROVIDED ONLY VERY LIMITED INFORMATION, STATING THAT LEGAL ACTION ON MY PART WOULD BE REQUIRED TO OBTAIN MORE DETAIL. THEY HAVE TOLD ME THAT THE CAR SPEED WAS 3.6 MPH AT WHICH TIME THE DATA INDICATES THAT THE ACCELERATOR WAS PRESSED TO AS FAR AS 100%, RESULTING IN ACCELERATION OF THE CAR TO 7 MPH AT THE TIME OF IMPACT, WITH THIS ACCELERATION OCCURRING OVER A 2 SECOND TIME PERIOD. THIS INFORMATION SEEMS INCOMPATIBLE WITH THE OTHERWISE RAPID ACCELERATION TYPICALLY EXHIBITED BY THIS CAR WITH A FULLY DEPRESSED ACCELERATOR, AND THE SHORT DISTANCE TRAVELED (ONLY SEVERAL FEET).</t>
  </si>
  <si>
    <t>5YJSA1H2XFF****</t>
  </si>
  <si>
    <t>DENVER, CO</t>
  </si>
  <si>
    <t>DRIVING WEST ON HAMPDEN AVE TOWARDS INTERSECTION AT TAMARAC ST. 
 GOING THE SPEED LIMIT, &amp; RELEASED THE ACCELERATOR SO THAT "ENGINE BRAKING" WOULD SLOW THE CAR.
 BUT I WAS SLOWING DOWN FASTER THAN NECESSARY WITH ~100 YARDS REMAINING TO REACH THE INTERSECTION.
 I LIGHTLY PRESSED THE ACCELERATOR TO STOP ENGINE BRAKING BRIEFLY, THEN RELEASED THE ACCELERATOR TO REINSTATE "ENGINE BRAKING". 
 INSTEAD OF SLOWING, MY CAR BEGAN TO WILDLY ACCELERATE. 
 ALARMED AT THE INCREASING SPEED OF THE CAR, AS I WAS RAPIDLY APPROACHING THE INTERSECTION WHERE THE SIGNAL WAS RED, (ANOTHER CAR WAS ALREADY STOPPED AT THE SIGNAL). QUICKLY APPLIED THE BRAKES, BUT CAR WAS TRAVELING TOO FAST TO AVOID IMPACT WITH THE OTHER CAR. OTHER CAR WAS SIGNIFICANTLY DAMAGED, THOUGH IT SEEMED UNLIKELY (BASED ON COMMENTS FROM THE PARAMEDICS &amp; POLICE) THAT THE OTHER DRIVER &amp; PASSENGER WERE INJURED, BUT WERE TRANSPORTED TO AN ER TO BE CHECKED</t>
  </si>
  <si>
    <t>5YJSA1S27FF****</t>
  </si>
  <si>
    <t>LAGUNA WOODS, CA</t>
  </si>
  <si>
    <t>TL* THE CONTACT OWNED A 2015 TESLA MODEL S. THE CONTACT STATED THAT WHEN STOPPED AT THE SIGNAL, THE VEHICLE ACCELERATED INDEPENDENTLY WITHOUT WARNING. AS A RESULT, THE VEHICLE CRASHED INTO THE VEHICLE IN FRONT. A POLICE REPORT WAS FILED BUT THERE WERE NO INJURIES REPORTED. THE VEHICLE WAS TOWED TO THE DEALER BUT WAS NOT DIAGNOSED OR REPAIRED. THE MANUFACTURER WAS NOT MADE AWARE OF THE FAILURE. THE FAILURE MILEAGE WAS 6,000.</t>
  </si>
  <si>
    <t>5YJSA1H22FF****</t>
  </si>
  <si>
    <t>LA VERNE, CA</t>
  </si>
  <si>
    <t>I WAS PARKING IN MY USUAL PARKING SPOT IN A PARKING LOT AT MY OFFICE AT APPROXIMATELY 8:15 A.M. AS I APPROACHED MY PARKING SPOT, I SLOWED MY CAR BY PRESSING ON THE BRAKE AND MADE A 90 DEGREE TURN INTO MY PARKING SPOT. THE VEHICLE WAS SLOWING MOVING FORWARD AND WAS LESS THAN 10 FEET FROM WHERE I INTENDED TO STOP THE VEHICLE WHEN THE VEHICLE SUDDENLY ACCELERATED ON ITS OWN AND CRASHED INTO THE CONCRETE WALL THAT WAS AT THE BASE OF MY PARKING SPOT, CAUSING THE CAR_x0092_S AIRBAGS TO DEPLOY. I DID NOT HAVE MY FOOT ON THE ACCELERATOR PEDAL AT THE TIME THE VEHICLE ACCELERATED INTO THE WALL. I INFORMED TESLA OF THE INCIDENT AND THEY TOLD ME THAT THE VEHICLE HAD EXPERIENCED 100% ACCELERATION IMMEDIATELY PRIOR TO THE COLLISION WITH THE WALL.)</t>
  </si>
  <si>
    <t>5YJSA1H4SFF****</t>
  </si>
  <si>
    <t>TUCSON, AZ</t>
  </si>
  <si>
    <t>I DROVE THE CAR INTO A PARKING SPACE AT THE SCHOOL (DESERT CHRISTIAN ELEMENTARY) IN TUCSON ARIZONA ON SEPT 16TH ABOUT 11:05 AM, WHEN THE CAR ACCELERATED ON ITS OWN (UNINTENDED ACCELERATION) AND CRASHED INTO 2 PARKED VEHICLES AND AIRBAGS DEPLOYED AND I SUSTAINED A FRACTURE OF MY RIGHT ARM REQUIRING SURGERY. ALSO MY CAR (THE TESLA MODEL S) WAS DAMAGED AND THE TWO OTHER PARKED CARS.</t>
  </si>
  <si>
    <t>5YJSA1H41FF****</t>
  </si>
  <si>
    <t>HOUSTON, TX</t>
  </si>
  <si>
    <t>TL* THE CONTACT OWNS A 2015 TESLA MODEL S. THE CONTACT STATED THAT THE VEHICLE EXPERIENCED UNINTENDED ACCELERATION AFTER MAKING CONTACT WITH A CURB. IT WAS DISCOVERED THAT THE AUTOMATIC TRANSMISSION FEATURE WAS TURNED OFF. THE CONTACT STATED THAT THE FAILURE OCCURRED WITHOUT WARNING. NO DEALER THE CAR IS PURCHASED DIRECTLY FROM CALIFORNIA. THE MANUFACTURER WAS CONTACTED, BUT NO FURTHER COMMUNICATION WAS INITIATED. THE FAILURE MILEAGE WAS APPROXIMATELY 6,000. *TT *TR</t>
  </si>
  <si>
    <t>5YJSA1E28FF****</t>
  </si>
  <si>
    <t>UNINTENDED, UNCOMMANDED ACCELERATION. CAR RAPIDLY ACCELERATED TO MAXIMUM THROTTLE DURING PARKING MANEUVER IN A PARKING STRUCTURE. I WAS TRAVELLING AT 3MPH. CAR ACCELERATED, HIT ANOTHER VEHICLE AND A WALL. TESLA CLAIMS VEHICLE LOGS SHOW THROTTLE WAS COMMANDED TO 98%. AT NO TIME DID I HAVE ANYTHING BUT A LIGHT TOUCH ON THE THROTTLE.</t>
  </si>
  <si>
    <t>5YJSA1E23FF****</t>
  </si>
  <si>
    <t>DENHAM SPRINGS, LA</t>
  </si>
  <si>
    <t>WHILE DRIVING SLOWLY ~5MPH IN A WAL MART PARKING LOT, MY WIFE WENT TO PULL INTO A PARKING SPOT, SHE TOOK HER FOOT OFF THE ACCELERATOR PEDAL AND THE CAR ACCELERATED "FULLY" ALMOST HITTING THE CAR IN FRONT. MY WIFE HAD TO SLAM ON THE BRAKES TO PREVENT AN ACCIDENT.</t>
  </si>
  <si>
    <t>NEW CITY, NY</t>
  </si>
  <si>
    <t>THE CAR WAS BEING SLOWLY PULLED INTO A PARKING SPACE AT A BANK WHEN IT EXPECTANTLY ACCELERATED. IT JUMPED A CURB, PASSED THOUGH SHRUBS, CLIPPED A TREE, AND WAS ABLE TO BE STEERED AWAY FROM A LIGHT POLE. IT CAME TO REST HALF INTO THE ROAD. THERE WERE SKID MARKS FROM THE ATTEMPTED BRAKING THAT WERE PHOTOGRAPHED. NONE THE SAFETY FEATURES INCLUDING PROXIMITY WARNING, AND COLLISION AVOIDANCE OR AIR BAGS ACTIVATED.</t>
  </si>
  <si>
    <t>5YJSA1H26FFP****</t>
  </si>
  <si>
    <t>WEST CHICAGO, IL</t>
  </si>
  <si>
    <t>ELECTRONIC PARKING, WHILE PARKING THE AUTOMOBILE IN THE GARAGE I PRESSED THE PARKING OPTION. THE AUTOMOBILE SURGED, RAMMED THE GARAGE, BACKED UP AND RAMMED THE GARAGE AGAIN AND CAREENED BACKWARDS INTO THE STREET.</t>
  </si>
  <si>
    <t>5YJSA1S28FF****</t>
  </si>
  <si>
    <t>COPPELL, TX</t>
  </si>
  <si>
    <t>ON THE AFTERNOON OF NOVEMBER 25, 2015, I WAS DRIVING INTO A STRIP MALL PARKING LOT. I WAS GOING TO PULL INTO ONE OF THOSE SPACES WHERE YOU CAN PARK PERPENDICULAR TO A SIDEWALK CURB AND THE SIDEWALK LEADS UP TO THE STORE FRONTS.
 WHEN APPROACHING THE PARKING SPACE, THE CAR WAS ALREADY IN REGENERATIVE BRAKING MODE, AND ACCORDING TO TESLA_x0092_S LOGS, THE CAR SLOWED DOWN TO 3.5 MPH. SINCE THE CAR HAD ENOUGH MOMENTUM TO ROLL INTO THE SPACE ON ITS OWN, MY FOOT WAS NOT ON THE ACCELERATOR OR THE BRAKE PEDAL. MY FOOT WAS UP RESTING ON ITS HEEL, READY TO TAP THE BRAKE WHEN IT GOT CLOSE ENOUGH TO THE CURB.
 WHILE THE CAR WAS COASTING INTO THE SPACE THE MOTOR WAS VERY QUIET. ALL OF A SUDDEN, I HEARD A _x0093_WHIRRING_x0094_ SOUND FROM THE MOTOR. I DON_x0092_T KNOW HOW BETTER TO DESCRIBE IT, THAN TO SAY IT WAS ALMOST LIKE THE MOTOR WENT FROM A STATE OF SLUMBER TO A FULL STATE OF AWARENESS.
 I BELIEVE THE MOTOR WAS _x0093_WHIRRING_x0094_ LOUDLY FOR ABOUT A SECOND BEFORE THE CAR TOOK OFF AT SUCH A FAST PACE AND WOUND UP HITTING A BRICK WALL. IT HAPPENED SO QUICKLY, I DIDN_x0092_T HAVE ANY TIME TO REACT. AFTER THE IMPACT, I DIDN_x0092_T EVEN KNOW THE AIRBAGS DEPLOYED UNTIL I OPENED MY EYES AND SAW THE DEFLATED AIRBAGS IN THE CAR. IT LOOKED LIKE THE CAR JUMPED THE CURB, HIT THE BRICK WALL, BOUNCED BACKWARDS FROM THE IMPACT AND LANDED BACK INTO THE PARKING SPACE. 
 ACCORDING TO TESLA_x0092_S LOGS, THE DATA READS THAT THE PEDAL WAS DEPRESSED DOWN TO 97% AND THE CAUSE OF THE ACCIDENT WAS DUE TO DRIVER ERROR. I STAND FIRMLY BY MY STATEMENT THAT MY FOOT WAS NOT ON EITHER THE ACCELERATOR OR THE BRAKE PEDAL WHEN THE CAR ACCELERATED. DATA MAY SHOW THERE WAS PEDAL DEPRESSION BUT I DID NOT DO THE DEPRESSING. THIS WAS DUE TO UNINTENDED ACCELERATION BY THE CAR</t>
  </si>
  <si>
    <t>LAKE FOREST, IL</t>
  </si>
  <si>
    <t>CAR WAS PARKED IN THE PARKING LOT . WHILE BACKING THE CAR, IT SPIN FAST OUT OF CONTROL EVEN THOUGH BACKING WAS STARTED AT A VERY SLOW SPEED . CAR STOPPED AFTER HITTING FOUR VEHICLES DIRECTLY, AND ONE OF THE VEHICLE HIT OTHER TWO VEHICLES. MAJOR DAMAGE ON THE TESLA CAR IS ON DRIVER SIDE AT BACK, WHERE IT HIT OTHER CARS. IT SPIN ALMOST 180 DEGREES FACING IN THE OPPOSITE DIRECTION. IT HIT THE CARS ON BOTH SIDE OF THE PARKING LOT LANE .IT ALL HAPPENED IN 2 TO 3 SECONDS.
 I WONDER, IF THERE IS AUTOMATIC CONTROL IN THE CAR SO THAT IT DOES NOT GO FAST WHILE REVERSING , AS ACCELERATOR SEEMS TO BE VERY SENSITIVE, OR DOES IT GET STUCK? FLOOR MATS IN THE CAR WERE ORIGINAL AND CAME WITH THE CAR.</t>
  </si>
  <si>
    <t>5YJSA1S11EE****</t>
  </si>
  <si>
    <t>2014 MODEL S</t>
  </si>
  <si>
    <t>IT'S ABOUT 8:18 ON SATURDAY, MARCH 2ND, DRIZZLE. I WAS DRIVING FROM FREEWAY 56 WEST TO SOUTH HIGHWAY 5. AFTER MERGE TO 5 FREEWAY, I FELT THE TIRES SLIP, THEN THE CAR SUDDENLY UNINTENDED ACCELERATED AND STEERING WHEEL FAILED, CAR WHIRLED AT HIGH SPEED BUMP INTO THE LEFT SIDE OF FREEWAY GUARD WALL, CONTINUED TO BE ACCELERATED SPIN CROSSED FOUR LANES HIT ON TO THE RIGHT GUARD WALL, SPIN ANOTHER HALF CIRCLE THEN STOP ON EMERGENCY LANE. LUCKILY, NO OTHER CAR WAS INVOLVED, I WAS NOT HURT AT ALL, EXCEPT THAT THE CAR COULD NOT DRIVE. BY THAT TIME THE CAR SHOW ?STABILITY CONTROL DISABLED? SEE PICTURE. SITTING IN MY CAR AND CALLING TESLA REPORT ABOUT THE ACCIDENT. THEY TOLD ME THE REASON WAS THE WEATHER. ABOUT TEN MINUTES LATER, THE POLICE CAME AND LOOKED AT THE SCENE OF THE ACCIDENT. AS NO OTHER CAR WAS INVOLVED, NO ONE WAS INJURED, NO PUBLIC EQUIPMENT WAS DAMAGED, THE POLICE DID NOT ISSUE TICKETS AND REPORTS.</t>
  </si>
  <si>
    <t>N/A</t>
  </si>
  <si>
    <t>KIRKLAND, WA</t>
  </si>
  <si>
    <t>TL* THE CONTACT WAS LOANED A 2014 TESLA MODEL S. WHILE ATTEMPTING TO PARK THE VEHICLE IN THE DRIVEWAY, IT SPONTANEOUSLY ACCELERATED AND CRASHED INTO ANOTHER VEHICLE PARKED IN THE DRIVEWAY. THE AIR BAGS DEPLOYED. THERE WERE NO INJURIES. AFTER APPROXIMATELY ONE HOUR, THE VEHICLE DOORS AUTOMATICALLY LOCKED AND COULD NOT BE UNLOCKED WITH THE KEY FOB. A POLICE REPORT WAS NOT FILED. THE VEHICLE WAS NOT TAKEN TO THE DEALER FOR DIAGNOSTIC TESTING. THE MANUFACTURER WAS NOT NOTIFIED OF THE FAILURE. THE FAILURE MILEAGE AND VIN WERE UNKNOWN. *DT</t>
  </si>
  <si>
    <t>5YJSA1S18EF****</t>
  </si>
  <si>
    <t>WEST PALM BEACH, FL</t>
  </si>
  <si>
    <t>I WAS PARKING MY CAR I HEARD AND FELT THE CAR BEGIN TO ACCELERATE. I PUT THE CAR IN PARK AND STEP FIRMLY ON THE BRAKE PEDDLE.THEN OF IT OWN VOLITION IT MOUNTED THE ADJOINING EMBANKMENT AND COLLIDED WITH THE TREE. THIS CAUSED EXTENSIVE FRONT END DAMAGE.</t>
  </si>
  <si>
    <t>5YJSA1H11EF****</t>
  </si>
  <si>
    <t>SILVERADO, CA</t>
  </si>
  <si>
    <t>I WAS STOPPED AT A RED LIGHT AT AN INTERSECTION THE EVENING OF MARCH 2, 2016, WITHOUT ANY NOTICE, THE CAR ABRUPTLY ACCELERATED AND HIT THE CAR IN FRONT OF ME. MY FOOT WAS ONLY ON THE BRAKE, SO THERE WAS NO REASON FOR THE CAR TO MOVE FORWARD, THERE WAS DAMAGE TO MY CAR, THE CAR IN FRONT OF ME AND A THIRD CAR. 
 I EXPERIENCE THIS ACCELERATION PROBLEM OCCURRED WITH THIS CAR BEFORE, BUT NO HAZARDOUS EVENT OCCURRED. IS THERE A PROBLEM WITH THE COMPUTER OVERRIDING THE CONTROL OF THIS CAR?</t>
  </si>
  <si>
    <t>5YJSA3H12EF****</t>
  </si>
  <si>
    <t>DRIVER PURCHASED A 2014 TESLA MODEL S CAR IN JUNE 2015 FROM THE HANGZHOU CHINA DEALERSHIP. THIS CAR WAS DRIVEN MODERATELY IN THE FOLLOWING MONTHS. IN SEPTEMBER 14, 2015, THE CAR WAS BEING DRIVEN WITHIN A SMALL, ENCLOSED HOUSING COMPOUND. THE CAR WAS GOING VERY SLOW AS THE DRIVER WAS TURNING TO EXIT THE COMPOUND THROUGH A GATED ENTRANCE. THE CAR SUDDENLY ACCELERATED WITHOUT THE DRIVER_x0092_S ASSISTANCE AND DROVE THROUGH THE TRAFFIC GATE BEFORE THE DRIVER WAS ABLE TO QUICKLY BREAK AND BRING THE CAR TO A STOP. 
 ELECTRONIC RECORDS ACCESSED ON SEPTEMBER 15, 2015 REVEALED THE FOLLOWING INFORMATION: THE CAR WAS ORIGINALLY BEING DRIVEN AT 4.7 KM/HR WITH THE ACCELERATION PEDAL DEPRESSED AT 2.8%. WITHIN ONE SECOND, THE ACCELERATION PEDAL WENT FROM BEING DEPRESSED 2.8% TO 84.8% AND THE CAR INCREASED TO 10.75 KM/HR. DURING THE FOLLOWING SECOND, THE CAR_x0092_S RECORDS SHOW THE ACCELERATION PEDAL TO CONTINUE TO BE COMPRESSED AT 84% WITH THE SPEED INCREASING TO 18.35 KM/HR, BUT WITH THE BREAK PEDAL ALSO BEING SIMULTANEOUSLY COMPRESSED. IN THE SUBSEQUENT SECOND, THE ANTI-LOCK BRAKES INITIATED, AND THE CAR WAS BROUGHT TO A STOP A SECOND LATER. 
 WE REJECT THE DEALERSHIP_x0092_S DECISION THAT THIS WAS DRIVER_x0092_S ERROR. IN SUCH A NARROW ENVIRONMENT AS THE HOUSING COMPOUND, AND DURING A SLOW AND CONTROLLED TURN, THERE THE DRIVER HAD NO REASON TO PUT SIGNIFICANT PRESSURE ON THE ACCELERATION PEDAL AS THE RECORDS SHOW _x0096_ WHETHER INTENTIONAL OR UNINTENTIONAL. WE ALSO FEEL THAT IT WOULD HAVE BEEN DIFFICULT FOR THE DRIVER TO PUSH BOTH THE ACCELERATOR AND BREAK PEDAL TO SUCH A DEGREE SIMULTANEOUSLY. THEREFORE, WE BELIEVE THAT THE CAR EXPERIENCED AN UNINTENDED ACCELERATION, WHICH WAS NOT OF THE DRIVER_x0092_S CAUSING. 
 THERE HAVE BEEN MANY SIMILAR REPORTS OF TESLA MODEL S UNINTENDED ACCELERATION CRASHES IN CHINA. WE FEEL THAT THIS IS A SERIOUS SAFETY HAZARD WHICH NEEDS TO BE FURTHER INVESTIGATED.</t>
  </si>
  <si>
    <t>5YJSA1H1XEF****</t>
  </si>
  <si>
    <t>GAINESVILLE, FL</t>
  </si>
  <si>
    <t>SEEING THE VEHICLES A CONSIDERABLE DISTANCE AHEAD OF ME STOPPED FOR A TRAFFIC LIGHT I TOOK MY FOOT OFF THE ACCELERATOR AND ALLOWED THE REGENERATIVE BRAKES TO SLOW MY TESLA DOWN. WHEN I PUT MY FOOT ON THE BRAKES TO STOP THE CAR IT ACCELERATED VERY FAST AND I HIT THE PICKUP TRUCK IN FRONT OF ME WHICH HIT THE CAR IN FRONT OF IT. THE AIRBAGS FAILED TO INFLATE. ALTHOUGH THERE WERE NO INJURIES THE PICKUP DRIVER IS SUING GEICO FOR NECK INJURY. THIS WAS A VERY FRIGHTENING SITUATION. MY CAR SUSTAINED SEVERE DAMAGE AND HAD TO BE TOWED TO REPAIR. IT WILL TAKE AT LEAST 30 DAYS TO REPAIR. THE PICKUP ALSO SUSTAINED CONSIDERABLE DAMAGE. THE CAR IT HIT HAD VERY LITTLE DAMAGE.</t>
  </si>
  <si>
    <t>5YJSA1H13EF****</t>
  </si>
  <si>
    <t>I PULLED SLOWLY IN TO A PARKING SPOT &amp; MY CAR WAS AT A STOP POSITION JUST READY TO PUSH PARK BUTTON. WITHIN A SPLIT OF A SECOND, MY CAR (TESLA) JUMPED THE CURB AND TRAVELED 5' OF SIDEWALK BREAKING A GLASS WALL &amp; TRAVELING THROUGH A RESTAURANT BREAKING TABLES &amp; CHAIRS WITHIN COUPLE OF SECONDS W/O ME ACCELERATING THE PEDAL. BRAKE PEDAL WAS APPLIED BY ME HALF WAY THROUGH THE RESTAURANT BEFORE THE CAR STOPPED. NO SERIOUS INJURIES TO ANYONE. TESLA WAS NOTIFIED &amp; THIS IS THE LOG FILE DATA WORD BY WORD FROM THEM. ?AT THE TIME OF THE INCIDENT THAT RESULTED IN DAMAGE TO YOUR VEHICLE, YOU INCREASED THE ACCELERATOR PEDAL POSITION FROM 1% TO 50% IN LESS THAN ONE SECOND WITHOUT DEPRESSING THE BRAKE PEDAL. ONE SECOND LATER, YOU INCREASED THE ACCELERATOR PEDAL TO 100% WITHOUT DEPRESSING THE BRAKE PEDAL. ONE SECOND LATER, YOU CONTINUED DEPRESSING THE ACCELERATOR PEDAL AT 100% WITHOUT DEPRESSING THE PEDAL; HOWEVER, THE VEHICLE'S TRACTION CONTROL ENGAGED &amp; THEREFORE LIMITED THE VEHICLE'S TORQUE DESPITE THE FACT YOU WERE DEPRESSING THE ACCELERATOR PEDAL AT 100% UNTIL YOU DEPRESSED THE BRAKE PEDAL IN THE FOLLOWING SECOND.? INSUFFICIENT INFORMATION PROVIDED BY TESLA. HOW MUCH WAS THE ACCELERATOR PEDAL DEPRESSED? SPEED OF THE CAR? DISTANCE TRAVEL? HOW DOES THIS PROVE THAT THIS IS NOT SUDDEN ACCELERATION? THE LOG DOES PROVE THAT I WAS AT A STOP. MY CAR WILL BE TOTALED BUT IS STILL SITTING AT STORAGE WITH INSURANCE COMPANY FOR A SHORT PERIOD OF TIME. MANY ACCIDENTS WITH TESLA HAS OCCURRED, EVEN JUST LIKE MINE IN TO A RESTAURANT( HTTP://INSIDEEVS.COM/TESLA-MODEL-S-CRASHES-THROUGH-RESTAURANT-DRIVER-BLAMES-IT-ON-UNINTENDED-ACCELERATION/) (HTTP://WWW.MOTORAUTHORITY.COM/NEWS/1087171_TESLA-MODEL-S-UNINTENDED-ACCELERATION-COMPLAINT-FILED-WITH-NHTSA.) THEY CAN'T ALL BE DRIVERS FAULT. NHTSA NEEDS TO INVESTIGATE THE BOX IN THE CAR BEFORE FATAL INJURIES OCCUR. PUBLIC SAFETY SHOULD BE THE PRIORITY. *TR</t>
  </si>
  <si>
    <t>5YJSA1DP6DF****</t>
  </si>
  <si>
    <t>2013 MODEL S RWD P85</t>
  </si>
  <si>
    <t>CASTLE ROCK, CO</t>
  </si>
  <si>
    <t>IT WAS A 2HR45MIN DRIVE INTO WORK ON AN ICY BLIZZARDY MORNING, DRIVING MY 2013 MODEL S RWD P85 WITH 90,000MI. HAVE OWNED THIS CAR FOR 4 YRS. MADE IT TO WORK SAFELY AND THE LAST 6 FEET IN THE PARKING GARAGE, GOING ABOUT 3 MPH PULLING AT A RIGHT ANGLE INTO A PARKING STALL. HAD BRAKE PEDAL DEPRESSED, SHIFTED MY FOOT TO TAP ON THE ACCELERATOR TO INCH FORWARD AND NEXT THING YOU KNOW, CAR IS ACCELERATING FULL THROTTLE INTO A CEMENT WALL. CRASHED HEAD ON AND AIRBAG DIDN'T EVEN DEPLOY. SAT FOR A MOMENT TO CATCH MY BREATH AND TRY TO PROCESS WHAT HAPPENED. SENT "BUG REPORT" ON TO TESLA CENTRAL FROM THE CAR. THE DASHBOARD HAD PRND LIT UP IN RED AND THE VEHICLE WOULD NOT GO INTO DRIVE OR REVERSE. ACCELERATOR PEDAL WAS COMPLETELY LIMP. ZERO RESISTANCE. THANKFULLY, NO OTHER CAR WAS AROUND ME. CALLED TESLA SERVICE AND THEY TOLD US TO REBOOT THE CAR. WE DID, BUT ACCELERATOR PEDAL REMAINED COMPLETELY UNRESPONSIVE. HAD TO PUSH OUT OF THE 5 STORY GARAGE AND TOW IT TO AN AUTOBODY SHOP. FILED POLICE REPORT. REPORTED TO LOCAL TESLA SERVICE CENTER IMMEDIATELY. A FEW DAYS LATER, WE HEARD BACK FROM THE TESLA REP THAT SAID THAT REPORT SHOWED NO MALFUNCTION. ACCORDING TO TESLA ACCELERATOR WENT FROM 0% TO 88% SUDDENLY, IMPLYING "DRIVER ERROR." YET THEY ALSO SAID THE BRAKE WAS TAPPED AND THEN RELEASED PRIOR TO IMPACT. THIS DOES NOT JIVE, WHY WE A PERSON ACCELERATE, TAP THE BRAKE THEN RELEASE? SKID MARKS FROM REAR TIRES LEFT ON GARAGE FLOOR. TESLA WON'T RELEASE DATA. WE DO NOT WANT TO ACCEPT THIS REPORT AND THIS IS NOT WHAT HAPPENED DURING THE CRASH. TODAY THE AUTO BODY SHOP INFORMED US THAT THEY WERE CURIOUS WHY THE CAR IS NOT DRIVEABLE. AFTER BEING RESET, THEY DISCOVERED THE ACCELERATOR PEDAL IS BROKEN. EXPERIENCE DURING THE CRASH, COMBINED WITH VERY UNUSUAL CAR BEHAVIOR, AND A BROKEN ACCELERATOR REFUTE TESLA'S CLAIM OF OPERATOR ERROR.</t>
  </si>
  <si>
    <t>5YJSA1CP2DF****</t>
  </si>
  <si>
    <t>2013 MODEL S P85+</t>
  </si>
  <si>
    <t>THE DRIVER OF OUR CAR WAS PARKING OUR TESLA MODEL S P85+ AND SLOWLY MOVING INTO THE PARKING SPOT NEARING THE FINAL DISTANCE IN TO THE SPOT, WHEN THE CAR SUDDENLY LURCHED FORWARD, HITTING AND KNOCKING DOWN A LIGHT POLE. THE DRIVER DID NOT CAUSE THIS ACCELERATION TO OCCUR AND WAS QUITE SURPRISED TO HAVE THIS HAPPEN. 
 THERE WERE NO INJURIES INVOLVED IN THE INCIDENT, BUT A LIGHT POLE LOCATED 1.5 FEET WAY FROM END OF THE PARKING SPOT WAS KNOCKED DOWN AND WE HAVE MINIMAL DAMAGE TO THE FRONT OF THE VEHICLE.</t>
  </si>
  <si>
    <t>2013 MODEL S 60</t>
  </si>
  <si>
    <t>THOUSAND OAKS, CA</t>
  </si>
  <si>
    <t>ON JULY 16, 2015 WHILE DRIVING MY 2013 MODEL S 60, I MADE A RIGHT HAND TURN INTO A PARKING SPACE IN SIMI VALLEY, CALIFORNIA. AS I PULLED INTO THE SPACE, I TOOK MY FOOT OFF OF THE ACCELERATOR AND APPLIED THE BREAKS. INSTEAD OF STOPPING, THE CAR LURCHED FORWARD OVER A CURB AND A BERM, STOPPING WHEN IT HIT A FIRE HYDRANT, PROPELLING IT OFF OF ITS BOLTS, GENERATING A HUGE GEYSER OF WATER. 
 BECAUSE OF THE TREMENDOUS AMOUNT OF WATER GUSHING OVER MY CAR, I HAD NO VISIBILITY AND ELECTED TO STAY IN THE CAR WHILE ATTEMPTING TO DIAL 911. MOMENTS LATER, A MAN WHO HAD BEEN SITTING IN THE CAR NEXT TO THE SPACE WHERE I WAS ATTEMPTING TO PARK, OPENED THE BACK DOOR TO ASK ABOUT MY CONDITION. I THEN EXITED THE CAR. 
 I WAS NOT INJURED AND THANK GOODNESS THE CAR HAD NOT HIT ANOTHER PERSON OR ANOTHER CAR. IT TOOK A TOW TRUCK ABOUT 15 MINUTES TO ARRIVE AT THE SCENE. ALL THE WHILE THE TORRENTIAL WATER SURGED AROUND, UNDER AND OVER MY CAR AND NOW FLOODED THE INTERIOR. ACCORDING TO TESLA, EITHER THE CAR SHORTED-OUT CAUSING ALL OF THE WINDOWS TO ROLL DOWN OR THERE IS A SAFETY FEATURE THAT CAUSES THE WINDOWS TO ROLL DOWN IF THE CAR PERCEIVES IT IS UNDER WATER. 
 THE MAN WHO BRAVED THE FLOOD OF WATER FROM THE FIRE HYDRANT TO CHECK ON ME SAW THE ENTIRE ACCIDENT AS HE WAS SITTING IN HIS CAR. HE SAID THAT MY BREAK LIGHTS WERE ON AS MY CAR WENT OVER THE BERM. I HAVE NO IDEA WHAT CAUSED THE CAR TO ACCELERATE BY ITSELF AND I AM CERTAIN THAT MY FOOT WAS ON THE BRAKE PEDAL.
 THE NEXT DAY, I HEARD FROM BOTH MY INSURANCE COMPANY AND THE BODY SHOP THAT TESLA WANTED THE CAR AT THEIR SERVICE CENTER IN VAN NUYS. SEVERAL WEEKS AGO, THE CLAIMS ADJUSTER CALLED TO SAY THAT DUE TO THE HEAVY WATER DAMAGE, THE CAR HAS BEEN “TOTALED”. 
 I AM WRITING THIS COMPLAINT ON THE NHTSA'S WEBSITE BECAUSE I BELIEVE THERE IS SOMETHING TERRIBLY WRONG WITH THIS PARTICULAR CAR. ALSO, SEE NHTSA REPORT OF PREVIOUS 2013 ACCIDENT.</t>
  </si>
  <si>
    <t>5YJSA1CG5DF****</t>
  </si>
  <si>
    <t>THIS ACCIDENT REPORT IS A PREVIOUS ACCIDENT INVOLVING THE SAME 2013 TESLA MODEL S 60 AS REPORTED IN THE NHTSA REPORT FILED ON AUGUST 24, 2015.
 ON ON MAY 7, 2013 WHILE DRIVING MY 2013 MODEL S 60, I PULLED INTO A PARKING SPACE IN THOUSAND OAKS, CALIFORNIA MAKING A LEFT TURN INTO THE SPOT. AS I PULLED IN, I LET MY FOOT OFF OF THE ACCELERATOR,AND APPLIED THE BREAK. THE CAR LURCHED FORWARD, JUMPING A PARKING BLOCK, THEN OVER A CURB, AND FINALLY INTO A CEMENT LIGHT POST. THE AIRBAGS DEPLOYED AND I WAS STUNNED. 
 I IMMEDIATELY CALLED TESLA WHO SENT A QUALIFIED TESLA TOW TRUCK. IT TOOK TWO HOURS TO GET THE CAR ONTO A FLAT-BED TRUCK BECAUSE THE CAR LOST ALL POWER AND SHUT DOWN. IT HAD TO BE DRAGGED OVER TWO PARKING BLOCKS, SUSTAINING EVEN MORE DAMAGE. TESLA SENT THE CAR DIRECTLY TO THE BODY SHOP. I INSISTED THAT THEY RUN A DIAGNOSTIC TEST BECAUSE I WAS (AND STILL AM) CERTAIN THAT THE CAR ACCELERATED ON ITS OWN. THE VAN NUYS SERVICE CENTER REP SAID THAT THE CAR HAD TO BE REPAIRED FIRST BEFORE ANY DIAGNOSTIC TEST COULD BE RUN. AFTER THREE WEEKS I RECEIVED A LETTER FROM TESLA. THE ENGINEERS REPORTED TO ME THAT THE ACCELERATOR WAS DEPRESSED TO 48%, SECONDS BEFORE THE ACCIDENT AND 98.4% AT THE TIME OF IMPACT. I STILL BELIEVE THAT THE CAR ACCELERATED BY ITSELF.
 IT IS MY SINCERE HOPE THAT BY REPORTING THIS ACCIDENT (AND THE SUBSEQUENT ACCIDENT ON JULY 16, 2015) FURTHER INVESTIGATIONS CAN BE CONDUCTED BEFORE PEOPLE ARE SERIOUSLY INJURED OR WORSE. MY INSURANCE COMPANY (FARMERS) DOES NOT INTEND TO INVESTIGATE. IT IS LESS EXPENSIVE FOR THEM TO PAY FOR A REPLACEMENT VALUE THAN TO DETERMINE THE TRUE CAUSE OF THIS INCIDENT. FORTUNATELY, YOU AND YOUR AGENCY ASPIRE TO A HIGHER PURPOSE.</t>
  </si>
  <si>
    <t>5YJSA1CP9DF****</t>
  </si>
  <si>
    <t>MILPITAS, CA</t>
  </si>
  <si>
    <t>I WAS DRIVING MY TESLA MODEL S EARLY IN THE MORNING IN A QUIET NEIGHBORHOOD WHEN WAS SLOWLY APPROACHING TO FOUR-WAY STOP SIGN INTERSECTION BY GRADUALLY STEP ON THE BRAKE. AT THE VERY BEGINNING, I CAN FEEL THE CAR DECELERATED, SUDDENLY THERE WAS UNINTENDED ACCELERATION THAT I FELT. THERE WAS A JERKING FORWARD OF THE CAR, SO I WAS NOT ABLE TO MAKE A FULL STOP AT THE STOP SIGN. THEN THE SPEED DROPS DOWN SIGNIFICANTLY, ALMOST TO ZERO. I PRESSED THE FLASHING LIGHT BECAUSE THERE WAS A LINE OF CARS BEHIND ME AND I WAS IN THE MIDDLE OF THE ROAD. THE CAR WAS IN ALMOST ZERO SPEED, SO I TRIED TO MOVE THE CAR TO THE SIDE OF THE ROAD AND PRESSED THE ACCELERATION PEDAL A LITTLE. THE CAR DIDN'T ACCELERATE, INSTEAD, IT TURNED INTO A STOP SITUATION. I REALIZED I LOST DRIVING POWER OF THIS CAR. I PRESSED THE "P" BUTTON, THEN ALL FOUR MODE LETTERS "P", "N", "R", "D" TURNED RED, BLICKING. THE CAR STOPPED CLOSE TO THE CURB BUT PARTIALLY IN THE MIDDLE OF THE ROAD. I WAS ABLE TO GET OUT OF THE CAR AND CALLED TESLA ROADSIDE ASSISTANCE. THEY CHECKED SOME LOG AND RESPONDED WITH TOWING SERVICE TO SEND THE CAR TO THE SERVICE CENTER. THE OVERALL SITUATION COULD HAVE TURNED VERY SEVERE SAFETY ISSUE IF EVER THIS HAPPENED ON THE HIGHWAY, OR THERE WAS HUMAN BEING WALKING ACROSS THE STREET WHILE I WAS NOT ABLE TO FULLY STOP THE CAR, NEITHER CONTROL IT. I AM WAITING FOR OFFICIAL SERVICE REPORT BUT THE CAR IS CONFIRMED NOT IN DRIVABLE CONDITION. AND I FEEL EXTREMELY UNSAFE TO DRIVE IT NOW AND EVEN NOT COMFORTABLE TO DRIVE IT AFTER WHAT JUST HAPPENED THIS MORNING. THE ENTIRE DRIVE UNIT WAS MAINTAINED AND CHANGED TO A NEW ONE IN 2015, SO ITS LIFE ONLY ABOUT 3 YEARS IN THIS CAR. PLUS, I JUST HAD THE CAR SERVICE AT THE TESLA SERVICE CENTER MONTH AGO. IT IS WORRISOME THEY CAN'T EVEN PREVENT SUCH ISSUE AND DETECT IT IN AN EARLY STAGE, PERHAPS A DESIGN ISSUE TO ADDRESS?</t>
  </si>
  <si>
    <t>SAN RAMON, CA</t>
  </si>
  <si>
    <t>SUDDEN UNINTENDED ACCELERATION TESLA. I DROVE MY TESLA FROM WORK, DRIVING OVER 35MILES DURING RUSH HOUR OF THE BAY AREA. WHEN I ENTERED MY SUBDIVISION, I WAS DRIVING AT 10 MPH, PULLED INTO MY DRIVEWAY MADE 90 DEGREES TURN AT 5 MPH, APPLIED THE BRAKES. INSTEAD OF STOPPING, CAR SPED UP AT EXTREMELY HIGH ACCELERATION. IT DROVE THROUGH THE GARAGE DOOR, HIT MASERATI PARKED IN THE GARAGE, AND A MOTORCYCLE PARKED NEXT TO IT. THE MASERATI TRUNK WAS PUSHED IN APPROX 3 FEET, IT SLID SIDEWAYS, HIT THE PILLAR, SMASHING DRIVER DOOR AND WINDOW, SLID TO THE FRONT AND HIT THE MOTORBIKE PARKED NEXT TO IT. IT COMPLETELY SMASHED THE REAR TRUCK, FRONT AND SIDE OF THE MASERATI. IT SMASHED THE FRONT END OF THE MOTORCYCLE. THERE WERE FLUIDS FRONT TESLA, MASERATI, AND BIKE ALL OVER THE GARAGE. THE BATTERY IN MASERATI EXPLODED LEAKING ACID ALL OVER THE GARAGE. WE THOUGHT THE FUEL TANK IN MASERATI BROKE. WE HAD TO CALL 911, DOZENS OF PERSONNEL SHOWED UP INCLUDING SEVERAL FIRE TRUCKS, POLICE CARS, AMBULANCE, HAZMAT AMONG OTHERS. THEY SPEND OVER THREE HOURS CONTROLLING THE SITUATION. THEY HAD TO CUT THE GARAGE DOOR TO PULL OUT THE MASERATI AND TESLA. IT WAS TOWED TO A STORAGE FACILITY NEARBY. MASERATI WAS DECLARED A TOTAL LOSS. I WAS COMPLETELY SHAKEN AND HAVE NOT BEEN ABLE TO SLEEP AT ALL FOR LAST THREE DAYS. WHAT IF MY KIDS HAD BEEN PLAYING IN THE DRIVEWAY OR IN FRONT OF THE HOUSE. AFTER DOING SOME RESEARCH I FOUND THIS IS NOT A RANDOM INSTANCE. THERE ARE DOZENS IF NOT HUNDREDS OF SIMILAR INCIDENTS WHEREIN, WHEN A DRIVER MAKES A SHARP TURN INTO A DRIVEWAY OR GARAGE AND APPLIES THE BRAKE, RATHER THAN SLOWING DOWN CAR JUST DECIDES TO SPEED UP LIKE A BULLET AND GOES THROUGH THE WALLS OR WHATEVER COMES ITS WAY. I HAVE STOPPED DRIVING FOR FORESEEABLE FUTURE, I AM NOT GOING TO PUT MY STEP IN ANOTHER TESLA FOR MY SAFETY AND SAFETY OF OTHERS. STAY AWAY FROM THIS UNPROVEN TECHNOLOGY FOR YOUR/OTHERS</t>
  </si>
  <si>
    <t>5YJSA1CN5DF****</t>
  </si>
  <si>
    <t>MCMINNVILLE, OR</t>
  </si>
  <si>
    <t>TL* THE CONTACT OWNED A 2013 TESLA MODEL S. THE CONTACT STATED THAT WHILE STATIONARY WITH THE BRAKE PEDAL DEPRESSED, THE VEHICLE INDEPENDENTLY ACCELERATED RAPIDLY WITHOUT WARNING AND CRASHED INTO A WALL. THE AIR BAGS DEPLOYED. A POLICE REPORT WAS FILED. THERE WERE NO INJURIES SUSTAINED BY THE CONTACT. THE VEHICLE WAS TOWED AND DEEMED DESTROYED. A DEALER WAS NOT CONTACTED. THE MANUFACTURER WAS MADE AWARE OF THE FAILURE. THE FAILURE MILEAGE WAS 40,000.</t>
  </si>
  <si>
    <t>SAN ANTONIO, TX</t>
  </si>
  <si>
    <t>DRIVER STOPPED CAR WHILE PULLING INTO GARAGE WITH REAR WHEELS ON DRIVEWAY SLOPING DOWN AND AWAY FROM GARAGE AND FRONT WHEELS JUST INSIDE GARAGE. VEHICLE CREEP MODE IN OFF POSITION. CAR AT REST. BRAKE RELEASED, AND VEHICLE BEGAN ROLLING BACKWARD DUE TO GRAVITY. ACCELERATOR APPLIED, AND NO INITIAL RESPONSE, CAR CONTINUED TO ACCELERATE BACKWARD ROLL SPEED, SO PEDAL DEPRESSED FURTHER (TESLA VEHICLE LOGS SHOW 25-50% PEDAL TRAVEL AT THIS POINT), AT WHICH TIME DRIVE UNIT QUICKLY ENGAGED AT 25-50% OF FULL ACCELERATION RESULTING IN A SUDDEN UNINTENTIONAL FORWARD ACCELERATION. DRIVER CAUGHT BY SURPRISE AND ATTEMPTED BRAKING. UNFORTUNATELY, VEHICLE IMPACTED FREEZER UNIT IN GARAGE DESTROYING THE FREEZER AND CAUSING SIGNIFICANT VEHICLE STRUCTURAL DAMAGE. THIS SET OF OPERATING PARAMETERS WAS REPRODUCIBLE AND RELIABLY RESULTED IN A SHORT, BUT NOTABLE, DELAY IN PEDAL RESPONSE WHEN ROLLING BACKWARD, RESULTING IN FURTHER PEDAL DEPRESSION, THEN FOLLOWED BY A SUDDEN ACCELERATION FORWARD, WHICH WAS SHORT, BUT, WITH THE POTENTIAL TO BE SIGNIFICANT WHEN COLLISION HAZARDS EXIST NEARBY. THE VEHICLE OPERATING MANUAL CONTAINS NO WARNING REGARDING THIS SITUATION. TESLA WAS MADE AWARE AND WOULD ONLY COMMENT THAT THE VEHICLE DID NOT MALFUNCTION. WHILE THAT MAY BE THE CASE, THE VEHICLE DESIGN SETS UP DRIVERS FOR ACCIDENTS THAT MIGHT RESULT IN INJURY AND PROPERTY DAMAGE WHEN DRIVERS ARE NOT WARNED OF THE VEHICLE'S RESPONSE IN THIS UNIQUE OPERATING CIRCUMSTANCE. AT THE VERY LEAST, IT SEEMS, TESLA SHOULD INCLUDE A WARNING TO DRIVERS ABOUT THIS SITUATION SO THAT DRIVERS MIGHT BE READY FOR SUDDEN ACCELERATIONS IN SUCH INSTANCES, OR DRIVERS MIGHT SIMPLY SELECT CREEP MODE ON IN SUCH SITUATIONS, WHICH WOULD PREVENT THE SUDDEN ACCELERATION.</t>
  </si>
  <si>
    <t>5YJSA1CN0DF****</t>
  </si>
  <si>
    <t>SLOWLY PULLING INTO A PARKING SPOT AT A STRIP MALL, I RELEASED MY FOOT OFF OF THE GAS, LIGHTLY TAPPED BRAKE AND THE CAR "UNINTENTIONALLY ACCELERATED" INTO A PALM TREE IN FRONT OF A BRICK PILLAR AT A STRIP MALL. I BACKED OUT TO ASSESS THE DAMAGE. HUSBAND WAS WITNESS IN DRIVER'S SEAT. THIS IS THE 2ND TIME THIS HAPPENED TO ME, (LAST YEAR AT A GROCERY STORE PARKING LOT) ALTHO THE FIRST TIME NO DAMAGE WAS DONE AND NO REPORTS WERE FILED. POOR DECISION IN HINDSIGHT! SINCE NO PERSON WAS INJURED, THE POLICE DEPT WOULD NOT TAKE A REPORT. INSURANCE WAS CALLED AS WELL AS TESLA. TESLA TOOK 6 DAYS TO PULL LOGS AND ASSURED US IT WAS BEING TAKEN SERIOUSLY AND ESCALATED TO MANAGEMENT. WE RECEIVED A CALL YESTERDAY FROM TOSHA AT TESLA, RELAYING THAT THEY DETERMINED THAT T WAS DRIVER ERROR AND LOG REPORTS SHOW THAT AS THE CAR WAS PULLING INTO THE SPOT, IT WAS ON A 3 ON A SCALE OF 100 AND THEN IT ACCELERATED 87% AND THE BRAKE WAS APPLIED. DOES NOT MAKE LOGICAL SENSE THAT THE CAR COULD ACCELERATE 87% IN A MATTER OF 2 FEET! I AM 150% SURE I DID NOT HIT THE ACCELERATOR. I AM 47, NOT A 90 YR OLD WOMAN WHO MAY HAVE PEDAL CONFUSION. THIS HAS NEVER HAPPENED WITH ANY OF OUR OTHER NON-TESLA CARS NOR IN MY 40+ YEARS OF DRIVING CARS OR MOTORCYCLES. THEIR RESPONSE IS SUSPECT AND WE ARE QUITE FRANKLY FEARFUL TO DRIVE THE CAR SAFELY. THIS STIP MALL HAS LOTS OF PEOPLE THAT WALK BY, ESP ELDERLY AND THE FACT THAT NO ONE OR THE PILLAR WAS HIT IS A BLESSING. AIR BAGS DID NOT DEPLOY. I WILL BE ASKING TESLA FOR A WRITTEN REPORT OF THEIR FINDINGS BUT NOT CONFIDENT IT WILL BE PROVIDED. WE PLAN TO SEEK COUNSEL AS WELL ESP SINCE THIS IS CONSIDERED AN "AT FAULT ACCIDENT".</t>
  </si>
  <si>
    <t>5YJSA1DN5DF****</t>
  </si>
  <si>
    <t>RANCHO SANTA FE, CA</t>
  </si>
  <si>
    <t>TL* THE CONTACT OWNS A 2013 TESLA MODEL S. THE CONTACT STATED THAT THE VEHICLE SUDDENLY ACCELERATED WITHOUT WARNING TO ITS MAXIMUM ACCELERATION RATE AND CRASHED INTO FIVE PARKED VEHICLES. THE DRIVER SIDE OF THE VEHICLE WAS DAMAGED AND THE AIR BAGS DID NOT DEPLOY. THERE WERE NO INJURIES. A POLICE REPORT WAS FILED. THE VEHICLE WAS TOWED AWAY BY AAA. THE MANUFACTURER WAS NOTIFIED BUT WAS UNABLE TO ADVISE THE CONTACT OF THE CAUSE OF THE FAILURE. THE FAILURE MILEAGE WAS 9,021.</t>
  </si>
  <si>
    <t>5YJSA1CN9DF****</t>
  </si>
  <si>
    <t>THE CAR WAS GOING AT ABOUT 5 MPH GOING DOWN A SHORT RESIDENTIAL DRIVEWAY. BRAKE WAS CONSTANTLY APPLIED. THE CAR SUDDENLY ACCELERATED. IT HIT A CURB AND THE MIDDLE PORTION OF THE CAR LANDED ON A 4.5 FT HIGH VERTICAL RETAINING WALL. THE WALL IS ONE FOOT AWAY FROM THE CURB. THE FRONT PORTION OF THE CAR WAS HANGING UP IN THE AIR. THE CAR WAS AT ABOUT 45 DEGREE UP AND ABOUT 20 DEGREE TILTED TOWARD THE RIGHT SIDE. AN ENGINEER FROM TESLA SAID THE RECORD SHOWED THE ACCELERATING PEDAL WAS STEPPED ON AND IT ACCELERATED FROM 18% TO 100% IN SPLIT SECOND. HE BLAMED MY WIFE STEPPING ON THE ACCELERATING PEDAL. BUT HE ALSO SAID THERE WAS A BUILT-IN SAFE-GUARD THAT THE ACCELERATOR COULDNOT GO BEYOND 92%. THE STATEMENTS ARE CONTRADICTORY. IF THERE IS A SAFEGUARD THAT THE ACCELERATOR CANNOT GO BEYOUND 92%, THERE WOULD BE NO WAY THAT MY WIFE COULD STEP ON IT 100%. THERE WERE SOME MECHANICAL PROBLEM THAT CAUSED THE ACCELERATOR TO ACCELERATE ON ITS OWN FROM 18% TO 100% IN SPLIT SECOND. *LN UPDATED 12/30/2013 *JS</t>
  </si>
  <si>
    <t>5YJSA1CN1DF****</t>
  </si>
  <si>
    <t>LAGUNA HILLS, CA</t>
  </si>
  <si>
    <t>I WAS AT A FULL STOP WAITING TO TURN LEFT INTO THE PARKING GARAGE. WHEN IT WAS CLEAR OF ONCOMING TRAFFIC FOR ME TO MAKE THE LEFT TURN, I RELEASED MY FOOT OFF THE BRAKE PEDAL AND THE CAR INSTANTLY SURGED FORWARD VERY FAST AND HIT ANOTHER VEHICLE PARKED IN THE FRONT OF THE GARAGE. THIS ALL HAPPENED SO QUICKLY THAT I DID NOT HAVE TIME TO AVOID THE IMPACT. THE TIME OF OCCURRENCE WAS IN BROAD DAYLIGHT AT ABOUT 6PM PST.
 I HAVE DRIVEN THIS CAR FOR ALMOST 10000 MILES PRIOR TO THE ACCIDENT AND KNOW HOW TO HANDLE THE CAR AND UNDERSTAND THE TORQUE THIS CAR HAS. I HAVE MADE THOUSANDS UPON THOUSANDS OF STOPS AND STARTS WITH THIS VEHICLE AND THIS IS THE FIRST TIME THIS HAS EVER HAPPENED. THERE IS NO OTHER TERM TO DESCRIBE THIS OTHER THAN SUDDEN ACCELERATION.
 THE LOCAL POLICE DEPARTMENT DISPATCHED AN OFFICER AND NO DRUGS OR ALCOHOL WAS INVOLVED. *JS
 TESLA INSTRUCTED THEIR STAFF TO NOT COMMUNICATE WITH ME ABOUT THIS ACCIDENT. *JS</t>
  </si>
  <si>
    <t>Miles driven</t>
  </si>
  <si>
    <t>Cumulative deaths*</t>
  </si>
  <si>
    <t>Miles per death</t>
  </si>
  <si>
    <t>Fleet</t>
  </si>
  <si>
    <t>Autopilot</t>
  </si>
  <si>
    <t>Nav on AP</t>
  </si>
  <si>
    <t>Autopilot %</t>
  </si>
  <si>
    <t>Per vehicle yr</t>
  </si>
  <si>
    <t>Model 3</t>
  </si>
  <si>
    <t>Model S/X</t>
  </si>
  <si>
    <t>https://www.youtube.com/watch?v=oBklltKXtDE</t>
  </si>
  <si>
    <t>https://twitter.com/Tesla/status/1109495034959675393</t>
  </si>
  <si>
    <t>https://www.reddit.com/r/teslamotors/comments/b3oht0/and_counting/</t>
  </si>
  <si>
    <t>https://twitter.com/Tesla/status/1067810392322109441</t>
  </si>
  <si>
    <t>https://electrek.co/2018/04/22/tesla-fleet-miles-energy-products/</t>
  </si>
  <si>
    <t>https://electrek.co/2017/03/20/tesla-global-fleet-reaches-4-billion-electric-miles-ahead-model-3/</t>
  </si>
  <si>
    <t>https://electrek.co/2016/12/26/tesla-global-fleet-3-5-billion-miles/</t>
  </si>
  <si>
    <t>https://twitter.com/elonmusk/status/784487348562198529</t>
  </si>
  <si>
    <t>https://electrek.co/2016/10/01/teslas-global-fleet-just-reached-3-billion-electric-miles-driven/</t>
  </si>
  <si>
    <t>https://electrek.co/2016/05/24/tesla-autopilot-miles-data/</t>
  </si>
  <si>
    <t>https://twitter.com/tesla/status/718845153318834176</t>
  </si>
  <si>
    <t>*Excludes occupants of other vehicles, includes cyclists and pedestrians (consistent with NHTSA methodology)</t>
  </si>
  <si>
    <t>Notes</t>
  </si>
  <si>
    <t>1. Red figures are interpolated</t>
  </si>
  <si>
    <t>Need to weight the non-US average by Tesla's sales in each geography</t>
  </si>
  <si>
    <t>US</t>
  </si>
  <si>
    <t>Average non-US</t>
  </si>
  <si>
    <t>Kilometers driven per automobile per year</t>
  </si>
  <si>
    <t>Miles driven per automobile per year</t>
  </si>
  <si>
    <t>Sources for annual mileage stats:</t>
  </si>
  <si>
    <t>www.fhwa.dot.gov</t>
  </si>
  <si>
    <t>www.ssb.no</t>
  </si>
  <si>
    <t>www.cbs.nl</t>
  </si>
  <si>
    <t>Claim</t>
  </si>
  <si>
    <t>Data cited</t>
  </si>
  <si>
    <t>Link</t>
  </si>
  <si>
    <t>"4x better than average"</t>
  </si>
  <si>
    <t>None</t>
  </si>
  <si>
    <t>Twitter</t>
  </si>
  <si>
    <t>https://twitter.com/elonmusk/status/996102919811350528</t>
  </si>
  <si>
    <t>One death per 320M miles (includes occupants, other vehicles, cyclists/peds)</t>
  </si>
  <si>
    <t>NHTSA</t>
  </si>
  <si>
    <t>https://twitter.com/elonmusk/status/996112995636858880</t>
  </si>
  <si>
    <t>"Wrong to exclude non-occupant deaths"</t>
  </si>
  <si>
    <t>https://twitter.com/elonmusk/status/750353176570789888</t>
  </si>
  <si>
    <t>Model S has "no injuries or deaths ever"</t>
  </si>
  <si>
    <t>https://twitter.com/elonmusk/status/402836392566202368</t>
  </si>
  <si>
    <t>IIHS article showing that Teslas have 2-4x more non-crash fires than the average car, and incur damages up to 7x higher</t>
  </si>
  <si>
    <t>https://www.iihs.org/media/c93b98d8-6a7d-44a1-810e-4468ec539e05/uIu4tg/HLDI%20Research/Fire%20losses/HLDI_FireLosses_1218.pdf</t>
  </si>
  <si>
    <t>Article citing Norwegian Road Traffic Information Office data showing that Teslas crash twice as often as regular cars</t>
  </si>
  <si>
    <t>https://www.elbil24.no/nyheter/elbiler-bulker-mest/71498210</t>
  </si>
  <si>
    <t>Article showing that Teslas have triple the driver deaths of comparably priced luxury vehicles</t>
  </si>
  <si>
    <t>https://medium.com/@MidwesternHedgi/teslas-driver-fatality-rate-is-more-than-triple-that-of-luxury-cars-and-likely-even-higher-433670ddde17</t>
  </si>
  <si>
    <t>Article about an NHTSA coverup of data showing Tesla 'AutoPilot' to lead to *more* crashes than regular driving</t>
  </si>
  <si>
    <t>https://jalopnik.com/feds-tesla-autosteer-safety-investigation-was-bullshit-1832542003</t>
  </si>
  <si>
    <t>An early article that discusses the methodology behind Musk's safety claims</t>
  </si>
  <si>
    <t>https://www.zerohedge.com/news/2018-05-29/are-teslas-self-proclaimed-worlds-safest-cars-actually-among-worlds-deadliest</t>
  </si>
  <si>
    <t>IIHS/HLDI article showing "Tesla Model S has higher insurance losses than other large luxury cars" (higher frequency and severity)</t>
  </si>
  <si>
    <t>https://www.iihs.org/iihs/sr/statusreport/article/52/4/4</t>
  </si>
  <si>
    <t>https://www.iihs.org/media/e894e9dc-b9aa-4ba1-a088-87d8587b1b6e/Wfv7GQ/HLDI%20Research/Bulletins/hldi_bulletin_33_04.pdf</t>
  </si>
  <si>
    <t>Norwegian article citing insurance data that shows Teslas are unusually prone to accidents</t>
  </si>
  <si>
    <t>https://www.dn.no/motor/fremtind-forsikring/bilforsikring/forsikring/elbiler-krasjer-mer-enn-andre-biler/2-1-558339</t>
  </si>
  <si>
    <t>Article presenting evidence that Tesla has fire deaths at 4x the rate of other vehicles</t>
  </si>
  <si>
    <t>https://www.businessinsider.com/why-tesla-cars-catch-on-fire-2019-4</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</si>
  <si>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</si>
  <si>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</si>
  <si>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</si>
  <si>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</si>
  <si>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</si>
  <si>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</si>
  <si>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</si>
  <si>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</si>
  <si>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</si>
  <si>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</si>
  <si>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</si>
  <si>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</si>
  <si>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</si>
  <si>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</si>
  <si>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</si>
  <si>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</si>
  <si>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</si>
  <si>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</si>
  <si>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</si>
  <si>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</si>
  <si>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</si>
  <si>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</si>
  <si>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</si>
  <si>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</si>
  <si>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</si>
  <si>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</si>
  <si>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</si>
  <si>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</si>
  <si>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</si>
  <si>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</si>
  <si>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</si>
  <si>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US per InsideEVs</t>
  </si>
  <si>
    <t>Foreign - implied</t>
  </si>
  <si>
    <t>Total per Tesla</t>
  </si>
  <si>
    <t>Total Model 3 per Tesla</t>
  </si>
  <si>
    <t>Generic scrappage rate</t>
  </si>
  <si>
    <t>US vehicle years</t>
  </si>
  <si>
    <t>Cumulative US vehicle years</t>
  </si>
  <si>
    <t>Foreign vehicle years</t>
  </si>
  <si>
    <t>Cumulative foreign vehicle years</t>
  </si>
  <si>
    <t>Foreign</t>
  </si>
  <si>
    <t>Global cumulative vehicle years</t>
  </si>
  <si>
    <t>Cumulative driver/pedestrian deaths</t>
  </si>
  <si>
    <t>Vehicle years per death</t>
  </si>
  <si>
    <t>Cumulative total deaths</t>
  </si>
  <si>
    <t>Vehicle years per total deaths</t>
  </si>
  <si>
    <t>Model 3 vehicle years</t>
  </si>
  <si>
    <t>Cumulative Model 3 vehicle years</t>
  </si>
  <si>
    <t>Q: What do these fatality numbers indicate? What can we compare them to?</t>
  </si>
  <si>
    <t xml:space="preserve">The IIHS periodically releases data about car by type and, according to its 2017 model year dataset, plenty of so-called midsized luxury models from traditional car manufacturers (Mercedes, Lexus, etc.) experienced far fewer total fatalities than Tesla (this is even without taking into consideration existing inventory numbers). This is the closest categorization to apply to Tesla's as they certainly are not cheap, what with the total cost of a hard-to-find standard Model 3 is still more than 35,000 USD. </t>
  </si>
  <si>
    <t>As of 4/20/2021, we are aware of the following non-Tesla electric vehicle deaths:</t>
  </si>
  <si>
    <t>November 9, 2020: Chevrolet - Bolt - 1 death (https://kyiv.24tv.ua/ru/kieve-legkovushka-nasmert-sbil-policejskij-kriminalnye-novosti-ukrainy_n1455187)</t>
  </si>
  <si>
    <t>June 18, 2020: Jaguar - IPace - 1 death (https://www.bt.no/nyheter/lokalt/i/vQa4ym/19-aaring-doede-etter-ulykke-paa-soeraas)</t>
  </si>
  <si>
    <t>May 29, 2012: BYD - e6 electric taxi - 1 death (https://www.greencarreports.com/news/1076517_byd-e6-electric-taxi-burns-after-112-mph-drunk-supercar-driver-crash)</t>
  </si>
  <si>
    <t>Q: Why do you include deaths where the Tesla was not at fault?</t>
  </si>
  <si>
    <t>A: NHTSA death statistics cited by Elon Musk do not differentiate between at-fault and not-at-fault. All manufacturers are treated the same way. For the purposes of calculating Tesla fatalities in accordance with NHTSA methodology, I also do not include the many deaths in other vehicles, despite Teslas being at fault in the majority of those cases.</t>
  </si>
  <si>
    <t>Q: Why do you include deaths in other vehicles, as well as pedestrian and cyclist deaths?</t>
  </si>
  <si>
    <t>A: There is also a column that shows only driver deaths</t>
  </si>
  <si>
    <r>
      <rPr>
        <b/>
      </rPr>
      <t xml:space="preserve">Q: Your data captures </t>
    </r>
    <r>
      <rPr>
        <b/>
        <i/>
      </rPr>
      <t xml:space="preserve">all </t>
    </r>
    <r>
      <rPr>
        <b/>
      </rPr>
      <t>driving miles. But AutoPilot is safer</t>
    </r>
  </si>
  <si>
    <t>A: See the Jalopnik article on the 'Resources' tab, which discusses the NHTSA coverup of AutoPilot data</t>
  </si>
  <si>
    <t>Q: You are just counting deaths in news articles. You can't base any conclusions on that</t>
  </si>
  <si>
    <t>A: Deaths reported in news articles are a lower bound on Tesla deaths</t>
  </si>
  <si>
    <r>
      <rPr>
        <rFont val="Calibri"/>
        <color rgb="FF000000"/>
        <sz val="11.0"/>
      </rPr>
      <t xml:space="preserve">Data available at </t>
    </r>
    <r>
      <rPr>
        <rFont val="Calibri"/>
        <color rgb="FF1155CC"/>
        <sz val="11.0"/>
        <u/>
      </rPr>
      <t>IIHS.org</t>
    </r>
    <r>
      <rPr>
        <rFont val="Calibri"/>
        <color rgb="FF000000"/>
        <sz val="11.0"/>
      </rPr>
      <t>.</t>
    </r>
  </si>
  <si>
    <t>Q: Tesla only has 3x the driver deaths of luxury vehicles because you're comparing Tesla to Lamborghinis and Bugattis that are seldom driven</t>
  </si>
  <si>
    <t>A: No. The 'Medium' article on the 'Resources' tab compares Teslas to BMW, Lexus, and Mercedes</t>
  </si>
  <si>
    <t>Q: You include a death where a piece of concrete fell on a Tesla. That's absurd!</t>
  </si>
  <si>
    <t>A: See the first question above. Auto fatality statistics include *all* deaths, no matter how absurd. So to compare Tesla to other vehicles, we need to include all deaths.</t>
  </si>
  <si>
    <t>The list of Tesla deaths is crowd sourced (mostly from English language news articles) and almost certainly undercounts total deaths, particularly</t>
  </si>
  <si>
    <t>in non English speaking geographies. If you live in a non English speaking country, please help us out by searching government databases</t>
  </si>
  <si>
    <t>and local news archives. Thank you!</t>
  </si>
  <si>
    <t>Special thanks to @icapulet and @paul91701736 for help in creating this site, and to @Marshmall0wpeep for much sleuthing through news stories</t>
  </si>
  <si>
    <t>Details for unreported June 30, 2019 Autopilot death:</t>
  </si>
  <si>
    <t>FARS-NHTSA instructions:</t>
  </si>
  <si>
    <t>Click on "Vehicle" search option on the query page, then download the entire dataset as CSV. See 2018 file for Make codes</t>
  </si>
  <si>
    <t>NHTSA-FARS years checked:</t>
  </si>
  <si>
    <t>NHTSA EWR quarters checked:</t>
  </si>
  <si>
    <t>x</t>
  </si>
  <si>
    <t>The Q1 2019 report includes a death on Nov 10, 2018 that we classify as Nov 9, 2018 (and it was eventually two deaths)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</si>
</sst>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 #,##0_);_(* \(#,##0\);_(* &quot;-&quot;??_);_(@_)"/>
    <numFmt numFmtId="165" formatCode="m/d/yyyy"/>
    <numFmt numFmtId="166" formatCode="M/d/yyyy"/>
    <numFmt numFmtId="167" formatCode="d-mmmm-yy"/>
    <numFmt numFmtId="168" formatCode="d-mmm-yy"/>
    <numFmt numFmtId="169" formatCode="mmmm d, yyyy"/>
    <numFmt numFmtId="170" formatCode="mmm-d"/>
  </numFmts>
  <fonts count="40">
    <font>
      <sz val="11.0"/>
      <color rgb="FF000000"/>
      <name val="Calibri"/>
    </font>
    <font>
      <b/>
      <u/>
      <sz val="11.0"/>
      <color rgb="FF1155CC"/>
      <name val="Calibri"/>
    </font>
    <font>
      <b/>
      <sz val="11.0"/>
      <color rgb="FF000000"/>
      <name val="Calibri"/>
    </font>
    <font>
      <b/>
      <sz val="10.0"/>
      <color rgb="FF000000"/>
      <name val="Calibri"/>
    </font>
    <font/>
    <font>
      <sz val="11.0"/>
      <name val="Calibri"/>
    </font>
    <font>
      <u/>
      <color rgb="FF0000FF"/>
    </font>
    <font>
      <u/>
      <sz val="11.0"/>
      <color rgb="FF0000FF"/>
      <name val="Calibri"/>
    </font>
    <font>
      <color rgb="FF000000"/>
      <name val="Calibri"/>
    </font>
    <font>
      <name val="Arial"/>
    </font>
    <font>
      <sz val="9.0"/>
      <color rgb="FF1F1F1F"/>
      <name val="&quot;Google Sans&quot;"/>
    </font>
    <font>
      <u/>
      <color rgb="FF0000FF"/>
    </font>
    <font>
      <u/>
      <sz val="11.0"/>
      <color rgb="FF1155CC"/>
      <name val="Calibri"/>
    </font>
    <font>
      <u/>
      <sz val="11.0"/>
      <color rgb="FF1155CC"/>
      <name val="Calibri"/>
    </font>
    <font>
      <u/>
      <sz val="11.0"/>
      <color rgb="FF1155CC"/>
      <name val="Calibri"/>
    </font>
    <font>
      <u/>
      <sz val="11.0"/>
      <color rgb="FF0000FF"/>
      <name val="Calibri"/>
    </font>
    <font>
      <u/>
      <sz val="11.0"/>
      <color rgb="FF0000FF"/>
      <name val="Calibri"/>
    </font>
    <font>
      <u/>
      <color rgb="FF0000FF"/>
      <name val="Calibri"/>
    </font>
    <font>
      <sz val="11.0"/>
      <color rgb="FF000000"/>
      <name val="Docs-Calibri"/>
    </font>
    <font>
      <u/>
      <color rgb="FF0000FF"/>
    </font>
    <font>
      <sz val="11.0"/>
      <name val="Arial"/>
    </font>
    <font>
      <u/>
      <sz val="11.0"/>
      <color rgb="FF1155CC"/>
      <name val="Calibri"/>
    </font>
    <font>
      <color rgb="FF000000"/>
      <name val="Arial"/>
    </font>
    <font>
      <sz val="11.0"/>
      <color rgb="FF000000"/>
      <name val="Arial"/>
    </font>
    <font>
      <u/>
      <sz val="11.0"/>
      <color rgb="FF0000FF"/>
      <name val="Calibri"/>
    </font>
    <font>
      <u/>
      <sz val="11.0"/>
      <color rgb="FF0000FF"/>
      <name val="Calibri"/>
    </font>
    <font>
      <u/>
      <sz val="11.0"/>
      <color rgb="FF000000"/>
      <name val="Calibri"/>
    </font>
    <font>
      <sz val="10.0"/>
      <color rgb="FF000000"/>
      <name val="Calibri"/>
    </font>
    <font>
      <sz val="11.0"/>
    </font>
    <font>
      <i/>
      <sz val="11.0"/>
    </font>
    <font>
      <i/>
      <sz val="11.0"/>
      <color rgb="FF000000"/>
      <name val="Calibri"/>
    </font>
    <font>
      <sz val="10.0"/>
      <color rgb="FFED7D31"/>
      <name val="Calibri"/>
    </font>
    <font>
      <sz val="14.0"/>
      <color rgb="FF222222"/>
      <name val="&quot;Stix Two Text&quot;"/>
    </font>
    <font>
      <b/>
    </font>
    <font>
      <color rgb="FF000000"/>
    </font>
    <font>
      <sz val="11.0"/>
      <color rgb="FF000000"/>
      <name val="Inconsolata"/>
    </font>
    <font>
      <color rgb="FFFF0000"/>
    </font>
    <font>
      <sz val="11.0"/>
      <color rgb="FF14171A"/>
      <name val="&quot;Segoe UI&quot;"/>
    </font>
    <font>
      <name val="Calibri"/>
    </font>
    <font>
      <b/>
      <color rgb="FF000000"/>
      <name val="Calibri"/>
    </font>
  </fonts>
  <fills count="4">
    <fill>
      <patternFill patternType="none"/>
    </fill>
    <fill>
      <patternFill patternType="lightGray"/>
    </fill>
    <fill>
      <patternFill patternType="solid">
        <fgColor rgb="FFFFFFFF"/>
        <bgColor rgb="FFFFFFFF"/>
      </patternFill>
    </fill>
    <fill>
      <patternFill patternType="solid">
        <fgColor rgb="FFE6ECF0"/>
        <bgColor rgb="FFE6ECF0"/>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2" numFmtId="0" xfId="0" applyAlignment="1" applyFont="1">
      <alignment horizontal="left" readingOrder="0" vertical="center"/>
    </xf>
    <xf borderId="0" fillId="0" fontId="2" numFmtId="164" xfId="0" applyAlignment="1" applyFont="1" applyNumberFormat="1">
      <alignment readingOrder="0"/>
    </xf>
    <xf borderId="0" fillId="0" fontId="2" numFmtId="164" xfId="0" applyFont="1" applyNumberFormat="1"/>
    <xf borderId="0" fillId="0" fontId="2" numFmtId="164" xfId="0" applyAlignment="1" applyFont="1" applyNumberFormat="1">
      <alignment horizontal="center" shrinkToFit="0" wrapText="1"/>
    </xf>
    <xf borderId="0" fillId="0" fontId="2" numFmtId="164" xfId="0" applyAlignment="1" applyFont="1" applyNumberFormat="1">
      <alignment horizontal="center" readingOrder="0" shrinkToFit="0" wrapText="1"/>
    </xf>
    <xf borderId="0" fillId="0" fontId="2" numFmtId="164" xfId="0" applyAlignment="1" applyFont="1" applyNumberFormat="1">
      <alignment horizontal="right" shrinkToFit="0" wrapText="1"/>
    </xf>
    <xf borderId="0" fillId="0" fontId="3" numFmtId="164" xfId="0" applyAlignment="1" applyFont="1" applyNumberFormat="1">
      <alignment horizontal="center" readingOrder="0" shrinkToFit="0" wrapText="1"/>
    </xf>
    <xf borderId="0" fillId="0" fontId="3" numFmtId="164" xfId="0" applyAlignment="1" applyFont="1" applyNumberFormat="1">
      <alignment horizontal="center" readingOrder="0" shrinkToFit="0" vertical="bottom" wrapText="1"/>
    </xf>
    <xf borderId="0" fillId="0" fontId="2" numFmtId="164" xfId="0" applyAlignment="1" applyFont="1" applyNumberFormat="1">
      <alignment readingOrder="0" shrinkToFit="0" wrapText="1"/>
    </xf>
    <xf borderId="0" fillId="0" fontId="3" numFmtId="164" xfId="0" applyAlignment="1" applyFont="1" applyNumberFormat="1">
      <alignment horizontal="left" readingOrder="0" shrinkToFit="0" wrapText="1"/>
    </xf>
    <xf borderId="0" fillId="0" fontId="4" numFmtId="0" xfId="0" applyAlignment="1" applyFont="1">
      <alignment readingOrder="0"/>
    </xf>
    <xf borderId="0" fillId="0" fontId="5" numFmtId="0" xfId="0" applyAlignment="1" applyFont="1">
      <alignment horizontal="right" readingOrder="0" vertical="bottom"/>
    </xf>
    <xf borderId="0" fillId="0" fontId="5" numFmtId="165" xfId="0" applyAlignment="1" applyFont="1" applyNumberFormat="1">
      <alignment horizontal="center" readingOrder="0" vertical="bottom"/>
    </xf>
    <xf borderId="0" fillId="0" fontId="0" numFmtId="164" xfId="0" applyAlignment="1" applyFont="1" applyNumberFormat="1">
      <alignment readingOrder="0" vertical="bottom"/>
    </xf>
    <xf borderId="0" fillId="0" fontId="0" numFmtId="0" xfId="0" applyAlignment="1" applyFont="1">
      <alignment readingOrder="0" vertical="bottom"/>
    </xf>
    <xf borderId="0" fillId="0" fontId="0" numFmtId="164" xfId="0" applyAlignment="1" applyFont="1" applyNumberFormat="1">
      <alignment horizontal="right" readingOrder="0" vertical="bottom"/>
    </xf>
    <xf borderId="0" fillId="0" fontId="6" numFmtId="0" xfId="0" applyAlignment="1" applyFont="1">
      <alignment readingOrder="0"/>
    </xf>
    <xf borderId="0" fillId="0" fontId="7" numFmtId="164" xfId="0" applyAlignment="1" applyFont="1" applyNumberFormat="1">
      <alignment readingOrder="0" vertical="bottom"/>
    </xf>
    <xf borderId="0" fillId="0" fontId="5" numFmtId="0" xfId="0" applyAlignment="1" applyFont="1">
      <alignment shrinkToFit="0" vertical="bottom" wrapText="1"/>
    </xf>
    <xf borderId="0" fillId="0" fontId="5" numFmtId="164" xfId="0" applyAlignment="1" applyFont="1" applyNumberFormat="1">
      <alignment readingOrder="0" vertical="bottom"/>
    </xf>
    <xf borderId="0" fillId="0" fontId="5" numFmtId="0" xfId="0" applyAlignment="1" applyFont="1">
      <alignment readingOrder="0" vertical="bottom"/>
    </xf>
    <xf borderId="0" fillId="0" fontId="0" numFmtId="164" xfId="0" applyAlignment="1" applyFont="1" applyNumberFormat="1">
      <alignment readingOrder="0" vertical="bottom"/>
    </xf>
    <xf borderId="0" fillId="0" fontId="0" numFmtId="164" xfId="0" applyAlignment="1" applyFont="1" applyNumberFormat="1">
      <alignment readingOrder="0" shrinkToFit="0" vertical="bottom" wrapText="1"/>
    </xf>
    <xf borderId="0" fillId="0" fontId="5" numFmtId="0" xfId="0" applyAlignment="1" applyFont="1">
      <alignment horizontal="center" readingOrder="0" vertical="bottom"/>
    </xf>
    <xf borderId="0" fillId="0" fontId="8" numFmtId="0" xfId="0" applyAlignment="1" applyFont="1">
      <alignment vertical="bottom"/>
    </xf>
    <xf borderId="0" fillId="0" fontId="5" numFmtId="164" xfId="0" applyAlignment="1" applyFont="1" applyNumberFormat="1">
      <alignment readingOrder="0" vertical="bottom"/>
    </xf>
    <xf borderId="1" fillId="0" fontId="9" numFmtId="164" xfId="0" applyAlignment="1" applyBorder="1" applyFont="1" applyNumberFormat="1">
      <alignment readingOrder="0" shrinkToFit="0" vertical="bottom" wrapText="0"/>
    </xf>
    <xf borderId="0" fillId="0" fontId="5" numFmtId="164" xfId="0" applyAlignment="1" applyFont="1" applyNumberFormat="1">
      <alignment readingOrder="0" shrinkToFit="0" vertical="bottom" wrapText="1"/>
    </xf>
    <xf borderId="0" fillId="0" fontId="0"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vertical="bottom"/>
    </xf>
    <xf borderId="0" fillId="2" fontId="10" numFmtId="0" xfId="0" applyAlignment="1" applyFont="1">
      <alignment readingOrder="0"/>
    </xf>
    <xf borderId="0" fillId="0" fontId="11" numFmtId="0" xfId="0" applyAlignment="1" applyFont="1">
      <alignment readingOrder="0"/>
    </xf>
    <xf borderId="0" fillId="0" fontId="0" numFmtId="164" xfId="0" applyAlignment="1" applyFont="1" applyNumberFormat="1">
      <alignment vertical="bottom"/>
    </xf>
    <xf borderId="0" fillId="0" fontId="0" numFmtId="164" xfId="0" applyAlignment="1" applyFont="1" applyNumberFormat="1">
      <alignment horizontal="right" vertical="bottom"/>
    </xf>
    <xf borderId="0" fillId="0" fontId="0" numFmtId="164" xfId="0" applyAlignment="1" applyFont="1" applyNumberFormat="1">
      <alignment shrinkToFit="0" vertical="bottom" wrapText="1"/>
    </xf>
    <xf borderId="0" fillId="0" fontId="12" numFmtId="164" xfId="0" applyAlignment="1" applyFont="1" applyNumberFormat="1">
      <alignment readingOrder="0" vertical="bottom"/>
    </xf>
    <xf borderId="0" fillId="0" fontId="5" numFmtId="0" xfId="0" applyAlignment="1" applyFont="1">
      <alignment horizontal="right" vertical="bottom"/>
    </xf>
    <xf borderId="0" fillId="0" fontId="13" numFmtId="164" xfId="0" applyAlignment="1" applyFont="1" applyNumberFormat="1">
      <alignment shrinkToFit="0" vertical="bottom" wrapText="0"/>
    </xf>
    <xf borderId="0" fillId="0" fontId="14" numFmtId="164" xfId="0" applyAlignment="1" applyFont="1" applyNumberFormat="1">
      <alignment vertical="bottom"/>
    </xf>
    <xf borderId="0" fillId="0" fontId="15" numFmtId="164" xfId="0" applyAlignment="1" applyFont="1" applyNumberFormat="1">
      <alignment readingOrder="0" vertical="bottom"/>
    </xf>
    <xf borderId="0" fillId="0" fontId="5" numFmtId="164" xfId="0" applyAlignment="1" applyFont="1" applyNumberFormat="1">
      <alignment vertical="bottom"/>
    </xf>
    <xf borderId="0" fillId="0" fontId="8" numFmtId="164" xfId="0" applyAlignment="1" applyFont="1" applyNumberFormat="1">
      <alignment readingOrder="0" vertical="bottom"/>
    </xf>
    <xf borderId="0" fillId="0" fontId="8" numFmtId="164" xfId="0" applyAlignment="1" applyFont="1" applyNumberFormat="1">
      <alignment horizontal="right" readingOrder="0" vertical="bottom"/>
    </xf>
    <xf borderId="0" fillId="0" fontId="8" numFmtId="164" xfId="0" applyAlignment="1" applyFont="1" applyNumberFormat="1">
      <alignmen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65" xfId="0" applyAlignment="1" applyFont="1" applyNumberFormat="1">
      <alignment horizontal="center" readingOrder="0"/>
    </xf>
    <xf borderId="0" fillId="0" fontId="4" numFmtId="0" xfId="0" applyAlignment="1" applyFont="1">
      <alignment readingOrder="0" vertical="bottom"/>
    </xf>
    <xf borderId="0" fillId="0" fontId="16" numFmtId="164" xfId="0" applyAlignment="1" applyFont="1" applyNumberFormat="1">
      <alignment readingOrder="0" shrinkToFit="0" vertical="bottom" wrapText="0"/>
    </xf>
    <xf borderId="0" fillId="0" fontId="17" numFmtId="164" xfId="0" applyAlignment="1" applyFont="1" applyNumberFormat="1">
      <alignment readingOrder="0" vertical="bottom"/>
    </xf>
    <xf borderId="0" fillId="0" fontId="8" numFmtId="0" xfId="0" applyAlignment="1" applyFont="1">
      <alignment readingOrder="0" vertical="bottom"/>
    </xf>
    <xf borderId="0" fillId="0" fontId="0" numFmtId="164" xfId="0" applyAlignment="1" applyFont="1" applyNumberFormat="1">
      <alignment readingOrder="0" vertical="bottom"/>
    </xf>
    <xf borderId="0" fillId="0" fontId="5" numFmtId="164" xfId="0" applyAlignment="1" applyFont="1" applyNumberFormat="1">
      <alignment readingOrder="0" shrinkToFit="0" vertical="bottom" wrapText="0"/>
    </xf>
    <xf borderId="0" fillId="0" fontId="0" numFmtId="164" xfId="0" applyAlignment="1" applyFont="1" applyNumberFormat="1">
      <alignment readingOrder="0" shrinkToFit="0" vertical="bottom" wrapText="1"/>
    </xf>
    <xf borderId="0" fillId="0" fontId="0" numFmtId="0" xfId="0" applyAlignment="1" applyFont="1">
      <alignment horizontal="right" readingOrder="0" shrinkToFit="0" vertical="bottom" wrapText="0"/>
    </xf>
    <xf borderId="0" fillId="0" fontId="0" numFmtId="0" xfId="0" applyAlignment="1" applyFont="1">
      <alignment horizontal="right" readingOrder="0" vertical="bottom"/>
    </xf>
    <xf borderId="0" fillId="0" fontId="8" numFmtId="165" xfId="0" applyAlignment="1" applyFont="1" applyNumberFormat="1">
      <alignment horizontal="center" readingOrder="0" vertical="bottom"/>
    </xf>
    <xf borderId="0" fillId="0" fontId="0" numFmtId="164" xfId="0" applyAlignment="1" applyFont="1" applyNumberFormat="1">
      <alignment vertical="bottom"/>
    </xf>
    <xf borderId="0" fillId="0" fontId="0" numFmtId="165" xfId="0" applyAlignment="1" applyFont="1" applyNumberFormat="1">
      <alignment horizontal="center" readingOrder="0" vertical="bottom"/>
    </xf>
    <xf borderId="0" fillId="0" fontId="0" numFmtId="164" xfId="0" applyAlignment="1" applyFont="1" applyNumberFormat="1">
      <alignment readingOrder="0" shrinkToFit="0" vertical="bottom" wrapText="0"/>
    </xf>
    <xf borderId="0" fillId="0" fontId="0" numFmtId="0" xfId="0" applyAlignment="1" applyFont="1">
      <alignment horizontal="right" vertical="bottom"/>
    </xf>
    <xf borderId="0" fillId="0" fontId="0" numFmtId="165" xfId="0" applyAlignment="1" applyFont="1" applyNumberFormat="1">
      <alignment horizontal="center" vertical="bottom"/>
    </xf>
    <xf borderId="0" fillId="0" fontId="18" numFmtId="164" xfId="0" applyAlignment="1" applyFont="1" applyNumberFormat="1">
      <alignment horizontal="left" readingOrder="0" vertical="bottom"/>
    </xf>
    <xf borderId="0" fillId="0" fontId="0" numFmtId="164" xfId="0" applyAlignment="1" applyFont="1" applyNumberFormat="1">
      <alignment horizontal="left" readingOrder="0" vertical="bottom"/>
    </xf>
    <xf borderId="0" fillId="0" fontId="19" numFmtId="0" xfId="0" applyAlignment="1" applyFont="1">
      <alignment readingOrder="0" shrinkToFit="0" vertical="bottom" wrapText="1"/>
    </xf>
    <xf borderId="0" fillId="0" fontId="4" numFmtId="0" xfId="0" applyAlignment="1" applyFont="1">
      <alignment readingOrder="0" shrinkToFit="0" vertical="bottom" wrapText="1"/>
    </xf>
    <xf borderId="0" fillId="0" fontId="9" numFmtId="164" xfId="0" applyAlignment="1" applyFont="1" applyNumberFormat="1">
      <alignment readingOrder="0" shrinkToFit="0" vertical="bottom" wrapText="0"/>
    </xf>
    <xf borderId="0" fillId="0" fontId="0" numFmtId="164" xfId="0" applyAlignment="1" applyFont="1" applyNumberFormat="1">
      <alignment readingOrder="0" vertical="bottom"/>
    </xf>
    <xf borderId="0" fillId="0" fontId="20" numFmtId="164" xfId="0" applyAlignment="1" applyFont="1" applyNumberFormat="1">
      <alignment readingOrder="0" vertical="bottom"/>
    </xf>
    <xf borderId="0" fillId="0" fontId="0" numFmtId="164" xfId="0" applyAlignment="1" applyFont="1" applyNumberFormat="1">
      <alignment shrinkToFit="0" vertical="bottom" wrapText="0"/>
    </xf>
    <xf borderId="0" fillId="0" fontId="0" numFmtId="166" xfId="0" applyAlignment="1" applyFont="1" applyNumberFormat="1">
      <alignment horizontal="center" readingOrder="0" vertical="bottom"/>
    </xf>
    <xf borderId="0" fillId="0" fontId="21" numFmtId="164" xfId="0" applyAlignment="1" applyFont="1" applyNumberFormat="1">
      <alignment readingOrder="0" shrinkToFit="0" vertical="bottom" wrapText="0"/>
    </xf>
    <xf borderId="0" fillId="0" fontId="5" numFmtId="164" xfId="0" applyAlignment="1" applyFont="1" applyNumberFormat="1">
      <alignment shrinkToFit="0" vertical="bottom" wrapText="1"/>
    </xf>
    <xf borderId="0" fillId="0" fontId="22" numFmtId="164" xfId="0" applyAlignment="1" applyFont="1" applyNumberFormat="1">
      <alignment readingOrder="0" shrinkToFit="0" vertical="bottom" wrapText="0"/>
    </xf>
    <xf borderId="0" fillId="0" fontId="23" numFmtId="164" xfId="0" applyAlignment="1" applyFont="1" applyNumberFormat="1">
      <alignment readingOrder="0" vertical="bottom"/>
    </xf>
    <xf borderId="0" fillId="0" fontId="23" numFmtId="164" xfId="0" applyAlignment="1" applyFont="1" applyNumberFormat="1">
      <alignment vertical="bottom"/>
    </xf>
    <xf borderId="1" fillId="0" fontId="22" numFmtId="164" xfId="0" applyAlignment="1" applyBorder="1" applyFont="1" applyNumberFormat="1">
      <alignment readingOrder="0" shrinkToFit="0" vertical="bottom" wrapText="0"/>
    </xf>
    <xf borderId="0" fillId="0" fontId="0" numFmtId="164" xfId="0" applyAlignment="1" applyFont="1" applyNumberFormat="1">
      <alignment readingOrder="0" shrinkToFit="0" vertical="bottom" wrapText="0"/>
    </xf>
    <xf borderId="1" fillId="0" fontId="5" numFmtId="164" xfId="0" applyAlignment="1" applyBorder="1" applyFont="1" applyNumberFormat="1">
      <alignment readingOrder="0" shrinkToFit="0" vertical="bottom" wrapText="0"/>
    </xf>
    <xf borderId="0" fillId="0" fontId="0" numFmtId="0" xfId="0" applyAlignment="1" applyFont="1">
      <alignment horizontal="center" readingOrder="0" vertical="bottom"/>
    </xf>
    <xf borderId="0" fillId="0" fontId="0" numFmtId="164" xfId="0" applyAlignment="1" applyFont="1" applyNumberFormat="1">
      <alignment horizontal="right" readingOrder="0" shrinkToFit="0" vertical="bottom" wrapText="0"/>
    </xf>
    <xf borderId="2" fillId="0" fontId="9" numFmtId="164" xfId="0" applyAlignment="1" applyBorder="1" applyFont="1" applyNumberFormat="1">
      <alignment readingOrder="0" shrinkToFit="0" vertical="bottom" wrapText="0"/>
    </xf>
    <xf borderId="1" fillId="0" fontId="20" numFmtId="164" xfId="0" applyAlignment="1" applyBorder="1" applyFont="1" applyNumberFormat="1">
      <alignment vertical="bottom"/>
    </xf>
    <xf borderId="0" fillId="0" fontId="24" numFmtId="164" xfId="0" applyAlignment="1" applyFont="1" applyNumberFormat="1">
      <alignment readingOrder="0" shrinkToFit="0" vertical="bottom" wrapText="1"/>
    </xf>
    <xf borderId="3" fillId="0" fontId="0" numFmtId="164" xfId="0" applyAlignment="1" applyBorder="1" applyFont="1" applyNumberFormat="1">
      <alignment readingOrder="0" shrinkToFit="0" vertical="bottom" wrapText="0"/>
    </xf>
    <xf borderId="0" fillId="0" fontId="0" numFmtId="166" xfId="0" applyAlignment="1" applyFont="1" applyNumberFormat="1">
      <alignment horizontal="center" vertical="bottom"/>
    </xf>
    <xf borderId="0" fillId="0" fontId="25" numFmtId="164" xfId="0" applyAlignment="1" applyFont="1" applyNumberFormat="1">
      <alignment readingOrder="0" shrinkToFit="0" vertical="bottom" wrapText="0"/>
    </xf>
    <xf borderId="0" fillId="0" fontId="0" numFmtId="166" xfId="0" applyAlignment="1" applyFont="1" applyNumberFormat="1">
      <alignment horizontal="center" readingOrder="0" vertical="bottom"/>
    </xf>
    <xf borderId="0" fillId="0" fontId="26" numFmtId="164" xfId="0" applyAlignment="1" applyFont="1" applyNumberFormat="1">
      <alignment readingOrder="0" shrinkToFit="0" vertical="bottom" wrapText="0"/>
    </xf>
    <xf borderId="0" fillId="0" fontId="0" numFmtId="164" xfId="0" applyAlignment="1" applyFont="1" applyNumberFormat="1">
      <alignment readingOrder="0" shrinkToFit="0" vertical="bottom" wrapText="0"/>
    </xf>
    <xf borderId="1" fillId="0" fontId="22" numFmtId="164" xfId="0" applyAlignment="1" applyBorder="1" applyFont="1" applyNumberFormat="1">
      <alignment readingOrder="0" shrinkToFit="0" vertical="bottom" wrapText="0"/>
    </xf>
    <xf borderId="0" fillId="0" fontId="0" numFmtId="166" xfId="0" applyAlignment="1" applyFont="1" applyNumberFormat="1">
      <alignment horizontal="right" readingOrder="0" vertical="bottom"/>
    </xf>
    <xf borderId="0" fillId="0" fontId="27" numFmtId="164" xfId="0" applyAlignment="1" applyFont="1" applyNumberFormat="1">
      <alignment readingOrder="0" vertical="bottom"/>
    </xf>
    <xf borderId="0" fillId="0" fontId="0" numFmtId="164" xfId="0" applyAlignment="1" applyFont="1" applyNumberFormat="1">
      <alignment shrinkToFit="0" vertical="bottom" wrapText="0"/>
    </xf>
    <xf borderId="0" fillId="0" fontId="2" numFmtId="164" xfId="0" applyAlignment="1" applyFont="1" applyNumberFormat="1">
      <alignment readingOrder="0" shrinkToFit="0" vertical="bottom" wrapText="0"/>
    </xf>
    <xf borderId="4" fillId="0" fontId="0" numFmtId="164" xfId="0" applyAlignment="1" applyBorder="1" applyFont="1" applyNumberFormat="1">
      <alignment horizontal="right" readingOrder="0" vertical="bottom"/>
    </xf>
    <xf borderId="5" fillId="0" fontId="0" numFmtId="164" xfId="0" applyAlignment="1" applyBorder="1" applyFont="1" applyNumberFormat="1">
      <alignment readingOrder="0" shrinkToFit="0" vertical="bottom" wrapText="0"/>
    </xf>
    <xf borderId="5" fillId="0" fontId="0" numFmtId="164" xfId="0" applyAlignment="1" applyBorder="1" applyFont="1" applyNumberFormat="1">
      <alignment horizontal="right" readingOrder="0" shrinkToFit="0" vertical="bottom" wrapText="0"/>
    </xf>
    <xf borderId="5" fillId="0" fontId="4" numFmtId="0" xfId="0" applyBorder="1" applyFont="1"/>
    <xf borderId="6" fillId="0" fontId="0" numFmtId="164" xfId="0" applyAlignment="1" applyBorder="1" applyFont="1" applyNumberFormat="1">
      <alignment readingOrder="0" shrinkToFit="0" vertical="bottom" wrapText="0"/>
    </xf>
    <xf borderId="0" fillId="0" fontId="0" numFmtId="0" xfId="0" applyFont="1"/>
    <xf borderId="0" fillId="0" fontId="0" numFmtId="166" xfId="0" applyFont="1" applyNumberFormat="1"/>
    <xf borderId="0" fillId="0" fontId="0" numFmtId="164" xfId="0" applyFont="1" applyNumberFormat="1"/>
    <xf borderId="7" fillId="0" fontId="0" numFmtId="164" xfId="0" applyBorder="1" applyFont="1" applyNumberFormat="1"/>
    <xf borderId="0" fillId="0" fontId="0" numFmtId="164" xfId="0" applyAlignment="1" applyFont="1" applyNumberFormat="1">
      <alignment horizontal="right"/>
    </xf>
    <xf borderId="0" fillId="0" fontId="2" numFmtId="164" xfId="0" applyAlignment="1" applyFont="1" applyNumberFormat="1">
      <alignment horizontal="right" readingOrder="0" shrinkToFit="0" vertical="bottom" wrapText="1"/>
    </xf>
    <xf borderId="8" fillId="0" fontId="0" numFmtId="164" xfId="0" applyBorder="1" applyFont="1" applyNumberFormat="1"/>
    <xf borderId="0" fillId="0" fontId="0" numFmtId="164" xfId="0" applyAlignment="1" applyFont="1" applyNumberFormat="1">
      <alignment readingOrder="0"/>
    </xf>
    <xf borderId="0" fillId="0" fontId="0" numFmtId="164" xfId="0" applyAlignment="1" applyFont="1" applyNumberFormat="1">
      <alignment shrinkToFit="0" wrapText="1"/>
    </xf>
    <xf borderId="9" fillId="0" fontId="2" numFmtId="164" xfId="0" applyAlignment="1" applyBorder="1" applyFont="1" applyNumberFormat="1">
      <alignment readingOrder="0"/>
    </xf>
    <xf borderId="10" fillId="0" fontId="2" numFmtId="164" xfId="0" applyAlignment="1" applyBorder="1" applyFont="1" applyNumberFormat="1">
      <alignment readingOrder="0"/>
    </xf>
    <xf borderId="10" fillId="0" fontId="2" numFmtId="164" xfId="0" applyAlignment="1" applyBorder="1" applyFont="1" applyNumberFormat="1">
      <alignment horizontal="right" readingOrder="0"/>
    </xf>
    <xf borderId="10" fillId="0" fontId="2" numFmtId="164" xfId="0" applyAlignment="1" applyBorder="1" applyFont="1" applyNumberFormat="1">
      <alignment horizontal="right" readingOrder="0" shrinkToFit="0" vertical="bottom" wrapText="1"/>
    </xf>
    <xf borderId="11" fillId="0" fontId="2" numFmtId="164" xfId="0" applyAlignment="1" applyBorder="1" applyFont="1" applyNumberFormat="1">
      <alignment readingOrder="0"/>
    </xf>
    <xf borderId="0" fillId="0" fontId="0" numFmtId="166" xfId="0" applyAlignment="1" applyFont="1" applyNumberFormat="1">
      <alignment readingOrder="0"/>
    </xf>
    <xf borderId="0" fillId="0" fontId="0" numFmtId="164" xfId="0" applyAlignment="1" applyFont="1" applyNumberFormat="1">
      <alignment horizontal="right" readingOrder="0"/>
    </xf>
    <xf borderId="0" fillId="0" fontId="0" numFmtId="164" xfId="0" applyAlignment="1" applyFont="1" applyNumberFormat="1">
      <alignment readingOrder="0" shrinkToFit="0" wrapText="1"/>
    </xf>
    <xf borderId="0" fillId="0" fontId="28" numFmtId="0" xfId="0" applyFont="1"/>
    <xf borderId="4" fillId="0" fontId="0" numFmtId="164" xfId="0" applyAlignment="1" applyBorder="1" applyFont="1" applyNumberFormat="1">
      <alignment readingOrder="0"/>
    </xf>
    <xf borderId="5" fillId="0" fontId="0" numFmtId="164" xfId="0" applyAlignment="1" applyBorder="1" applyFont="1" applyNumberFormat="1">
      <alignment readingOrder="0" shrinkToFit="0" wrapText="1"/>
    </xf>
    <xf borderId="5" fillId="0" fontId="0" numFmtId="164" xfId="0" applyAlignment="1" applyBorder="1" applyFont="1" applyNumberFormat="1">
      <alignment readingOrder="0"/>
    </xf>
    <xf borderId="5" fillId="0" fontId="0" numFmtId="164" xfId="0" applyAlignment="1" applyBorder="1" applyFont="1" applyNumberFormat="1">
      <alignment horizontal="right" readingOrder="0"/>
    </xf>
    <xf borderId="6" fillId="0" fontId="4" numFmtId="0" xfId="0" applyBorder="1" applyFont="1"/>
    <xf borderId="7" fillId="0" fontId="29" numFmtId="0" xfId="0" applyAlignment="1" applyBorder="1" applyFont="1">
      <alignment readingOrder="0"/>
    </xf>
    <xf borderId="0" fillId="0" fontId="29" numFmtId="0" xfId="0" applyAlignment="1" applyFont="1">
      <alignment readingOrder="0" shrinkToFit="0" wrapText="1"/>
    </xf>
    <xf borderId="0" fillId="0" fontId="29" numFmtId="0" xfId="0" applyAlignment="1" applyFont="1">
      <alignment readingOrder="0"/>
    </xf>
    <xf borderId="8" fillId="0" fontId="4" numFmtId="0" xfId="0" applyBorder="1" applyFont="1"/>
    <xf borderId="0" fillId="0" fontId="0" numFmtId="0" xfId="0" applyAlignment="1" applyFont="1">
      <alignment shrinkToFit="0" vertical="bottom" wrapText="0"/>
    </xf>
    <xf borderId="7" fillId="0" fontId="0" numFmtId="164" xfId="0" applyAlignment="1" applyBorder="1" applyFont="1" applyNumberFormat="1">
      <alignment readingOrder="0"/>
    </xf>
    <xf borderId="8" fillId="0" fontId="0" numFmtId="164" xfId="0" applyAlignment="1" applyBorder="1" applyFont="1" applyNumberFormat="1">
      <alignment readingOrder="0"/>
    </xf>
    <xf borderId="0" fillId="0" fontId="27" numFmtId="164" xfId="0" applyAlignment="1" applyFont="1" applyNumberFormat="1">
      <alignment shrinkToFit="0" wrapText="1"/>
    </xf>
    <xf borderId="9" fillId="0" fontId="30" numFmtId="0" xfId="0" applyAlignment="1" applyBorder="1" applyFont="1">
      <alignment readingOrder="0"/>
    </xf>
    <xf borderId="10" fillId="0" fontId="30" numFmtId="0" xfId="0" applyAlignment="1" applyBorder="1" applyFont="1">
      <alignment readingOrder="0"/>
    </xf>
    <xf borderId="10" fillId="0" fontId="30" numFmtId="0" xfId="0" applyAlignment="1" applyBorder="1" applyFont="1">
      <alignment horizontal="right" readingOrder="0"/>
    </xf>
    <xf borderId="10" fillId="0" fontId="30" numFmtId="0" xfId="0" applyAlignment="1" applyBorder="1" applyFont="1">
      <alignment readingOrder="0" shrinkToFit="0" wrapText="1"/>
    </xf>
    <xf borderId="11" fillId="0" fontId="29" numFmtId="0" xfId="0" applyAlignment="1" applyBorder="1" applyFont="1">
      <alignment readingOrder="0"/>
    </xf>
    <xf borderId="0" fillId="0" fontId="27" numFmtId="0" xfId="0" applyFont="1"/>
    <xf borderId="0" fillId="0" fontId="27" numFmtId="166" xfId="0" applyFont="1" applyNumberFormat="1"/>
    <xf borderId="0" fillId="0" fontId="27" numFmtId="164" xfId="0" applyFont="1" applyNumberFormat="1"/>
    <xf borderId="0" fillId="0" fontId="27" numFmtId="164" xfId="0" applyAlignment="1" applyFont="1" applyNumberFormat="1">
      <alignment horizontal="right"/>
    </xf>
    <xf borderId="0" fillId="0" fontId="0" numFmtId="164" xfId="0" applyAlignment="1" applyFont="1" applyNumberFormat="1">
      <alignment shrinkToFit="0" vertical="bottom" wrapText="1"/>
    </xf>
    <xf borderId="0" fillId="0" fontId="4" numFmtId="0" xfId="0" applyAlignment="1" applyFont="1">
      <alignment shrinkToFit="0" wrapText="1"/>
    </xf>
    <xf borderId="0" fillId="0" fontId="31" numFmtId="164" xfId="0" applyFont="1" applyNumberFormat="1"/>
    <xf borderId="0" fillId="0" fontId="27" numFmtId="164" xfId="0" applyAlignment="1" applyFont="1" applyNumberFormat="1">
      <alignment readingOrder="0"/>
    </xf>
    <xf borderId="0" fillId="0" fontId="27" numFmtId="10" xfId="0" applyFont="1" applyNumberFormat="1"/>
    <xf borderId="0" fillId="0" fontId="27" numFmtId="10" xfId="0" applyFont="1" applyNumberFormat="1"/>
    <xf borderId="0" fillId="0" fontId="27" numFmtId="0" xfId="0" applyAlignment="1" applyFont="1">
      <alignment readingOrder="0"/>
    </xf>
    <xf borderId="0" fillId="2" fontId="32" numFmtId="0" xfId="0" applyAlignment="1" applyFont="1">
      <alignment readingOrder="0"/>
    </xf>
    <xf borderId="0" fillId="0" fontId="22" numFmtId="0" xfId="0" applyAlignment="1" applyFont="1">
      <alignment readingOrder="0" shrinkToFit="0" vertical="bottom" wrapText="0"/>
    </xf>
    <xf borderId="0" fillId="0" fontId="22" numFmtId="167" xfId="0" applyAlignment="1" applyFont="1" applyNumberFormat="1">
      <alignment horizontal="right" readingOrder="0" shrinkToFit="0" vertical="bottom" wrapText="0"/>
    </xf>
    <xf borderId="0" fillId="0" fontId="22" numFmtId="0" xfId="0" applyAlignment="1" applyFont="1">
      <alignment horizontal="right" readingOrder="0" shrinkToFit="0" vertical="bottom" wrapText="0"/>
    </xf>
    <xf borderId="0" fillId="0" fontId="22" numFmtId="168" xfId="0" applyAlignment="1" applyFont="1" applyNumberFormat="1">
      <alignment horizontal="right" readingOrder="0" shrinkToFit="0" vertical="bottom" wrapText="0"/>
    </xf>
    <xf borderId="12" fillId="0" fontId="4" numFmtId="3" xfId="0" applyAlignment="1" applyBorder="1" applyFont="1" applyNumberFormat="1">
      <alignment horizontal="center" readingOrder="0"/>
    </xf>
    <xf borderId="13" fillId="0" fontId="4" numFmtId="0" xfId="0" applyBorder="1" applyFont="1"/>
    <xf borderId="2" fillId="0" fontId="4" numFmtId="0" xfId="0" applyBorder="1" applyFont="1"/>
    <xf borderId="13"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xf>
    <xf borderId="0" fillId="0" fontId="33" numFmtId="0" xfId="0" applyAlignment="1" applyFont="1">
      <alignment horizontal="center" readingOrder="0"/>
    </xf>
    <xf borderId="4" fillId="0" fontId="33" numFmtId="3" xfId="0" applyAlignment="1" applyBorder="1" applyFont="1" applyNumberFormat="1">
      <alignment horizontal="center" readingOrder="0"/>
    </xf>
    <xf borderId="5" fillId="0" fontId="33" numFmtId="0" xfId="0" applyAlignment="1" applyBorder="1" applyFont="1">
      <alignment horizontal="center" readingOrder="0"/>
    </xf>
    <xf borderId="7" fillId="0" fontId="33" numFmtId="0" xfId="0" applyAlignment="1" applyBorder="1" applyFont="1">
      <alignment horizontal="center" readingOrder="0"/>
    </xf>
    <xf borderId="8" fillId="0" fontId="33" numFmtId="0" xfId="0" applyAlignment="1" applyBorder="1" applyFont="1">
      <alignment horizontal="center" readingOrder="0"/>
    </xf>
    <xf borderId="14" fillId="0" fontId="33" numFmtId="0" xfId="0" applyAlignment="1" applyBorder="1" applyFont="1">
      <alignment horizontal="center" readingOrder="0"/>
    </xf>
    <xf borderId="0" fillId="0" fontId="33" numFmtId="0" xfId="0" applyAlignment="1" applyFont="1">
      <alignment readingOrder="0"/>
    </xf>
    <xf borderId="0" fillId="0" fontId="4" numFmtId="169" xfId="0" applyAlignment="1" applyFont="1" applyNumberFormat="1">
      <alignment readingOrder="0"/>
    </xf>
    <xf borderId="7" fillId="0" fontId="4" numFmtId="3" xfId="0" applyAlignment="1" applyBorder="1" applyFont="1" applyNumberFormat="1">
      <alignment horizontal="center" readingOrder="0"/>
    </xf>
    <xf borderId="0" fillId="0" fontId="4" numFmtId="3" xfId="0" applyAlignment="1" applyFont="1" applyNumberFormat="1">
      <alignment horizontal="center" readingOrder="0"/>
    </xf>
    <xf borderId="0" fillId="0" fontId="34" numFmtId="3" xfId="0" applyAlignment="1" applyFont="1" applyNumberFormat="1">
      <alignment horizontal="center" readingOrder="0"/>
    </xf>
    <xf borderId="7" fillId="0" fontId="4" numFmtId="0" xfId="0" applyAlignment="1" applyBorder="1" applyFont="1">
      <alignment horizontal="center" readingOrder="0"/>
    </xf>
    <xf borderId="0" fillId="2" fontId="35" numFmtId="3" xfId="0" applyAlignment="1" applyFont="1" applyNumberFormat="1">
      <alignment horizontal="center"/>
    </xf>
    <xf borderId="8" fillId="2" fontId="35" numFmtId="3" xfId="0" applyAlignment="1" applyBorder="1" applyFont="1" applyNumberFormat="1">
      <alignment horizontal="center"/>
    </xf>
    <xf borderId="15" fillId="0" fontId="4" numFmtId="3" xfId="0" applyAlignment="1" applyBorder="1" applyFont="1" applyNumberFormat="1">
      <alignment horizontal="center" readingOrder="0"/>
    </xf>
    <xf borderId="0" fillId="0" fontId="4" numFmtId="0" xfId="0" applyAlignment="1" applyFont="1">
      <alignment readingOrder="0"/>
    </xf>
    <xf borderId="0" fillId="0" fontId="4" numFmtId="0" xfId="0" applyAlignment="1" applyFont="1">
      <alignment horizontal="center" readingOrder="0"/>
    </xf>
    <xf borderId="7" fillId="0" fontId="36" numFmtId="3" xfId="0" applyAlignment="1" applyBorder="1" applyFont="1" applyNumberFormat="1">
      <alignment horizontal="center" readingOrder="0"/>
    </xf>
    <xf borderId="0" fillId="0" fontId="36" numFmtId="9" xfId="0" applyAlignment="1" applyFont="1" applyNumberFormat="1">
      <alignment horizontal="center" readingOrder="0"/>
    </xf>
    <xf borderId="0" fillId="0" fontId="36" numFmtId="3" xfId="0" applyAlignment="1" applyFont="1" applyNumberFormat="1">
      <alignment horizontal="center" readingOrder="0"/>
    </xf>
    <xf borderId="9" fillId="0" fontId="4" numFmtId="3" xfId="0" applyAlignment="1" applyBorder="1" applyFont="1" applyNumberFormat="1">
      <alignment horizontal="center" readingOrder="0"/>
    </xf>
    <xf borderId="10" fillId="0" fontId="34" numFmtId="3" xfId="0" applyAlignment="1" applyBorder="1" applyFont="1" applyNumberFormat="1">
      <alignment horizontal="center" readingOrder="0"/>
    </xf>
    <xf borderId="10" fillId="0" fontId="4" numFmtId="0" xfId="0" applyAlignment="1" applyBorder="1" applyFont="1">
      <alignment horizontal="center" readingOrder="0"/>
    </xf>
    <xf borderId="9" fillId="0" fontId="4" numFmtId="0" xfId="0" applyAlignment="1" applyBorder="1" applyFont="1">
      <alignment horizontal="center" readingOrder="0"/>
    </xf>
    <xf borderId="10" fillId="2" fontId="35" numFmtId="3" xfId="0" applyAlignment="1" applyBorder="1" applyFont="1" applyNumberFormat="1">
      <alignment horizontal="center"/>
    </xf>
    <xf borderId="11" fillId="2" fontId="35" numFmtId="3" xfId="0" applyAlignment="1" applyBorder="1" applyFont="1" applyNumberFormat="1">
      <alignment horizontal="center"/>
    </xf>
    <xf borderId="16" fillId="0" fontId="4" numFmtId="3" xfId="0" applyAlignment="1" applyBorder="1" applyFont="1" applyNumberFormat="1">
      <alignment horizontal="center" readingOrder="0"/>
    </xf>
    <xf borderId="0" fillId="0" fontId="4" numFmtId="3" xfId="0" applyAlignment="1" applyFont="1" applyNumberFormat="1">
      <alignment readingOrder="0"/>
    </xf>
    <xf borderId="0" fillId="0" fontId="4" numFmtId="3" xfId="0" applyFont="1" applyNumberFormat="1"/>
    <xf borderId="0" fillId="0" fontId="4" numFmtId="0" xfId="0" applyAlignment="1" applyFont="1">
      <alignment horizontal="right" readingOrder="0"/>
    </xf>
    <xf borderId="0" fillId="0" fontId="34" numFmtId="3" xfId="0" applyAlignment="1" applyFont="1" applyNumberFormat="1">
      <alignment horizontal="center" readingOrder="0"/>
    </xf>
    <xf borderId="0" fillId="3" fontId="37" numFmtId="0" xfId="0" applyAlignment="1" applyFill="1" applyFont="1">
      <alignment readingOrder="0"/>
    </xf>
    <xf borderId="0" fillId="0" fontId="4" numFmtId="14" xfId="0" applyAlignment="1" applyFont="1" applyNumberFormat="1">
      <alignment readingOrder="0"/>
    </xf>
    <xf borderId="0" fillId="0" fontId="5" numFmtId="3" xfId="0" applyAlignment="1" applyFont="1" applyNumberFormat="1">
      <alignment horizontal="right" vertical="bottom"/>
    </xf>
    <xf borderId="10" fillId="0" fontId="5" numFmtId="3" xfId="0" applyAlignment="1" applyBorder="1" applyFont="1" applyNumberFormat="1">
      <alignment horizontal="right" vertical="bottom"/>
    </xf>
    <xf borderId="5" fillId="0" fontId="4" numFmtId="0" xfId="0" applyAlignment="1" applyBorder="1" applyFont="1">
      <alignment horizontal="right" readingOrder="0"/>
    </xf>
    <xf borderId="5" fillId="0" fontId="4" numFmtId="0" xfId="0" applyAlignment="1" applyBorder="1" applyFont="1">
      <alignment readingOrder="0"/>
    </xf>
    <xf borderId="5" fillId="0" fontId="4" numFmtId="3" xfId="0" applyAlignment="1" applyBorder="1" applyFont="1" applyNumberFormat="1">
      <alignment readingOrder="0"/>
    </xf>
    <xf borderId="0" fillId="0" fontId="8" numFmtId="0" xfId="0" applyAlignment="1" applyFont="1">
      <alignment readingOrder="0" shrinkToFit="0" vertical="bottom" wrapText="0"/>
    </xf>
    <xf borderId="0" fillId="0" fontId="8" numFmtId="3" xfId="0" applyAlignment="1" applyFont="1" applyNumberFormat="1">
      <alignment readingOrder="0" shrinkToFit="0" vertical="bottom" wrapText="0"/>
    </xf>
    <xf borderId="0" fillId="0" fontId="38" numFmtId="3" xfId="0" applyAlignment="1" applyFont="1" applyNumberFormat="1">
      <alignment readingOrder="0" shrinkToFit="0" vertical="bottom" wrapText="0"/>
    </xf>
    <xf borderId="0" fillId="0" fontId="5" numFmtId="3" xfId="0" applyAlignment="1" applyFont="1" applyNumberFormat="1">
      <alignment horizontal="right" readingOrder="0" vertical="bottom"/>
    </xf>
    <xf borderId="0" fillId="0" fontId="33" numFmtId="3" xfId="0" applyAlignment="1" applyFont="1" applyNumberFormat="1">
      <alignment readingOrder="0"/>
    </xf>
    <xf borderId="0" fillId="0" fontId="38" numFmtId="0" xfId="0" applyAlignment="1" applyFont="1">
      <alignment readingOrder="0" shrinkToFit="0" vertical="bottom" wrapText="0"/>
    </xf>
    <xf borderId="0" fillId="0" fontId="8" numFmtId="0" xfId="0" applyAlignment="1" applyFont="1">
      <alignment horizontal="right" readingOrder="0" shrinkToFit="0" vertical="bottom" wrapText="0"/>
    </xf>
    <xf borderId="5" fillId="0" fontId="8" numFmtId="0" xfId="0" applyAlignment="1" applyBorder="1" applyFont="1">
      <alignment readingOrder="0" shrinkToFit="0" vertical="bottom" wrapText="0"/>
    </xf>
    <xf borderId="5" fillId="0" fontId="8" numFmtId="0" xfId="0" applyAlignment="1" applyBorder="1" applyFont="1">
      <alignment horizontal="right" readingOrder="0" shrinkToFit="0" vertical="bottom" wrapText="0"/>
    </xf>
    <xf borderId="5" fillId="0" fontId="8" numFmtId="3" xfId="0" applyAlignment="1" applyBorder="1" applyFont="1" applyNumberFormat="1">
      <alignment readingOrder="0" shrinkToFit="0" vertical="bottom" wrapText="0"/>
    </xf>
    <xf borderId="5" fillId="0" fontId="38" numFmtId="0" xfId="0" applyAlignment="1" applyBorder="1" applyFont="1">
      <alignment readingOrder="0" shrinkToFit="0" vertical="bottom" wrapText="0"/>
    </xf>
    <xf borderId="0" fillId="0" fontId="8" numFmtId="9" xfId="0" applyAlignment="1" applyFont="1" applyNumberFormat="1">
      <alignment readingOrder="0" shrinkToFit="0" vertical="bottom" wrapText="0"/>
    </xf>
    <xf borderId="0" fillId="0" fontId="8" numFmtId="9" xfId="0" applyAlignment="1" applyFont="1" applyNumberFormat="1">
      <alignment horizontal="right" readingOrder="0" shrinkToFit="0" vertical="bottom" wrapText="0"/>
    </xf>
    <xf borderId="0" fillId="0" fontId="38" numFmtId="9" xfId="0" applyAlignment="1" applyFont="1" applyNumberFormat="1">
      <alignment readingOrder="0" shrinkToFit="0" vertical="bottom" wrapText="0"/>
    </xf>
    <xf borderId="5" fillId="0" fontId="8" numFmtId="9" xfId="0" applyAlignment="1" applyBorder="1" applyFont="1" applyNumberFormat="1">
      <alignment readingOrder="0" shrinkToFit="0" vertical="bottom" wrapText="0"/>
    </xf>
    <xf borderId="5" fillId="0" fontId="8" numFmtId="9" xfId="0" applyAlignment="1" applyBorder="1" applyFont="1" applyNumberFormat="1">
      <alignment horizontal="right" readingOrder="0" shrinkToFit="0" vertical="bottom" wrapText="0"/>
    </xf>
    <xf borderId="5" fillId="0" fontId="38" numFmtId="9" xfId="0" applyAlignment="1" applyBorder="1" applyFont="1" applyNumberFormat="1">
      <alignment readingOrder="0" shrinkToFit="0" vertical="bottom" wrapText="0"/>
    </xf>
    <xf borderId="0" fillId="0" fontId="39" numFmtId="0" xfId="0" applyAlignment="1" applyFont="1">
      <alignment readingOrder="0" shrinkToFit="0" vertical="bottom" wrapText="0"/>
    </xf>
    <xf borderId="0" fillId="0" fontId="4" numFmtId="166" xfId="0" applyAlignment="1" applyFont="1" applyNumberFormat="1">
      <alignment readingOrder="0"/>
    </xf>
    <xf borderId="0" fillId="0" fontId="8" numFmtId="170" xfId="0" applyAlignment="1" applyFont="1" applyNumberFormat="1">
      <alignment horizontal="right" readingOrder="0" shrinkToFit="0" vertical="bottom" wrapText="0"/>
    </xf>
    <xf borderId="0" fillId="0" fontId="4" numFmtId="0" xfId="0" applyAlignment="1" applyFont="1">
      <alignment readingOrder="0" shrinkToFit="0" wrapText="1"/>
    </xf>
    <xf borderId="4" fillId="0" fontId="4" numFmtId="0" xfId="0" applyBorder="1" applyFont="1"/>
    <xf borderId="7" fillId="0" fontId="4" numFmtId="0" xfId="0" applyBorder="1" applyFont="1"/>
    <xf borderId="9" fillId="0" fontId="4" numFmtId="0" xfId="0" applyAlignment="1" applyBorder="1" applyFont="1">
      <alignment horizontal="center"/>
    </xf>
    <xf borderId="10" fillId="0" fontId="4" numFmtId="0" xfId="0" applyAlignment="1" applyBorder="1" applyFont="1">
      <alignment horizontal="center"/>
    </xf>
    <xf borderId="10" fillId="0" fontId="18" numFmtId="0" xfId="0" applyAlignment="1" applyBorder="1" applyFont="1">
      <alignment horizontal="center" readingOrder="0"/>
    </xf>
    <xf borderId="11" fillId="0" fontId="4" numFmtId="0" xfId="0" applyAlignment="1" applyBorder="1" applyFont="1">
      <alignment horizontal="center"/>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114300</xdr:colOff>
      <xdr:row>14</xdr:row>
      <xdr:rowOff>19050</xdr:rowOff>
    </xdr:from>
    <xdr:ext cx="7877175" cy="4514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11496675</xdr:colOff>
      <xdr:row>1</xdr:row>
      <xdr:rowOff>57150</xdr:rowOff>
    </xdr:from>
    <xdr:ext cx="4781550" cy="3848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142875</xdr:colOff>
      <xdr:row>21</xdr:row>
      <xdr:rowOff>142875</xdr:rowOff>
    </xdr:from>
    <xdr:ext cx="7134225" cy="524827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895350</xdr:colOff>
      <xdr:row>2</xdr:row>
      <xdr:rowOff>28575</xdr:rowOff>
    </xdr:from>
    <xdr:ext cx="2990850" cy="259080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962025</xdr:colOff>
      <xdr:row>16</xdr:row>
      <xdr:rowOff>28575</xdr:rowOff>
    </xdr:from>
    <xdr:ext cx="3609975" cy="14668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962025</xdr:colOff>
      <xdr:row>24</xdr:row>
      <xdr:rowOff>47625</xdr:rowOff>
    </xdr:from>
    <xdr:ext cx="4238625" cy="166687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962025</xdr:colOff>
      <xdr:row>33</xdr:row>
      <xdr:rowOff>76200</xdr:rowOff>
    </xdr:from>
    <xdr:ext cx="4010025" cy="1514475"/>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38100</xdr:colOff>
      <xdr:row>41</xdr:row>
      <xdr:rowOff>133350</xdr:rowOff>
    </xdr:from>
    <xdr:ext cx="3543300" cy="2962275"/>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40" Type="http://schemas.openxmlformats.org/officeDocument/2006/relationships/hyperlink" Target="https://web.archive.org/web/20250504063234/https://www.latimes.com/california/story/2025-04-12/two-dead-after-tesla-crashes-into-orange-county-bus" TargetMode="External"/><Relationship Id="rId190" Type="http://schemas.openxmlformats.org/officeDocument/2006/relationships/hyperlink" Target="https://web.archive.org/web/20240520072720/https://www" TargetMode="External"/><Relationship Id="rId42" Type="http://schemas.openxmlformats.org/officeDocument/2006/relationships/hyperlink" Target="https://www.tesladeaths.com/assets/NHTSA_SGO.csv" TargetMode="External"/><Relationship Id="rId41" Type="http://schemas.openxmlformats.org/officeDocument/2006/relationships/hyperlink" Target="https://web.archive.org/web/20250504064556/https://www.postandcourier.com/kingstree/news/karla-amanda-adams-lake-city-died-tesla-wreck-kingstree-williamsburg-county/article_aac97f7e-e6b8-44b5-a0d4-2186267e2b36.html" TargetMode="External"/><Relationship Id="rId44" Type="http://schemas.openxmlformats.org/officeDocument/2006/relationships/hyperlink" Target="https://web.archive.org/web/20250517221447/https://www.vcstar.com/story/news/local/2025/04/10/motorcycle-rider-named-after-fatal-highway-101-crash-in-ventura-carjacking-grant-park/83012577007/" TargetMode="External"/><Relationship Id="rId194" Type="http://schemas.openxmlformats.org/officeDocument/2006/relationships/hyperlink" Target="https://web.archive.org/web/20240515050432/https:/www.latimes.com/california/story/2024-05-13/pasadena-fatal-car-crash" TargetMode="External"/><Relationship Id="rId43" Type="http://schemas.openxmlformats.org/officeDocument/2006/relationships/hyperlink" Target="https://www.tesladeaths.com/assets/NHTSA_SGO.csv" TargetMode="External"/><Relationship Id="rId193" Type="http://schemas.openxmlformats.org/officeDocument/2006/relationships/hyperlink" Target="https://web.archive.org/web/20240515050432/https://" TargetMode="External"/><Relationship Id="rId46" Type="http://schemas.openxmlformats.org/officeDocument/2006/relationships/hyperlink" Target="https://www.tesladeaths.com/assets/NHTSA_SGO.csv" TargetMode="External"/><Relationship Id="rId192" Type="http://schemas.openxmlformats.org/officeDocument/2006/relationships/hyperlink" Target="https://web.archive.org/web/20240515050432/https://www.latimes.com/california/story/2024-05-13/pasadena-fatal-car-crash" TargetMode="External"/><Relationship Id="rId45" Type="http://schemas.openxmlformats.org/officeDocument/2006/relationships/hyperlink" Target="https://web.archive.org/web/20250504064825/https://www.10news.com/news/local-news/car-veers-off-san-diego-freeway-ramp-lands-on-embankment-1-person-killed" TargetMode="External"/><Relationship Id="rId191" Type="http://schemas.openxmlformats.org/officeDocument/2006/relationships/hyperlink" Target="https://web.archive.org/web/20240520072720/https:/www.fox6now.com/news/caledonia-fatal-car-motorcycle-crash-alcohol-speed" TargetMode="External"/><Relationship Id="rId48" Type="http://schemas.openxmlformats.org/officeDocument/2006/relationships/hyperlink" Target="https://web.archive.org/web/20250526025616/https://au.news.yahoo.com/motorcyclist-dies-hospital-month-crash-203708103.html" TargetMode="External"/><Relationship Id="rId187" Type="http://schemas.openxmlformats.org/officeDocument/2006/relationships/hyperlink" Target="https://archive.is/1GTwm" TargetMode="External"/><Relationship Id="rId47" Type="http://schemas.openxmlformats.org/officeDocument/2006/relationships/hyperlink" Target="https://web.archive.org/web/20250517221001/https://cbs12.com/traffic/traffic-tracker-12/semi-vs-tesla-crash-leaves-driver-dead-over-100-gallons-of-fuel-on-turnpike-deadly-crash-port-st-lucie-st-lucie-county-florida-tesla-semi-truck-april-2-2025" TargetMode="External"/><Relationship Id="rId186" Type="http://schemas.openxmlformats.org/officeDocument/2006/relationships/hyperlink" Target="https://archive.is/1GTwm" TargetMode="External"/><Relationship Id="rId185" Type="http://schemas.openxmlformats.org/officeDocument/2006/relationships/hyperlink" Target="https://web.archive.org/web/20240604032047/https:/www.heraldscotland.com/news/24343706.police-appeal-tesla-driver-dies-three-car-a713-crash-near-ayr/" TargetMode="External"/><Relationship Id="rId49" Type="http://schemas.openxmlformats.org/officeDocument/2006/relationships/hyperlink" Target="https://web.archive.org/web/20250504194952/https://www.thelegaladvocate.com/news/breaking/alexander-conwell-janica-oliphint-tesla-crash-highway-288-manvel" TargetMode="External"/><Relationship Id="rId184" Type="http://schemas.openxmlformats.org/officeDocument/2006/relationships/hyperlink" Target="https://web.archive.org/web/20240604032047/https://www.heraldscotland.c" TargetMode="External"/><Relationship Id="rId189" Type="http://schemas.openxmlformats.org/officeDocument/2006/relationships/hyperlink" Target="https://web.archive.org/web/20240520072720/https://www.fox6now.com/news/caledonia-fatal-car-motorcycle-crash-alcohol-speed" TargetMode="External"/><Relationship Id="rId188" Type="http://schemas.openxmlformats.org/officeDocument/2006/relationships/hyperlink" Target="https://archive.is/1GTwm" TargetMode="External"/><Relationship Id="rId31" Type="http://schemas.openxmlformats.org/officeDocument/2006/relationships/hyperlink" Target="https://web.archive.org/web/20250526003841/https://www.portugalresident.com/four-teens-die-after-tesla-crashes-into-river-in-tavira/" TargetMode="External"/><Relationship Id="rId30" Type="http://schemas.openxmlformats.org/officeDocument/2006/relationships/hyperlink" Target="https://web.archive.org/web/20250526003119/https://cbsaustin.com/news/local/3-dead-in-fatal-wrong-way-crash-on-sh-71-involving-a-tesla-in-bastrop-county" TargetMode="External"/><Relationship Id="rId33" Type="http://schemas.openxmlformats.org/officeDocument/2006/relationships/hyperlink" Target="https://web.archive.org/web/20250504194550/https://www.ocregister.com/2025/05/02/driver-dies-in-fiery-crash-into-tree-in-laguna-hills/" TargetMode="External"/><Relationship Id="rId183" Type="http://schemas.openxmlformats.org/officeDocument/2006/relationships/hyperlink" Target="https://web.archive.org/web/20240604032047/https://www.heraldscotland.com/news/24343706.police-appeal-tesla-driver-dies-three-car-a713-crash-near-ayr/" TargetMode="External"/><Relationship Id="rId32" Type="http://schemas.openxmlformats.org/officeDocument/2006/relationships/hyperlink" Target="https://web.archive.org/web/20250526030000/https://www.howardcountymd.gov/police/police-investigating-fatal-collision-involving-four-vehicles" TargetMode="External"/><Relationship Id="rId182" Type="http://schemas.openxmlformats.org/officeDocument/2006/relationships/hyperlink" Target="https://web.archive.org/web/20240604031801/https:/www.abendblatt.de/region/harburg-landkreis/article242418966/Schrecklicher-Unfall-Mann-verbrennt-in-Tesla-an-A7-Bruecke.html" TargetMode="External"/><Relationship Id="rId35" Type="http://schemas.openxmlformats.org/officeDocument/2006/relationships/hyperlink" Target="https://web.archive.org/web/20250504055637/https://www.nbcwashington.com/news/local/northern-virginia/wife-and-husband-dead-after-tesla-crashes-catches-fire-in-virginia-neighborhood/3896178/" TargetMode="External"/><Relationship Id="rId181" Type="http://schemas.openxmlformats.org/officeDocument/2006/relationships/hyperlink" Target="https://web.archive.org/web/20240604031801/https://www.abendblatt.de/region/h" TargetMode="External"/><Relationship Id="rId34" Type="http://schemas.openxmlformats.org/officeDocument/2006/relationships/hyperlink" Target="https://web.archive.org/web/20250526002113/https://abc7.com/post/2-dead-fiery-crash-involving-tesla-claremont/16268435/" TargetMode="External"/><Relationship Id="rId180" Type="http://schemas.openxmlformats.org/officeDocument/2006/relationships/hyperlink" Target="https://web.archive.org/web/20240604031801/https://www.abendblatt.de/region/harburg-landkreis/article242418966/Schrecklicher-Unfall-Mann-verbrennt-in-Tesla-an-A7-Bruecke.html" TargetMode="External"/><Relationship Id="rId37" Type="http://schemas.openxmlformats.org/officeDocument/2006/relationships/hyperlink" Target="https://www.tesladeaths.com/assets/NHTSA_SGO.csv" TargetMode="External"/><Relationship Id="rId176" Type="http://schemas.openxmlformats.org/officeDocument/2006/relationships/hyperlink" Target="https://web.archive.org/web/20240531212309/https:/www.fox13seattle.com/news/tesla-prius-vehicluar-homicide-kent" TargetMode="External"/><Relationship Id="rId297" Type="http://schemas.openxmlformats.org/officeDocument/2006/relationships/hyperlink" Target="https://archive.is/NGkbf" TargetMode="External"/><Relationship Id="rId36" Type="http://schemas.openxmlformats.org/officeDocument/2006/relationships/hyperlink" Target="https://web.archive.org/web/20250421011521/https://www.sfchronicle.com/bayarea/article/tesla-driver-killed-crashing-tree-walnut-creek-20285014.php" TargetMode="External"/><Relationship Id="rId175" Type="http://schemas.openxmlformats.org/officeDocument/2006/relationships/hyperlink" Target="https://web.archive.org/web/20240531212309/h" TargetMode="External"/><Relationship Id="rId296" Type="http://schemas.openxmlformats.org/officeDocument/2006/relationships/hyperlink" Target="https://archive.is/NGkbf" TargetMode="External"/><Relationship Id="rId39" Type="http://schemas.openxmlformats.org/officeDocument/2006/relationships/hyperlink" Target="https://web.archive.org/web/20250504060307/https://www.yahoo.com/news/crash-shuts-down-busy-atlanta-153601806.html?guccounter=1&amp;guce_referrer=aHR0cHM6Ly9nby5ic2t5LmFwcC8&amp;guce_referrer_sig=AQAAAAx_17wMoR8DQJ6NePtle72cwLtRxAwBzLthf90OSs4MsSCuROcsFIRUZ-SaevfOLiS3T7Cd00OGqMWuI1gTFAQF8xFl3N63eI-Qz_lRm263gdsCy-zkH3H4fUqalgokh0bLJj-g9bo35g9XqHxWVFt1tkWlBBg02Ocby92UCXSP" TargetMode="External"/><Relationship Id="rId174" Type="http://schemas.openxmlformats.org/officeDocument/2006/relationships/hyperlink" Target="https://web.archive.org/web/20240531212309/https://www.fox13seattle.com/news/tesla-prius-vehicluar-homicide-kent" TargetMode="External"/><Relationship Id="rId295" Type="http://schemas.openxmlformats.org/officeDocument/2006/relationships/hyperlink" Target="https://archive.is/NGkbf" TargetMode="External"/><Relationship Id="rId38" Type="http://schemas.openxmlformats.org/officeDocument/2006/relationships/hyperlink" Target="https://web.archive.org/web/20250619112051/https://www.kttn.com/fatal-interstate-35-crash-in-daviess-county-claims-life-of-raymore-woman/" TargetMode="External"/><Relationship Id="rId173" Type="http://schemas.openxmlformats.org/officeDocument/2006/relationships/hyperlink" Target="https://web.archive.org/web/20240604033047/https:/patch.com/maryland/silverspring/motorcyclist-killed-silver-spring-crash-police" TargetMode="External"/><Relationship Id="rId294" Type="http://schemas.openxmlformats.org/officeDocument/2006/relationships/hyperlink" Target="https://web.archive.org/web/20220822002546/https://www.wflx.com/2022/08/21/1-dead-1-seriously-injured-crash-near-lake-worth-beach/" TargetMode="External"/><Relationship Id="rId179" Type="http://schemas.openxmlformats.org/officeDocument/2006/relationships/hyperlink" Target="https://web.archive.org/web/20240604031751/https:/www.cbsnews.com/miami/news/person-dies-after-tesla-crashes-bursts-into-flames-in-weston/" TargetMode="External"/><Relationship Id="rId178" Type="http://schemas.openxmlformats.org/officeDocument/2006/relationships/hyperlink" Target="https://web.archive.org/web/20240604031751/https://www.cbsnews.com/miam" TargetMode="External"/><Relationship Id="rId299" Type="http://schemas.openxmlformats.org/officeDocument/2006/relationships/hyperlink" Target="https://www.cnn.com/2022/10/17/business/tesla-motorcycle-crashes-autopilot/index.html" TargetMode="External"/><Relationship Id="rId177" Type="http://schemas.openxmlformats.org/officeDocument/2006/relationships/hyperlink" Target="https://web.archive.org/web/20240604031751/https://www.cbsnews.com/miami/news/person-dies-after-tesla-crashes-bursts-into-flames-in-weston/" TargetMode="External"/><Relationship Id="rId298" Type="http://schemas.openxmlformats.org/officeDocument/2006/relationships/hyperlink" Target="https://web.archive.org/web/20220910023657/https://apnews.com/article/technology-12ba38bd863e2b128a8e2914179049e0" TargetMode="External"/><Relationship Id="rId20" Type="http://schemas.openxmlformats.org/officeDocument/2006/relationships/hyperlink" Target="https://web.archive.org/web/20250528020316/https://www.163.com/dy/article/K0IQSGE00556ALLY.html" TargetMode="External"/><Relationship Id="rId22" Type="http://schemas.openxmlformats.org/officeDocument/2006/relationships/hyperlink" Target="https://archive.is/lecip" TargetMode="External"/><Relationship Id="rId21" Type="http://schemas.openxmlformats.org/officeDocument/2006/relationships/hyperlink" Target="https://web.archive.org/web/20250607170209/https://www.nbcmiami.com/news/local/driver-of-mercedes-sprinter-van-killed-in-rollover-crash-with-tesla-on-i-95-fhp/3622656/" TargetMode="External"/><Relationship Id="rId24" Type="http://schemas.openxmlformats.org/officeDocument/2006/relationships/hyperlink" Target="https://web.archive.org/web/20250526023253/https://hoodline.com/2025/05/fatal-collision-on-us-6-claims-life-of-tesla-driver-amid-heavy-rainstorm-near-milepost-259/" TargetMode="External"/><Relationship Id="rId23" Type="http://schemas.openxmlformats.org/officeDocument/2006/relationships/hyperlink" Target="https://web.archive.org/web/20250526023315/https://www.edhat.com/news/three-teenagers-identified-in-triple-fatal-car-crash-on-highway-1-near-lompoc/" TargetMode="External"/><Relationship Id="rId26" Type="http://schemas.openxmlformats.org/officeDocument/2006/relationships/hyperlink" Target="https://archive.ph/0SINp" TargetMode="External"/><Relationship Id="rId25" Type="http://schemas.openxmlformats.org/officeDocument/2006/relationships/hyperlink" Target="https://web.archive.org/web/20250526020838/https://www.fox35orlando.com/news/1-dead-after-access-lynx-bus-overturns-crash-troopers-say" TargetMode="External"/><Relationship Id="rId28" Type="http://schemas.openxmlformats.org/officeDocument/2006/relationships/hyperlink" Target="https://web.archive.org/web/20250526022930/https://www.8newsnow.com/news/local-news/rainbow-closed-due-to-deadly-crash-involving-pedestrian/" TargetMode="External"/><Relationship Id="rId27" Type="http://schemas.openxmlformats.org/officeDocument/2006/relationships/hyperlink" Target="https://web.archive.org/web/20250526004514/https://www.mlive.com/news/2025/05/ohio-man-dies-after-tesla-crashes-into-tree-on-i-75.html" TargetMode="External"/><Relationship Id="rId29" Type="http://schemas.openxmlformats.org/officeDocument/2006/relationships/hyperlink" Target="https://web.archive.org/web/20250526005651/https://accesswdun.com/article/2025/5/1291108/forsyth-co-weekend-wreck-leaves-one-dead" TargetMode="External"/><Relationship Id="rId11" Type="http://schemas.openxmlformats.org/officeDocument/2006/relationships/hyperlink" Target="https://web.archive.org/web/20250804002108/https://www.nbcsandiego.com/news/local/i805-traffic-deadly-crash-motorcyle-tesla/3859772/" TargetMode="External"/><Relationship Id="rId10" Type="http://schemas.openxmlformats.org/officeDocument/2006/relationships/hyperlink" Target="https://archive.ph/CEREm" TargetMode="External"/><Relationship Id="rId13" Type="http://schemas.openxmlformats.org/officeDocument/2006/relationships/hyperlink" Target="https://web.archive.org/web/20250713005047/https://www.wthitv.com/news/vigo-county-crash-alleged-red-light-runner-causes-fatal-collision/article_4f11e7aa-5555-4f49-8cf5-bbe506a1a363.html" TargetMode="External"/><Relationship Id="rId12" Type="http://schemas.openxmlformats.org/officeDocument/2006/relationships/hyperlink" Target="https://web.archive.org/web/20250804004839/https://www.mercurynews.com/2025/07/07/san-jose-pedestrian-dies-of-injuries-suffered-in-june-28-crash/" TargetMode="External"/><Relationship Id="rId15" Type="http://schemas.openxmlformats.org/officeDocument/2006/relationships/hyperlink" Target="https://web.archive.org/web/20250713012540/https://www.abcactionnews.com/news/region-polk/pedestrian-hit-and-killed-by-tesla-on-u-s-highway-98-in-lakeland-lpd" TargetMode="External"/><Relationship Id="rId198" Type="http://schemas.openxmlformats.org/officeDocument/2006/relationships/hyperlink" Target="https://web.archive.org/web/20240515052355/https:/www.mtdemocrat.com/news/tesla-alert-helps-locate-fatal-crash-site/article_dcbdfc06-0d5a-11ef-be82-331df090e761.html" TargetMode="External"/><Relationship Id="rId14" Type="http://schemas.openxmlformats.org/officeDocument/2006/relationships/hyperlink" Target="https://web.archive.org/web/20250713013234/https://www.10tv.com/article/news/local/fatal-logan-county-crash-state-route-117/530-abd66f9f-edf2-4684-b581-f230da8841cc" TargetMode="External"/><Relationship Id="rId197" Type="http://schemas.openxmlformats.org/officeDocument/2006/relationships/hyperlink" Target="https://web.archive.org/web/20240515052355/https://www.mtd" TargetMode="External"/><Relationship Id="rId17" Type="http://schemas.openxmlformats.org/officeDocument/2006/relationships/hyperlink" Target="https://archive.ph/gND8q" TargetMode="External"/><Relationship Id="rId196" Type="http://schemas.openxmlformats.org/officeDocument/2006/relationships/hyperlink" Target="https://web.archive.org/web/20240515052355/https://www.mtdemocrat.com/news/tesla-alert-helps-locate-fatal-crash-site/article_dcbdfc06-0d5a-11ef-be82-331df090e761.html" TargetMode="External"/><Relationship Id="rId16" Type="http://schemas.openxmlformats.org/officeDocument/2006/relationships/hyperlink" Target="https://web.archive.org/web/20250713010426/https://www.25newsnow.com/2025/06/10/elgin-man-dead-after-collision-marshall-county/" TargetMode="External"/><Relationship Id="rId195" Type="http://schemas.openxmlformats.org/officeDocument/2006/relationships/hyperlink" Target="https://web.archive.org/web/20240901225954/https://www.dimsumdaily.hk/fatal-accident-involving-tesla-model-y-on-taichung-ring-expressway-in-taiwan-2-deaths-reported/" TargetMode="External"/><Relationship Id="rId19" Type="http://schemas.openxmlformats.org/officeDocument/2006/relationships/hyperlink" Target="https://web.archive.org/web/20250713010100/https://www.fox13news.com/news/land-olakes-man-killed-fiery-tesla-crash-fhp" TargetMode="External"/><Relationship Id="rId18" Type="http://schemas.openxmlformats.org/officeDocument/2006/relationships/hyperlink" Target="https://web.archive.org/web/20250713002903/https://philomathnews.com/osp-log-recent-highway-fatalities-include-those-near-lincoln-city-seal-rock/" TargetMode="External"/><Relationship Id="rId199" Type="http://schemas.openxmlformats.org/officeDocument/2006/relationships/hyperlink" Target="https://web.archive.org/web/20240505033918/https://www.sgvcitywatch.com/west-covina/driver-found-dead-at-scene-of-tesla-crash-in-west-covina" TargetMode="External"/><Relationship Id="rId84" Type="http://schemas.openxmlformats.org/officeDocument/2006/relationships/hyperlink" Target="https://web.archive.org/web/20241202013639/https://www.kron4.com/news/bay-area/three-victims-of-piedmont-cybertruck-crash-identified/" TargetMode="External"/><Relationship Id="rId83" Type="http://schemas.openxmlformats.org/officeDocument/2006/relationships/hyperlink" Target="https://web.archive.org/web/20241202020554/https://www.westernmassnews.com/2024/11/28/police-sergeant-killed-wrong-way-crash-while-driving-home-thanksgiving-after-shift/" TargetMode="External"/><Relationship Id="rId86" Type="http://schemas.openxmlformats.org/officeDocument/2006/relationships/hyperlink" Target="https://web.archive.org/web/20241125063503/https://abc7.com/post/innocent-driver-killed-violent-crash-end-police-chase-winnetka/15581195/" TargetMode="External"/><Relationship Id="rId85" Type="http://schemas.openxmlformats.org/officeDocument/2006/relationships/hyperlink" Target="https://archive.ph/mivuQ" TargetMode="External"/><Relationship Id="rId88" Type="http://schemas.openxmlformats.org/officeDocument/2006/relationships/hyperlink" Target="https://archive.ph/cd0ix" TargetMode="External"/><Relationship Id="rId150" Type="http://schemas.openxmlformats.org/officeDocument/2006/relationships/hyperlink" Target="https://web.archive.org/web/20240708020832/https://www.fox35orlando.com/news/telsa-flames-after-hitting-tree-osceola-county-crash-fhp" TargetMode="External"/><Relationship Id="rId271" Type="http://schemas.openxmlformats.org/officeDocument/2006/relationships/hyperlink" Target="https://www.bloomberg.com/news/articles/2023-04-17/tesla-reports-new-fatal-crash-for-self-driving-car-model-s" TargetMode="External"/><Relationship Id="rId87" Type="http://schemas.openxmlformats.org/officeDocument/2006/relationships/hyperlink" Target="https://archive.ph/wip/7IFgn" TargetMode="External"/><Relationship Id="rId270" Type="http://schemas.openxmlformats.org/officeDocument/2006/relationships/hyperlink" Target="https://www.tesladeaths.com/assets/NHTSA_SGO.csv" TargetMode="External"/><Relationship Id="rId89" Type="http://schemas.openxmlformats.org/officeDocument/2006/relationships/hyperlink" Target="https://web.archive.org/web/20241202015106/https://foxrochester.com/news/nation-world/man-dies-after-tesla-veers-off-road-seminole-pratt-whitney-crashes-into-tree-in-palm-beach-county-florida-november-15-2024" TargetMode="External"/><Relationship Id="rId80" Type="http://schemas.openxmlformats.org/officeDocument/2006/relationships/hyperlink" Target="https://web.archive.org/web/20241216034554/https://www.fredericknewspost.com/news/disasters_and_accidents/woman-killed-in-md-26-crash/article_a1e74d8a-b6a3-5b22-bf7b-4a19ebeb7a36.html" TargetMode="External"/><Relationship Id="rId82" Type="http://schemas.openxmlformats.org/officeDocument/2006/relationships/hyperlink" Target="https://archive.ph/9AK4D" TargetMode="External"/><Relationship Id="rId81" Type="http://schemas.openxmlformats.org/officeDocument/2006/relationships/hyperlink" Target="https://web.archive.org/web/20241207194022/https://hudsonvalleypost.com/2-killed-after-tesla-catches-fire-in-hudson-valley-new-york/" TargetMode="External"/><Relationship Id="rId1" Type="http://schemas.openxmlformats.org/officeDocument/2006/relationships/hyperlink" Target="https://archive.ph/M4MFA" TargetMode="External"/><Relationship Id="rId2" Type="http://schemas.openxmlformats.org/officeDocument/2006/relationships/hyperlink" Target="https://www.ksbw.com/article/deadly-tesla-fire-crash-monterey-county-self-driving/65530611" TargetMode="External"/><Relationship Id="rId3" Type="http://schemas.openxmlformats.org/officeDocument/2006/relationships/hyperlink" Target="https://archive.ph/NzwtL" TargetMode="External"/><Relationship Id="rId149" Type="http://schemas.openxmlformats.org/officeDocument/2006/relationships/hyperlink" Target="https://web.archive.org/web/20240708020635/https:/www.bangordailynews.com/2024/06/27/central-maine/central-maine-police-courts/maine-man-sergi-kolesnick-dies-after-tesla-hits-tree-catches-fire/" TargetMode="External"/><Relationship Id="rId4" Type="http://schemas.openxmlformats.org/officeDocument/2006/relationships/hyperlink" Target="https://web.archive.org/web/20250804011000/https://www.ktvu.com/news/2-killed-motorcycle-versus-tesla-crash-santa-cruz-mountains" TargetMode="External"/><Relationship Id="rId148" Type="http://schemas.openxmlformats.org/officeDocument/2006/relationships/hyperlink" Target="https://web.archive.org/web/20240708020635/https://www.bangordailyn" TargetMode="External"/><Relationship Id="rId269" Type="http://schemas.openxmlformats.org/officeDocument/2006/relationships/hyperlink" Target="https://www.tesladeaths.com/assets/NHTSA_SGO.csv" TargetMode="External"/><Relationship Id="rId9" Type="http://schemas.openxmlformats.org/officeDocument/2006/relationships/hyperlink" Target="https://archive.ph/YIZ9E" TargetMode="External"/><Relationship Id="rId143" Type="http://schemas.openxmlformats.org/officeDocument/2006/relationships/hyperlink" Target="https://web.archive.org/web/20240617161723/https:/ktla.com/news/local-news/video-shows-moment-of-fatal-pasadena-crash-that-killed-3/" TargetMode="External"/><Relationship Id="rId264" Type="http://schemas.openxmlformats.org/officeDocument/2006/relationships/hyperlink" Target="https://static.nhtsa.gov/odi/inv/2022/INCR-EA22002-14496.pdf" TargetMode="External"/><Relationship Id="rId142" Type="http://schemas.openxmlformats.org/officeDocument/2006/relationships/hyperlink" Target="https://web.archive.org/web/20240617161723/https://ktla.com/news/" TargetMode="External"/><Relationship Id="rId263" Type="http://schemas.openxmlformats.org/officeDocument/2006/relationships/hyperlink" Target="https://www.tesladeaths.com/assets/NHTSA_SGO.csv" TargetMode="External"/><Relationship Id="rId141" Type="http://schemas.openxmlformats.org/officeDocument/2006/relationships/hyperlink" Target="https://web.archive.org/web/20240617161723/https://ktla.com/news/local-news/video-shows-moment-of-fatal-pasadena-crash-that-killed-3/" TargetMode="External"/><Relationship Id="rId262" Type="http://schemas.openxmlformats.org/officeDocument/2006/relationships/hyperlink" Target="https://www.shorenewsnetwork.com/2023/08/10/deadly-tesla-crash-in-virginia-sparks-new-federal-investigation/" TargetMode="External"/><Relationship Id="rId140" Type="http://schemas.openxmlformats.org/officeDocument/2006/relationships/hyperlink" Target="https://web.archive.org/web/20240901050504/https://www.newsnowwarsaw.com/police-report-tesla-involved-in-local-fatal-crash-was-using-autopilot/" TargetMode="External"/><Relationship Id="rId261" Type="http://schemas.openxmlformats.org/officeDocument/2006/relationships/hyperlink" Target="https://archive.ph/wip/EJMvC" TargetMode="External"/><Relationship Id="rId5" Type="http://schemas.openxmlformats.org/officeDocument/2006/relationships/hyperlink" Target="https://web.archive.org/web/20250804013304/https://www.al.com/news/2025/07/man-killed-when-tesla-runs-off-road-crashes-into-trees-catches-on-fire-in-walker-county.html?outputType=amp" TargetMode="External"/><Relationship Id="rId147" Type="http://schemas.openxmlformats.org/officeDocument/2006/relationships/hyperlink" Target="https://web.archive.org/web/20240708020635/https://www.bangordailynews.com/2024/06/27/central-maine/central-maine-police-courts/maine-man-sergi-kolesnick-dies-after-tesla-hits-tree-catches-fire/" TargetMode="External"/><Relationship Id="rId268" Type="http://schemas.openxmlformats.org/officeDocument/2006/relationships/hyperlink" Target="https://www.tesladeaths.com/assets/NHTSA_SGO.csv" TargetMode="External"/><Relationship Id="rId6" Type="http://schemas.openxmlformats.org/officeDocument/2006/relationships/hyperlink" Target="https://web.archive.org/web/20250804005536/https://www.nj.com/passaic-county/2025/07/nj-man-killed-2-injured-while-on-side-of-highway-after-crash-police-said.html" TargetMode="External"/><Relationship Id="rId146" Type="http://schemas.openxmlformats.org/officeDocument/2006/relationships/hyperlink" Target="https://web.archive.org/web/20240708021323/https:/www.northyorkshire.police.uk/news/north-yorkshire/news/appeals/2024/06-june/york-fatal-collision-appeal-for-witnesses-and-dashcam-footage/" TargetMode="External"/><Relationship Id="rId267" Type="http://schemas.openxmlformats.org/officeDocument/2006/relationships/hyperlink" Target="https://www.tesladeaths.com/assets/NHTSA_SGO.csv" TargetMode="External"/><Relationship Id="rId7" Type="http://schemas.openxmlformats.org/officeDocument/2006/relationships/hyperlink" Target="https://archive.ph/9cNEV" TargetMode="External"/><Relationship Id="rId145" Type="http://schemas.openxmlformats.org/officeDocument/2006/relationships/hyperlink" Target="https://web.archive.org/web/20240708021323/https://www.nort" TargetMode="External"/><Relationship Id="rId266" Type="http://schemas.openxmlformats.org/officeDocument/2006/relationships/hyperlink" Target="https://www.tesladeaths.com/assets/NHTSA_SGO.csv" TargetMode="External"/><Relationship Id="rId8" Type="http://schemas.openxmlformats.org/officeDocument/2006/relationships/hyperlink" Target="https://web.archive.org/web/20250804010554/https://www.channel3000.com/news/tesla-driver-dead-2-others-injured-after-crash-near-adams-juneau-county-line/article_62720653-7e21-48f5-92a3-3cb4e3dcf1ef.html" TargetMode="External"/><Relationship Id="rId144" Type="http://schemas.openxmlformats.org/officeDocument/2006/relationships/hyperlink" Target="https://web.archive.org/web/20240708021323/https://www.northyorkshire.police.uk/news/north-yorkshire/news/appeals/2024/06-june/york-fatal-collision-appeal-for-witnesses-and-dashcam-footage/" TargetMode="External"/><Relationship Id="rId265" Type="http://schemas.openxmlformats.org/officeDocument/2006/relationships/hyperlink" Target="https://www.tesladeaths.com/assets/NHTSA_SGO.csv" TargetMode="External"/><Relationship Id="rId73" Type="http://schemas.openxmlformats.org/officeDocument/2006/relationships/hyperlink" Target="https://web.archive.org/web/20241230234610/https://cbs12.com/amp/news/local/tesla-strikes-couple-crossing-the-street-one-dead-one-injured-december-29-2024" TargetMode="External"/><Relationship Id="rId72" Type="http://schemas.openxmlformats.org/officeDocument/2006/relationships/hyperlink" Target="https://web.archive.org/web/20250111203022/https://www.al.com/news/2025/01/kentucky-woman-killed-2-children-among-5-injured-in-head-on-conecuh-county-crash.html" TargetMode="External"/><Relationship Id="rId75" Type="http://schemas.openxmlformats.org/officeDocument/2006/relationships/hyperlink" Target="https://web.archive.org/web/20241229202527/https://www.wtxl.com/thomasville/two-dead-after-fiery-crash-in-thomas-county" TargetMode="External"/><Relationship Id="rId74" Type="http://schemas.openxmlformats.org/officeDocument/2006/relationships/hyperlink" Target="https://web.archive.org/web/20241226172046/https://www.clayconews.com/news/26049-fatal-crash-on-interstate-5-in-douglas-county-oregon-4" TargetMode="External"/><Relationship Id="rId77" Type="http://schemas.openxmlformats.org/officeDocument/2006/relationships/hyperlink" Target="https://web.archive.org/web/20241216035912/https://www.cbsnews.com/losangeles/news/man-dead-after-multi-vehicle-crash-in-sawtelle/" TargetMode="External"/><Relationship Id="rId260" Type="http://schemas.openxmlformats.org/officeDocument/2006/relationships/hyperlink" Target="https://archive.ph/wip/EJMvC" TargetMode="External"/><Relationship Id="rId76" Type="http://schemas.openxmlformats.org/officeDocument/2006/relationships/hyperlink" Target="https://www.tesladeaths.com/assets/NHTSA_SGO.csv" TargetMode="External"/><Relationship Id="rId79" Type="http://schemas.openxmlformats.org/officeDocument/2006/relationships/hyperlink" Target="https://web.archive.org/web/20250116141517/https://www.morningjournalnews.com/news/local-news/2024/12/salem-man-killed-in-goshen-crash/" TargetMode="External"/><Relationship Id="rId78" Type="http://schemas.openxmlformats.org/officeDocument/2006/relationships/hyperlink" Target="https://www.tesladeaths.com/assets/NHTSA_SGO.csv" TargetMode="External"/><Relationship Id="rId71" Type="http://schemas.openxmlformats.org/officeDocument/2006/relationships/hyperlink" Target="https://web.archive.org/web/20250201034728/https://kfdm.com/news/local/driver-of-pickup-truck-killed-after-collision-with-tesla" TargetMode="External"/><Relationship Id="rId70" Type="http://schemas.openxmlformats.org/officeDocument/2006/relationships/hyperlink" Target="https://web.archive.org/web/20250201034712/https://patch.com/new-york/newcity/28-year-old-victim-fatal-i-87-tesla-crash-idd-ny-state-police" TargetMode="External"/><Relationship Id="rId139" Type="http://schemas.openxmlformats.org/officeDocument/2006/relationships/hyperlink" Target="https://www.tesladeaths.com/assets/NHTSA_SGO.csv" TargetMode="External"/><Relationship Id="rId138" Type="http://schemas.openxmlformats.org/officeDocument/2006/relationships/hyperlink" Target="https://web.archive.org/web/20240901050504/https://www.newsnowwarsaw.com/police-report-tesla-involved-in-local-fatal-crash-was-using-autopilot/" TargetMode="External"/><Relationship Id="rId259" Type="http://schemas.openxmlformats.org/officeDocument/2006/relationships/hyperlink" Target="https://archive.ph/wip/EJMvC" TargetMode="External"/><Relationship Id="rId137" Type="http://schemas.openxmlformats.org/officeDocument/2006/relationships/hyperlink" Target="https://web.archive.org/web/20240708022653/https://www.breitbart.com/politics/2024/07/03/report-illegal-alien-charged-with-killing-22-year-old-tiger-gutierrez-in-new-mexico-drunk-driving-crash/" TargetMode="External"/><Relationship Id="rId258" Type="http://schemas.openxmlformats.org/officeDocument/2006/relationships/hyperlink" Target="https://www.tesladeaths.com/assets/NHTSA_SGO.csv" TargetMode="External"/><Relationship Id="rId132" Type="http://schemas.openxmlformats.org/officeDocument/2006/relationships/hyperlink" Target="https://web.archive.org/web/20240901052239/https://www.newsweek.com/texas-man-dead-tesla-cybertruck-crash-1934737" TargetMode="External"/><Relationship Id="rId253" Type="http://schemas.openxmlformats.org/officeDocument/2006/relationships/hyperlink" Target="https://archive.ph/HzOJC" TargetMode="External"/><Relationship Id="rId131" Type="http://schemas.openxmlformats.org/officeDocument/2006/relationships/hyperlink" Target="https://web.archive.org/web/20240901053018/https://abc30.com/post/1-dead-2-hospitalized-following-head-crash-fresno-county-chp-says/15169585/" TargetMode="External"/><Relationship Id="rId252" Type="http://schemas.openxmlformats.org/officeDocument/2006/relationships/hyperlink" Target="https://archive.ph/HzOJC" TargetMode="External"/><Relationship Id="rId130" Type="http://schemas.openxmlformats.org/officeDocument/2006/relationships/hyperlink" Target="https://web.archive.org/web/20240903011941/https://www.nbcmiami.com/news/local/speeding-tesla-driver-may-have-caused-multi-vehicle-crash-that-left-2-dead-in-broward/3391918/" TargetMode="External"/><Relationship Id="rId251" Type="http://schemas.openxmlformats.org/officeDocument/2006/relationships/hyperlink" Target="https://archive.ph/gVgWJ" TargetMode="External"/><Relationship Id="rId250" Type="http://schemas.openxmlformats.org/officeDocument/2006/relationships/hyperlink" Target="https://archive.ph/gVgWJ" TargetMode="External"/><Relationship Id="rId136" Type="http://schemas.openxmlformats.org/officeDocument/2006/relationships/hyperlink" Target="https://web.archive.org/web/20240901053832/https://www.wlky.com/article/fatal-crash-harrison-county-indiana/61560118" TargetMode="External"/><Relationship Id="rId257" Type="http://schemas.openxmlformats.org/officeDocument/2006/relationships/hyperlink" Target="https://web.archive.org/web/20231205213153/https://www.news4jax.com/news/local/2023/08/07/16-year-old-driver-killed-in-st-johns-crash-thursday/" TargetMode="External"/><Relationship Id="rId135" Type="http://schemas.openxmlformats.org/officeDocument/2006/relationships/hyperlink" Target="https://archive.ph/dHhpF" TargetMode="External"/><Relationship Id="rId256" Type="http://schemas.openxmlformats.org/officeDocument/2006/relationships/hyperlink" Target="https://www.tesladeaths.com/assets/NHTSA_SGO.csv" TargetMode="External"/><Relationship Id="rId134" Type="http://schemas.openxmlformats.org/officeDocument/2006/relationships/hyperlink" Target="https://web.archive.org/web/20240901055123/https://katu.com/news/local/fatal-three-car-crash-on-highway-26-claims-lives-of-washington-couple-oregon-state-police-dashcam-video" TargetMode="External"/><Relationship Id="rId255" Type="http://schemas.openxmlformats.org/officeDocument/2006/relationships/hyperlink" Target="https://www.heraldsun.com.au/truecrimeaustralia/police-courts-victoria/melbourne-orchestra-member-andrew-jacobs-remembered-after-tragic-death/news-story/3392dd1e1f96acf2962e25237452d46f" TargetMode="External"/><Relationship Id="rId133" Type="http://schemas.openxmlformats.org/officeDocument/2006/relationships/hyperlink" Target="https://web.archive.org/web/20240901230834/https://www.10news.com/news/local-news/chp-investigating-collision-that-left-a-pedestrian-dead" TargetMode="External"/><Relationship Id="rId254" Type="http://schemas.openxmlformats.org/officeDocument/2006/relationships/hyperlink" Target="https://www.heraldsun.com.au/truecrimeaustralia/police-courts-victoria/melbourne-orchestra-member-andrew-jacobs-remembered-after-tragic-death/news-story/3392dd1e1f96acf2962e25237452d46f" TargetMode="External"/><Relationship Id="rId62" Type="http://schemas.openxmlformats.org/officeDocument/2006/relationships/hyperlink" Target="https://archive.ph/fDHEM" TargetMode="External"/><Relationship Id="rId61" Type="http://schemas.openxmlformats.org/officeDocument/2006/relationships/hyperlink" Target="https://web.archive.org/web/20250215230812/https://ksisradio.com/tesla-crash-claims-two-clinton-lives-in-henry-county/" TargetMode="External"/><Relationship Id="rId64" Type="http://schemas.openxmlformats.org/officeDocument/2006/relationships/hyperlink" Target="https://www.tesladeaths.com/assets/NHTSA_SGO.csv" TargetMode="External"/><Relationship Id="rId63" Type="http://schemas.openxmlformats.org/officeDocument/2006/relationships/hyperlink" Target="https://web.archive.org/web/20250215230949/https://abc7ny.com/post/upper-east-side-nyc-fatal-crash-driver-killed-passenger-hurt-tesla-crashes-fdr-drive/15863462/" TargetMode="External"/><Relationship Id="rId66" Type="http://schemas.openxmlformats.org/officeDocument/2006/relationships/hyperlink" Target="https://www.tesladeaths.com/assets/NHTSA_SGO.csv" TargetMode="External"/><Relationship Id="rId172" Type="http://schemas.openxmlformats.org/officeDocument/2006/relationships/hyperlink" Target="https://web.archive.org/web/20240604033047/https://patch.com/" TargetMode="External"/><Relationship Id="rId293" Type="http://schemas.openxmlformats.org/officeDocument/2006/relationships/hyperlink" Target="https://web.archive.org/web/20220822181849/https://www.telegraph.co.uk/news/2022/08/22/woman-dies-range-rover-ends-tube-line-crash-tesla/" TargetMode="External"/><Relationship Id="rId65" Type="http://schemas.openxmlformats.org/officeDocument/2006/relationships/hyperlink" Target="https://www.tesladeaths.com/assets/NHTSA_SGO.csv" TargetMode="External"/><Relationship Id="rId171" Type="http://schemas.openxmlformats.org/officeDocument/2006/relationships/hyperlink" Target="https://web.archive.org/web/20240604033047/https://patch.com/maryland/silverspring/motorcyclist-killed-silver-spring-crash-police" TargetMode="External"/><Relationship Id="rId292" Type="http://schemas.openxmlformats.org/officeDocument/2006/relationships/hyperlink" Target="https://www.tesladeaths.com/assets/NHTSA_SGO.csv" TargetMode="External"/><Relationship Id="rId68" Type="http://schemas.openxmlformats.org/officeDocument/2006/relationships/hyperlink" Target="https://web.archive.org/web/20250201032926/https://countynews.tv/tustin-fiery-crash-leaves-motorcyclist-dead-two-cars-burned-to-a-crisp/" TargetMode="External"/><Relationship Id="rId170" Type="http://schemas.openxmlformats.org/officeDocument/2006/relationships/hyperlink" Target="https://web.archive.org/web/20240604032720/https:/easttexasradio.com/one-dead-in-sulphur-springs-crash-3/" TargetMode="External"/><Relationship Id="rId291" Type="http://schemas.openxmlformats.org/officeDocument/2006/relationships/hyperlink" Target="https://www.tesladeaths.com/assets/NHTSA_SGO.csv" TargetMode="External"/><Relationship Id="rId67" Type="http://schemas.openxmlformats.org/officeDocument/2006/relationships/hyperlink" Target="https://web.archive.org/web/20250201032831/https://www.yahoo.com/news/police-burning-tesla-battery-prevented-002639493.html" TargetMode="External"/><Relationship Id="rId290" Type="http://schemas.openxmlformats.org/officeDocument/2006/relationships/hyperlink" Target="https://archive.ph/LIuuq" TargetMode="External"/><Relationship Id="rId60" Type="http://schemas.openxmlformats.org/officeDocument/2006/relationships/hyperlink" Target="https://archive.ph/4xH0K" TargetMode="External"/><Relationship Id="rId165" Type="http://schemas.openxmlformats.org/officeDocument/2006/relationships/hyperlink" Target="https://archive.ph/QhgXf" TargetMode="External"/><Relationship Id="rId286" Type="http://schemas.openxmlformats.org/officeDocument/2006/relationships/hyperlink" Target="https://www.tesladeaths.com/assets/NHTSA_SGO.csv" TargetMode="External"/><Relationship Id="rId69" Type="http://schemas.openxmlformats.org/officeDocument/2006/relationships/hyperlink" Target="https://web.archive.org/web/20250201033646/https://abc7news.com/post/harrison-street-crash-survivor-linh-luu-Mischa-Romanenko-dog-killed/15823640/" TargetMode="External"/><Relationship Id="rId164" Type="http://schemas.openxmlformats.org/officeDocument/2006/relationships/hyperlink" Target="https://web.archive.org/web/20240617161146/https:/contracosta.news/2024/06/09/chp-pedestrian-struck-and-killed-in-pleasant-hill-sunday-morning/" TargetMode="External"/><Relationship Id="rId285" Type="http://schemas.openxmlformats.org/officeDocument/2006/relationships/hyperlink" Target="https://www.tesladeaths.com/assets/NHTSA_SGO.csv" TargetMode="External"/><Relationship Id="rId163" Type="http://schemas.openxmlformats.org/officeDocument/2006/relationships/hyperlink" Target="https://web.archive.org/web/20240617161146/https://contracosta.news/2024/06/" TargetMode="External"/><Relationship Id="rId284" Type="http://schemas.openxmlformats.org/officeDocument/2006/relationships/hyperlink" Target="https://web.archive.org/web/20220909100041/https://www.cbsnews.com/sanfrancisco/news/man-riding-dirt-bike-in-san-jose-dies-in-collision-with-tesla/" TargetMode="External"/><Relationship Id="rId162" Type="http://schemas.openxmlformats.org/officeDocument/2006/relationships/hyperlink" Target="https://web.archive.org/web/20240617161146/https://contracosta.news/2024/06/09/chp-pedestrian-struck-and-killed-in-pleasant-hill-sunday-morning/" TargetMode="External"/><Relationship Id="rId283" Type="http://schemas.openxmlformats.org/officeDocument/2006/relationships/hyperlink" Target="https://www.tesladeaths.com/assets/NHTSA_SGO.csv" TargetMode="External"/><Relationship Id="rId169" Type="http://schemas.openxmlformats.org/officeDocument/2006/relationships/hyperlink" Target="https://web.archive.org/web/2024060403" TargetMode="External"/><Relationship Id="rId168" Type="http://schemas.openxmlformats.org/officeDocument/2006/relationships/hyperlink" Target="https://web.archive.org/web/20240604032720/https://easttexasradio.com/one-dead-in-sulphur-springs-crash-3/" TargetMode="External"/><Relationship Id="rId289" Type="http://schemas.openxmlformats.org/officeDocument/2006/relationships/hyperlink" Target="https://archive.ph/LIuuq" TargetMode="External"/><Relationship Id="rId167" Type="http://schemas.openxmlformats.org/officeDocument/2006/relationships/hyperlink" Target="https://archive.ph/QhgXf" TargetMode="External"/><Relationship Id="rId288" Type="http://schemas.openxmlformats.org/officeDocument/2006/relationships/hyperlink" Target="https://archive.ph/LIuuq" TargetMode="External"/><Relationship Id="rId166" Type="http://schemas.openxmlformats.org/officeDocument/2006/relationships/hyperlink" Target="https://archive.ph/QhgXf" TargetMode="External"/><Relationship Id="rId287" Type="http://schemas.openxmlformats.org/officeDocument/2006/relationships/hyperlink" Target="https://web.archive.org/web/20220826192806/https://bocanewsnow.com/2022/08/26/boca-ratons-ingrid-noon-killed-motorcycle-struck-by-tesla/" TargetMode="External"/><Relationship Id="rId51" Type="http://schemas.openxmlformats.org/officeDocument/2006/relationships/hyperlink" Target="https://web.archive.org/web/20250421022511/https://www.naplesnews.com/story/news/local/2025/03/22/miami-man-driving-kia-dies-in-tesla-crash-on-i-75-troopers-sayfront-headline/82610277007/" TargetMode="External"/><Relationship Id="rId50" Type="http://schemas.openxmlformats.org/officeDocument/2006/relationships/hyperlink" Target="https://web.archive.org/web/20250421012720/https://www.denverpost.com/2025/03/24/fatal-tesla-crash-aurora-buckley-alameda-airport-boulevard/" TargetMode="External"/><Relationship Id="rId53" Type="http://schemas.openxmlformats.org/officeDocument/2006/relationships/hyperlink" Target="https://archive.ph/CNxKm" TargetMode="External"/><Relationship Id="rId52" Type="http://schemas.openxmlformats.org/officeDocument/2006/relationships/hyperlink" Target="https://web.archive.org/web/20250309090150/https://www.actionnewsnow.com/news/forest-ranch-man-identified-in-deadly-motorcycle-crash/article_56eb7b8e-f9fa-11ef-8cbd-d7264ae755fe.html" TargetMode="External"/><Relationship Id="rId55" Type="http://schemas.openxmlformats.org/officeDocument/2006/relationships/hyperlink" Target="https://web.archive.org/web/20250309090740/https://www.kcra.com/article/tesla-modesto-fiery-crash/63937590" TargetMode="External"/><Relationship Id="rId161" Type="http://schemas.openxmlformats.org/officeDocument/2006/relationships/hyperlink" Target="https://web.archive.org/web/20240617161723/https:/ktla.com/news/local-news/video-shows-moment-of-fatal-pasadena-crash-that-killed-3/" TargetMode="External"/><Relationship Id="rId282" Type="http://schemas.openxmlformats.org/officeDocument/2006/relationships/hyperlink" Target="https://www.tesladeaths.com/assets/NHTSA_SGO.csv" TargetMode="External"/><Relationship Id="rId54" Type="http://schemas.openxmlformats.org/officeDocument/2006/relationships/hyperlink" Target="https://web.archive.org/web/20250309082924/https://people.com/2-people-killed-after-tesla-crashes-into-illinois-home-bursts-into-flames-11690112" TargetMode="External"/><Relationship Id="rId160" Type="http://schemas.openxmlformats.org/officeDocument/2006/relationships/hyperlink" Target="https://web.archive.org/web/20240617161723/https://ktla.com/news/" TargetMode="External"/><Relationship Id="rId281" Type="http://schemas.openxmlformats.org/officeDocument/2006/relationships/hyperlink" Target="https://archive.ph/qp3oz" TargetMode="External"/><Relationship Id="rId57" Type="http://schemas.openxmlformats.org/officeDocument/2006/relationships/hyperlink" Target="https://web.archive.org/web/20250309181155/https://www.yourcentralvalley.com/news/local-news/juvenile-driver-ejected-in-fresno-county-tesla-crash/" TargetMode="External"/><Relationship Id="rId280" Type="http://schemas.openxmlformats.org/officeDocument/2006/relationships/hyperlink" Target="https://www.tesladeaths.com/assets/NHTSA_SGO.csv" TargetMode="External"/><Relationship Id="rId56" Type="http://schemas.openxmlformats.org/officeDocument/2006/relationships/hyperlink" Target="https://web.archive.org/web/20250309083033/https://www.fox29.com/news/tesla-driver-dies-after-veering-oncoming-mack-truck-for-unknown-reason-police" TargetMode="External"/><Relationship Id="rId159" Type="http://schemas.openxmlformats.org/officeDocument/2006/relationships/hyperlink" Target="https://web.archive.org/web/20240617161723/https://ktla.com/news/local-news/video-shows-moment-of-fatal-pasadena-crash-that-killed-3/" TargetMode="External"/><Relationship Id="rId59" Type="http://schemas.openxmlformats.org/officeDocument/2006/relationships/hyperlink" Target="https://archive.ph/26FYy" TargetMode="External"/><Relationship Id="rId154" Type="http://schemas.openxmlformats.org/officeDocument/2006/relationships/hyperlink" Target="https://archive.ph/KbGPY" TargetMode="External"/><Relationship Id="rId275" Type="http://schemas.openxmlformats.org/officeDocument/2006/relationships/hyperlink" Target="https://archive.ph/eVnc8" TargetMode="External"/><Relationship Id="rId58" Type="http://schemas.openxmlformats.org/officeDocument/2006/relationships/hyperlink" Target="https://web.archive.org/web/20250309094643/https://www.8newsnow.com/news/local-news/man-riding-scooter-dies-1-week-after-crash-with-tesla-in-southwest-las-vegas-valley/" TargetMode="External"/><Relationship Id="rId153" Type="http://schemas.openxmlformats.org/officeDocument/2006/relationships/hyperlink" Target="https://archive.ph/KbGPY" TargetMode="External"/><Relationship Id="rId274" Type="http://schemas.openxmlformats.org/officeDocument/2006/relationships/hyperlink" Target="https://archive.ph/eVnc8" TargetMode="External"/><Relationship Id="rId152" Type="http://schemas.openxmlformats.org/officeDocument/2006/relationships/hyperlink" Target="https://web.archive.org/web/20240708020832/https:/www.fox35orlando.com/news/telsa-flames-after-hitting-tree-osceola-county-crash-fhp" TargetMode="External"/><Relationship Id="rId273" Type="http://schemas.openxmlformats.org/officeDocument/2006/relationships/hyperlink" Target="https://archive.is/uIT44" TargetMode="External"/><Relationship Id="rId151" Type="http://schemas.openxmlformats.org/officeDocument/2006/relationships/hyperlink" Target="https://web.archive.org/web/20240708020832/https://www.fox35orlan" TargetMode="External"/><Relationship Id="rId272" Type="http://schemas.openxmlformats.org/officeDocument/2006/relationships/hyperlink" Target="https://archive.is/uIT44" TargetMode="External"/><Relationship Id="rId158" Type="http://schemas.openxmlformats.org/officeDocument/2006/relationships/hyperlink" Target="https://web.archive.org/web/20240617161520/https:/www.mercurynews.com/2024/06/14/san-jose-man-killed-riding-electric-scooter-on-highway-87/" TargetMode="External"/><Relationship Id="rId279" Type="http://schemas.openxmlformats.org/officeDocument/2006/relationships/hyperlink" Target="https://www.tesladeaths.com/assets/NHTSA_SGO.csv" TargetMode="External"/><Relationship Id="rId157" Type="http://schemas.openxmlformats.org/officeDocument/2006/relationships/hyperlink" Target="https://web.archive.org/web/20240617161520/https://www.mercurynews.com/2" TargetMode="External"/><Relationship Id="rId278" Type="http://schemas.openxmlformats.org/officeDocument/2006/relationships/hyperlink" Target="https://www.tesladeaths.com/assets/NHTSA_SGO.csv" TargetMode="External"/><Relationship Id="rId156" Type="http://schemas.openxmlformats.org/officeDocument/2006/relationships/hyperlink" Target="https://web.archive.org/web/20240617161520/https://www.mercurynews.com/2024/06/14/san-jose-man-killed-riding-electric-scooter-on-highway-87/" TargetMode="External"/><Relationship Id="rId277" Type="http://schemas.openxmlformats.org/officeDocument/2006/relationships/hyperlink" Target="https://www.tesladeaths.com/assets/NHTSA_SGO.csv" TargetMode="External"/><Relationship Id="rId155" Type="http://schemas.openxmlformats.org/officeDocument/2006/relationships/hyperlink" Target="https://archive.ph/KbGPY" TargetMode="External"/><Relationship Id="rId276" Type="http://schemas.openxmlformats.org/officeDocument/2006/relationships/hyperlink" Target="https://archive.ph/eVnc8" TargetMode="External"/><Relationship Id="rId107" Type="http://schemas.openxmlformats.org/officeDocument/2006/relationships/hyperlink" Target="https://archive.ph/8Zsxk" TargetMode="External"/><Relationship Id="rId228" Type="http://schemas.openxmlformats.org/officeDocument/2006/relationships/hyperlink" Target="https://web.archive.org/web/20240229060137/https://www.wbaltv.co" TargetMode="External"/><Relationship Id="rId349" Type="http://schemas.openxmlformats.org/officeDocument/2006/relationships/hyperlink" Target="https://www.tesladeaths.com/assets/NHTSA_SGO.csv" TargetMode="External"/><Relationship Id="rId106" Type="http://schemas.openxmlformats.org/officeDocument/2006/relationships/hyperlink" Target="https://archive.ph/Qwhpc" TargetMode="External"/><Relationship Id="rId227" Type="http://schemas.openxmlformats.org/officeDocument/2006/relationships/hyperlink" Target="https://web.archive.org/web/20240229060137/https://www.wbaltv.com/article/police-multi-vehicle-crash-kills-2-people-including-child-northeast-baltimore/46883837" TargetMode="External"/><Relationship Id="rId348" Type="http://schemas.openxmlformats.org/officeDocument/2006/relationships/hyperlink" Target="https://www.tesladeaths.com/assets/NHTSA_SGO.csv" TargetMode="External"/><Relationship Id="rId105" Type="http://schemas.openxmlformats.org/officeDocument/2006/relationships/hyperlink" Target="https://web.archive.org/web/20250309180540/https://www.greatyarmouthmercury.co.uk/news/24951518.police-re-bail-tesla-driver-fatal-crash-yarmouth/" TargetMode="External"/><Relationship Id="rId226" Type="http://schemas.openxmlformats.org/officeDocument/2006/relationships/hyperlink" Target="https://web.archive.org/web/20240321040249/https://www.miamihera" TargetMode="External"/><Relationship Id="rId347" Type="http://schemas.openxmlformats.org/officeDocument/2006/relationships/hyperlink" Target="https://web.archive.org/web/20220817115818/https://www.nytimes.com/2021/07/05/business/tesla-autopilot-lawsuits-safety.html" TargetMode="External"/><Relationship Id="rId104" Type="http://schemas.openxmlformats.org/officeDocument/2006/relationships/hyperlink" Target="https://archive.ph/6FhVD" TargetMode="External"/><Relationship Id="rId225" Type="http://schemas.openxmlformats.org/officeDocument/2006/relationships/hyperlink" Target="https://web.archive.org/web/20240321040249/https://www.miamiherald.com/news/traffic/article286818130.html" TargetMode="External"/><Relationship Id="rId346" Type="http://schemas.openxmlformats.org/officeDocument/2006/relationships/hyperlink" Target="https://www.tesladeaths.com/assets/NHTSA_SGO.csv" TargetMode="External"/><Relationship Id="rId109" Type="http://schemas.openxmlformats.org/officeDocument/2006/relationships/hyperlink" Target="https://web.archive.org/web/20241009174335/https://www.thespec.com/news/ontario/police-say-3-dead-3-hurt-in-crash-near-kitchener-ont/article_c1c6c5c2-10cb-5625-a08b-7461f604ce56.html" TargetMode="External"/><Relationship Id="rId108" Type="http://schemas.openxmlformats.org/officeDocument/2006/relationships/hyperlink" Target="https://web.archive.org/web/20240926204157/https://weibo.com/6078562289/5082531437216454" TargetMode="External"/><Relationship Id="rId229" Type="http://schemas.openxmlformats.org/officeDocument/2006/relationships/hyperlink" Target="https://web.archive.org/web/20240229055710/https://www.latimes.com/socal/daily-pilot/news/story/2024-02-22/traffic-collision-in-huntington-beach-kills-stockton-man" TargetMode="External"/><Relationship Id="rId220" Type="http://schemas.openxmlformats.org/officeDocument/2006/relationships/hyperlink" Target="https://web.archive.org/web/20240417030313/https://www.10tv.com/" TargetMode="External"/><Relationship Id="rId341" Type="http://schemas.openxmlformats.org/officeDocument/2006/relationships/hyperlink" Target="https://www.tesladeaths.com/assets/NHTSA_SGO.csv" TargetMode="External"/><Relationship Id="rId340" Type="http://schemas.openxmlformats.org/officeDocument/2006/relationships/hyperlink" Target="https://www.tesladeaths.com/assets/NHTSA_SGO.csv" TargetMode="External"/><Relationship Id="rId103" Type="http://schemas.openxmlformats.org/officeDocument/2006/relationships/hyperlink" Target="https://archive.is/neOel" TargetMode="External"/><Relationship Id="rId224" Type="http://schemas.openxmlformats.org/officeDocument/2006/relationships/hyperlink" Target="https://web.archive.org/web/20240401123329/https://kyma.com/news" TargetMode="External"/><Relationship Id="rId345" Type="http://schemas.openxmlformats.org/officeDocument/2006/relationships/hyperlink" Target="https://www.tesladeaths.com/assets/NHTSA_SGO.csv" TargetMode="External"/><Relationship Id="rId102" Type="http://schemas.openxmlformats.org/officeDocument/2006/relationships/hyperlink" Target="https://archive.is/dK9TI" TargetMode="External"/><Relationship Id="rId223" Type="http://schemas.openxmlformats.org/officeDocument/2006/relationships/hyperlink" Target="https://web.archive.org/web/20240401123329/https://kyma.com/news/kyma-com-category-news-yuma-county/2024/03/22/man-dies-in-car-crash-early-friday-morning/" TargetMode="External"/><Relationship Id="rId344" Type="http://schemas.openxmlformats.org/officeDocument/2006/relationships/hyperlink" Target="https://web.archive.org/web/20230513181103/https://www.cbsnews.com/losangeles/news/driver-to-stand-trial-in-tesla-autopilot-crash-which-killed-two-in-gardena/" TargetMode="External"/><Relationship Id="rId101" Type="http://schemas.openxmlformats.org/officeDocument/2006/relationships/hyperlink" Target="https://archive.ph/kUDCE" TargetMode="External"/><Relationship Id="rId222" Type="http://schemas.openxmlformats.org/officeDocument/2006/relationships/hyperlink" Target="https://web.archive.org/web/20240401123119/https://www.idsnews.c" TargetMode="External"/><Relationship Id="rId343" Type="http://schemas.openxmlformats.org/officeDocument/2006/relationships/hyperlink" Target="https://web.archive.org/web/20220817115512/https://static.nhtsa.gov/odi/inv/2021/INOA-PE21020-1893.PDF" TargetMode="External"/><Relationship Id="rId100" Type="http://schemas.openxmlformats.org/officeDocument/2006/relationships/hyperlink" Target="https://archive.ph/g2m6n" TargetMode="External"/><Relationship Id="rId221" Type="http://schemas.openxmlformats.org/officeDocument/2006/relationships/hyperlink" Target="https://web.archive.org/web/20240401123119/https://www.idsnews.com/article/2024/03/driver-killed-single-vehicle-crash-bloomington" TargetMode="External"/><Relationship Id="rId342" Type="http://schemas.openxmlformats.org/officeDocument/2006/relationships/hyperlink" Target="https://web.archive.org/web/20230513180608/https://havarikommisjonen.no/Vei/Avgitte-rapporter/2022-06" TargetMode="External"/><Relationship Id="rId217" Type="http://schemas.openxmlformats.org/officeDocument/2006/relationships/hyperlink" Target="https://web.archive.org/web/20240417032151/https://www.fox5atlanta.com/news/1-dead-after-crash-in-dekalb-county-near-miller-road-covington-hwy" TargetMode="External"/><Relationship Id="rId338" Type="http://schemas.openxmlformats.org/officeDocument/2006/relationships/hyperlink" Target="https://www.tesladeaths.com/assets/NHTSA_SGO.csv" TargetMode="External"/><Relationship Id="rId216" Type="http://schemas.openxmlformats.org/officeDocument/2006/relationships/hyperlink" Target="https://web.archive.org/web/20240417031814/https://mynewsla.com/" TargetMode="External"/><Relationship Id="rId337" Type="http://schemas.openxmlformats.org/officeDocument/2006/relationships/hyperlink" Target="https://web.archive.org/web/20220910025530/https://lawtalknews.co.kr/3072" TargetMode="External"/><Relationship Id="rId215" Type="http://schemas.openxmlformats.org/officeDocument/2006/relationships/hyperlink" Target="https://web.archive.org/web/20240417031814/https://mynewsla.com/crime/2024/04/07/one-killed-three-injured-in-wrong-way-crash-on-10-freeway/" TargetMode="External"/><Relationship Id="rId336" Type="http://schemas.openxmlformats.org/officeDocument/2006/relationships/hyperlink" Target="https://web.archive.org/web/20220817114126/https://www.foxbusiness.com/lifestyle/two-killed-in-driverless-tesla-crash" TargetMode="External"/><Relationship Id="rId214" Type="http://schemas.openxmlformats.org/officeDocument/2006/relationships/hyperlink" Target="https://web.archive.org/web/20240428014756/https://www.kiro7.com" TargetMode="External"/><Relationship Id="rId335" Type="http://schemas.openxmlformats.org/officeDocument/2006/relationships/hyperlink" Target="https://www.tesladeaths.com/assets/NHTSA_SGO.csv" TargetMode="External"/><Relationship Id="rId219" Type="http://schemas.openxmlformats.org/officeDocument/2006/relationships/hyperlink" Target="https://web.archive.org/web/20240417030313/https://www.10tv.com/article/news/local/2-dead-2-seriously-injured-canal-winchester-crash/530-3bed253d-5e3b-4b84-b25e-1a9b67a74beb" TargetMode="External"/><Relationship Id="rId218" Type="http://schemas.openxmlformats.org/officeDocument/2006/relationships/hyperlink" Target="https://web.archive.org/web/20240417032151/https://www.fox5atlan" TargetMode="External"/><Relationship Id="rId339" Type="http://schemas.openxmlformats.org/officeDocument/2006/relationships/hyperlink" Target="https://www.tesladeaths.com/assets/NHTSA_SGO.csv" TargetMode="External"/><Relationship Id="rId330" Type="http://schemas.openxmlformats.org/officeDocument/2006/relationships/hyperlink" Target="https://www.tesladeaths.com/assets/NHTSA_SGO.csv" TargetMode="External"/><Relationship Id="rId213" Type="http://schemas.openxmlformats.org/officeDocument/2006/relationships/hyperlink" Target="https://web.archive.org/web/20240428014756/https://www.kiro7.com/news/local/charges-filed-against-tesla-driver-fatal-motorcycle-accident/FFXZIGDW45CWXCMZJFD4LPLUPI/" TargetMode="External"/><Relationship Id="rId334" Type="http://schemas.openxmlformats.org/officeDocument/2006/relationships/hyperlink" Target="https://www.tesladeaths.com/assets/NHTSA_SGO.csv" TargetMode="External"/><Relationship Id="rId212" Type="http://schemas.openxmlformats.org/officeDocument/2006/relationships/hyperlink" Target="https://www.tesladeaths.com/assets/NHTSA_SGO.csv" TargetMode="External"/><Relationship Id="rId333" Type="http://schemas.openxmlformats.org/officeDocument/2006/relationships/hyperlink" Target="https://web.archive.org/web/20220817113540/https://www.cbsnews.com/newyork/news/man-killed-fixing-tire-in-queens/" TargetMode="External"/><Relationship Id="rId211" Type="http://schemas.openxmlformats.org/officeDocument/2006/relationships/hyperlink" Target="https://web.archive.org/web/20240901054335/https://www.engadget.com/tesla-involved-in-fatal-washington-crash-was-using-self-driving-mode-170706606.html" TargetMode="External"/><Relationship Id="rId332" Type="http://schemas.openxmlformats.org/officeDocument/2006/relationships/hyperlink" Target="https://www.tesladeaths.com/assets/NHTSA_SGO.csv" TargetMode="External"/><Relationship Id="rId210" Type="http://schemas.openxmlformats.org/officeDocument/2006/relationships/hyperlink" Target="https://web.archive.org/web/20240505011536/https:/www.radioleipzig.de/beitrag/leipzig-radfahrer-stirbt-bei-frontalcrash-mit-tesla-822994/" TargetMode="External"/><Relationship Id="rId331" Type="http://schemas.openxmlformats.org/officeDocument/2006/relationships/hyperlink" Target="https://www.tesladeaths.com/assets/NHTSA_SGO.csv" TargetMode="External"/><Relationship Id="rId129" Type="http://schemas.openxmlformats.org/officeDocument/2006/relationships/hyperlink" Target="https://web.archive.org/web/20240901061106/https://www.nj.com/atlantic/2024/08/driver-killed-in-fiery-weekend-crash-on-nj-roadway.html" TargetMode="External"/><Relationship Id="rId128" Type="http://schemas.openxmlformats.org/officeDocument/2006/relationships/hyperlink" Target="https://web.archive.org/web/20240901060704/https://www.nj.com/mercer/2024/08/18-year-old-passenger-dies-from-injuries-suffered-in-tesla-crash-police-say.html" TargetMode="External"/><Relationship Id="rId249" Type="http://schemas.openxmlformats.org/officeDocument/2006/relationships/hyperlink" Target="https://archive.ph/gVgWJ" TargetMode="External"/><Relationship Id="rId127" Type="http://schemas.openxmlformats.org/officeDocument/2006/relationships/hyperlink" Target="https://www.tesladeaths.com/assets/NHTSA_SGO.csv" TargetMode="External"/><Relationship Id="rId248" Type="http://schemas.openxmlformats.org/officeDocument/2006/relationships/hyperlink" Target="https://web.archive.org/web/20240211202010/https://www.startribune.com/filings-tesla-driver-says-if-he-did-kill-mille-lacs-doctor-he-might-have-been-on-autopilot-distracted/600342407/?utm_campaign=star_tribune&amp;utm_medium=social&amp;utm_source=twitterx&amp;refresh=true" TargetMode="External"/><Relationship Id="rId126" Type="http://schemas.openxmlformats.org/officeDocument/2006/relationships/hyperlink" Target="https://archive.is/x0Kv0" TargetMode="External"/><Relationship Id="rId247" Type="http://schemas.openxmlformats.org/officeDocument/2006/relationships/hyperlink" Target="https://www.startribune.com/filings-tesla-driver-says-if-he-did-kill-mille-lacs-doctor-he-might-have-been-on-autopilot-distracted/600342407/" TargetMode="External"/><Relationship Id="rId121" Type="http://schemas.openxmlformats.org/officeDocument/2006/relationships/hyperlink" Target="https://archive.is/qxTX4" TargetMode="External"/><Relationship Id="rId242" Type="http://schemas.openxmlformats.org/officeDocument/2006/relationships/hyperlink" Target="https://archive.is/ztLOe" TargetMode="External"/><Relationship Id="rId363" Type="http://schemas.openxmlformats.org/officeDocument/2006/relationships/drawing" Target="../drawings/drawing1.xml"/><Relationship Id="rId120" Type="http://schemas.openxmlformats.org/officeDocument/2006/relationships/hyperlink" Target="https://www.tesladeaths.com/assets/NHTSA_SGO.csv" TargetMode="External"/><Relationship Id="rId241" Type="http://schemas.openxmlformats.org/officeDocument/2006/relationships/hyperlink" Target="https://web.archive.org/web/20240515045255/https://www.wa.de/nordrhein-westfalen/unfall-dortmund-a43-toedlich-tesla-kollision-50-jaehriger-verstirbt-autobahn-polizei-hinweise-92792938.html" TargetMode="External"/><Relationship Id="rId362" Type="http://schemas.openxmlformats.org/officeDocument/2006/relationships/hyperlink" Target="https://web.archive.org/web/20230513211421/http://www.ecns.cn/2018/02-28/293992.shtml" TargetMode="External"/><Relationship Id="rId240" Type="http://schemas.openxmlformats.org/officeDocument/2006/relationships/hyperlink" Target="https://web.archive.org/web/20240217133308/https://uk.news.yahoo" TargetMode="External"/><Relationship Id="rId361" Type="http://schemas.openxmlformats.org/officeDocument/2006/relationships/hyperlink" Target="https://www.nytimes.com/2016/09/15/business/fatal-tesla-crash-in-china-involved-autopilot-government-tv-says.html" TargetMode="External"/><Relationship Id="rId360" Type="http://schemas.openxmlformats.org/officeDocument/2006/relationships/hyperlink" Target="https://web.archive.org/web/20220817120738/https://www.nytimes.com/2016/07/02/business/joshua-brown-technology-enthusiast-tested-the-limits-of-his-tesla.html" TargetMode="External"/><Relationship Id="rId125" Type="http://schemas.openxmlformats.org/officeDocument/2006/relationships/hyperlink" Target="https://web.archive.org/web/20240901051317/https://www.kron4.com/news/bay-area/northbound-highway-85-shut-off-in-san-jose-due-to-wrong-way-fatal-crash/" TargetMode="External"/><Relationship Id="rId246" Type="http://schemas.openxmlformats.org/officeDocument/2006/relationships/hyperlink" Target="https://archive.ph/elVqi" TargetMode="External"/><Relationship Id="rId124" Type="http://schemas.openxmlformats.org/officeDocument/2006/relationships/hyperlink" Target="https://web.archive.org/web/20240901051120/https://www.clayconews.com/news/25316-fatal-multiple-injuries-crash-on-highway-20-in-jefferson-county-oregon" TargetMode="External"/><Relationship Id="rId245" Type="http://schemas.openxmlformats.org/officeDocument/2006/relationships/hyperlink" Target="https://www.tesladeaths.com/assets/NHTSA_SGO.csv" TargetMode="External"/><Relationship Id="rId123" Type="http://schemas.openxmlformats.org/officeDocument/2006/relationships/hyperlink" Target="https://web.archive.org/web/20240901225250/https://www.bbc.com/news/articles/cq5dy0g978eo" TargetMode="External"/><Relationship Id="rId244" Type="http://schemas.openxmlformats.org/officeDocument/2006/relationships/hyperlink" Target="https://www.tesladeaths.com/assets/NHTSA_SGO.csv" TargetMode="External"/><Relationship Id="rId122" Type="http://schemas.openxmlformats.org/officeDocument/2006/relationships/hyperlink" Target="https://web.archive.org/web/20240903010022/https://www.ndr.de/nachrichten/hamburg/Hamburg-Haftbefehle-nach-toedlichem-Unfall-auf-Schiffbeker-Weg,unfall18916.html" TargetMode="External"/><Relationship Id="rId243" Type="http://schemas.openxmlformats.org/officeDocument/2006/relationships/hyperlink" Target="https://web.archive.org/web/20240617160237/https://arashlaw.com/01-05-2024-contra-costa-county-ca-at-least-one-person-killed-following-multi-vehicle-crash-along-i-680-near-pleasant-hill/" TargetMode="External"/><Relationship Id="rId95" Type="http://schemas.openxmlformats.org/officeDocument/2006/relationships/hyperlink" Target="https://web.archive.org/web/20241201215921/https://manipulyator.in.ua/en/news/politsiya-zaderzhala-voditelya-tesla-sov-1" TargetMode="External"/><Relationship Id="rId94" Type="http://schemas.openxmlformats.org/officeDocument/2006/relationships/hyperlink" Target="https://archive.ph/qCLNu" TargetMode="External"/><Relationship Id="rId97" Type="http://schemas.openxmlformats.org/officeDocument/2006/relationships/hyperlink" Target="https://archive.is/rkQXx" TargetMode="External"/><Relationship Id="rId96" Type="http://schemas.openxmlformats.org/officeDocument/2006/relationships/hyperlink" Target="https://archive.ph/3KAbw" TargetMode="External"/><Relationship Id="rId99" Type="http://schemas.openxmlformats.org/officeDocument/2006/relationships/hyperlink" Target="https://archive.is/IbkRv" TargetMode="External"/><Relationship Id="rId98" Type="http://schemas.openxmlformats.org/officeDocument/2006/relationships/hyperlink" Target="https://web.archive.org/web/20241201213413/https://palivingnews.com/elderly-couple-tesla-crash-upper-black-eddy/" TargetMode="External"/><Relationship Id="rId91" Type="http://schemas.openxmlformats.org/officeDocument/2006/relationships/hyperlink" Target="https://archive.ph/KgiPy" TargetMode="External"/><Relationship Id="rId90" Type="http://schemas.openxmlformats.org/officeDocument/2006/relationships/hyperlink" Target="https://web.archive.org/web/20241125070240/https://www.kcra.com/article/mather-car-crash-excelsior-road-kiefer-boulevard/62907935" TargetMode="External"/><Relationship Id="rId93" Type="http://schemas.openxmlformats.org/officeDocument/2006/relationships/hyperlink" Target="https://web.archive.org/web/20241125065059/https://www.fauquiernow.com/news/public_safety_crime/midland-man-dies-after-motorcycle-crash/article_3af43d28-9af3-11ef-9a3a-2ffb45727303.html" TargetMode="External"/><Relationship Id="rId92" Type="http://schemas.openxmlformats.org/officeDocument/2006/relationships/hyperlink" Target="https://web.archive.org/web/20241125060650/https://www.wkow.com/news/5-victims-of-fiery-verona-crash-identified/article_7885b344-a28f-11ef-853e-77223cae083c.html" TargetMode="External"/><Relationship Id="rId118" Type="http://schemas.openxmlformats.org/officeDocument/2006/relationships/hyperlink" Target="https://archive.is/bLaUM" TargetMode="External"/><Relationship Id="rId239" Type="http://schemas.openxmlformats.org/officeDocument/2006/relationships/hyperlink" Target="https://web.archive.org/web/20240217133308/https://uk.news.yahoo.com/second-person-dies-three-vehicle-211231630.html" TargetMode="External"/><Relationship Id="rId117" Type="http://schemas.openxmlformats.org/officeDocument/2006/relationships/hyperlink" Target="https://archive.is/RchAf" TargetMode="External"/><Relationship Id="rId238" Type="http://schemas.openxmlformats.org/officeDocument/2006/relationships/hyperlink" Target="https://web.archive.org/web/20240217133555/https://www.eastbayti" TargetMode="External"/><Relationship Id="rId359" Type="http://schemas.openxmlformats.org/officeDocument/2006/relationships/hyperlink" Target="http://www.autonews.com/article/20160712/OEM06/160719970/nhtsa-seeks-answers-on-fatal-tesla-autopilot-crash" TargetMode="External"/><Relationship Id="rId116" Type="http://schemas.openxmlformats.org/officeDocument/2006/relationships/hyperlink" Target="https://www.tesladeaths.com/assets/NHTSA_SGO.csv" TargetMode="External"/><Relationship Id="rId237" Type="http://schemas.openxmlformats.org/officeDocument/2006/relationships/hyperlink" Target="https://web.archive.org/web/20240217133555/https://www.eastbaytimes.com/2024/02/15/health-incident-leads-to-fatal-one-car-wreck-on-highway-24/" TargetMode="External"/><Relationship Id="rId358" Type="http://schemas.openxmlformats.org/officeDocument/2006/relationships/hyperlink" Target="https://web.archive.org/web/20220817120445/https://www.theguardian.com/technology/2018/mar/31/tesla-car-crash-autopilot-mountain-view" TargetMode="External"/><Relationship Id="rId115" Type="http://schemas.openxmlformats.org/officeDocument/2006/relationships/hyperlink" Target="https://www.saanichnews.com/news/man-dies-in-single-vehicle-tesla-crash-in-parksville-7527560" TargetMode="External"/><Relationship Id="rId236" Type="http://schemas.openxmlformats.org/officeDocument/2006/relationships/hyperlink" Target="https://web.archive.org/web/20240218032513/https://www.dailymail" TargetMode="External"/><Relationship Id="rId357"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119" Type="http://schemas.openxmlformats.org/officeDocument/2006/relationships/hyperlink" Target="https://archive.is/GhYIs" TargetMode="External"/><Relationship Id="rId110" Type="http://schemas.openxmlformats.org/officeDocument/2006/relationships/hyperlink" Target="https://www.wnem.com/2024/09/18/3-dead-wrong-way-crash-tesla-catches-fire/" TargetMode="External"/><Relationship Id="rId231" Type="http://schemas.openxmlformats.org/officeDocument/2006/relationships/hyperlink" Target="https://web.archive.org/web/20240229055226/https://kjzz.com/news/local/one-dead-multiple-hospitalized-in-two-vehicle-crash-in-weber-county" TargetMode="External"/><Relationship Id="rId352" Type="http://schemas.openxmlformats.org/officeDocument/2006/relationships/hyperlink" Target="https://www.youtube.com/watch?v=t0XqxsoslHQ" TargetMode="External"/><Relationship Id="rId230" Type="http://schemas.openxmlformats.org/officeDocument/2006/relationships/hyperlink" Target="https://web.archive.org/web/20240229055710/https://www.latimes.c" TargetMode="External"/><Relationship Id="rId351" Type="http://schemas.openxmlformats.org/officeDocument/2006/relationships/hyperlink" Target="https://www.tesladeaths.com/assets/NHTSA_SGO.csv" TargetMode="External"/><Relationship Id="rId350" Type="http://schemas.openxmlformats.org/officeDocument/2006/relationships/hyperlink" Target="https://www.tesladeaths.com/assets/NHTSA_SGO.csv" TargetMode="External"/><Relationship Id="rId114" Type="http://schemas.openxmlformats.org/officeDocument/2006/relationships/hyperlink" Target="https://archive.ph/4DOQS" TargetMode="External"/><Relationship Id="rId235" Type="http://schemas.openxmlformats.org/officeDocument/2006/relationships/hyperlink" Target="https://web.archive.org/web/20240218032513/https://www.dailymail.co.uk/news/article-13083345/amp/fatal-tesla-crash-California-pole.html" TargetMode="External"/><Relationship Id="rId356" Type="http://schemas.openxmlformats.org/officeDocument/2006/relationships/hyperlink" Target="https://web.archive.org/web/20250705202230/https://www.theguardian.com/technology/2025/jul/05/the-vehicle-suddenly-accelerated-with-our-baby-in-it-the-terrifying-truth-about-why-teslas-cars-keep-crashing" TargetMode="External"/><Relationship Id="rId113" Type="http://schemas.openxmlformats.org/officeDocument/2006/relationships/hyperlink" Target="https://www.nj.com/news/2024/09/3-people-killed-in-crash-on-garden-state-parkway-police-say.html" TargetMode="External"/><Relationship Id="rId234" Type="http://schemas.openxmlformats.org/officeDocument/2006/relationships/hyperlink" Target="https://web.archive.org/web/20240229054341/https://vancouver.cit" TargetMode="External"/><Relationship Id="rId355" Type="http://schemas.openxmlformats.org/officeDocument/2006/relationships/hyperlink" Target="https://web.archive.org/web/20250705202230/https://www.theguardian.com/technology/2025/jul/05/the-vehicle-suddenly-accelerated-with-our-baby-in-it-the-terrifying-truth-about-why-teslas-cars-keep-crashing" TargetMode="External"/><Relationship Id="rId112" Type="http://schemas.openxmlformats.org/officeDocument/2006/relationships/hyperlink" Target="https://www.nj.com/news/2025/06/tesla-sued-after-autopilot-failed-killing-3-members-of-nj-family.html" TargetMode="External"/><Relationship Id="rId233" Type="http://schemas.openxmlformats.org/officeDocument/2006/relationships/hyperlink" Target="https://web.archive.org/web/20240229054341/https://vancouver.citynews.ca/2024/02/19/uber-burnaby-highway-one-crash/" TargetMode="External"/><Relationship Id="rId354" Type="http://schemas.openxmlformats.org/officeDocument/2006/relationships/hyperlink" Target="https://web.archive.org/web/20190909023320/https://www.reuters.com/article/tesla-crash/u-s-ntsb-cites-driver-error-tesla-autopilot-design-in-crash-report-idUSL2N25V0Y1" TargetMode="External"/><Relationship Id="rId111" Type="http://schemas.openxmlformats.org/officeDocument/2006/relationships/hyperlink" Target="https://www.nbcnewyork.com/news/local/tesla-crash-fire-westchester-county-battle-ave/5800722/" TargetMode="External"/><Relationship Id="rId232" Type="http://schemas.openxmlformats.org/officeDocument/2006/relationships/hyperlink" Target="https://web.archive.org/web/20240229055226/https://kjzz.com/news" TargetMode="External"/><Relationship Id="rId353" Type="http://schemas.openxmlformats.org/officeDocument/2006/relationships/hyperlink" Target="https://web.archive.org/web/20230505003245/https://www.nytimes.com/2021/08/17/business/tesla-autopilot-accident.html" TargetMode="External"/><Relationship Id="rId305" Type="http://schemas.openxmlformats.org/officeDocument/2006/relationships/hyperlink" Target="https://www.tesladeaths.com/assets/NHTSA_SGO.csv" TargetMode="External"/><Relationship Id="rId304" Type="http://schemas.openxmlformats.org/officeDocument/2006/relationships/hyperlink" Target="https://web.archive.org/web/20240924213002/https://www.nbclosangeles.com/news/local/91-freeway-closed-crash-riverside/2932784/" TargetMode="External"/><Relationship Id="rId303" Type="http://schemas.openxmlformats.org/officeDocument/2006/relationships/hyperlink" Target="https://web.archive.org/web/20240924213002/https://www.nbclosangeles.com/news/local/91-freeway-closed-crash-riverside/2932784/" TargetMode="External"/><Relationship Id="rId302" Type="http://schemas.openxmlformats.org/officeDocument/2006/relationships/hyperlink" Target="https://web.archive.org/web/20240924213002/https://www.nbclosangeles.com/news/local/91-freeway-closed-crash-riverside/2932784/" TargetMode="External"/><Relationship Id="rId309" Type="http://schemas.openxmlformats.org/officeDocument/2006/relationships/hyperlink" Target="https://www.tesladeaths.com/assets/NHTSA_SGO.csv" TargetMode="External"/><Relationship Id="rId308" Type="http://schemas.openxmlformats.org/officeDocument/2006/relationships/hyperlink" Target="https://www.tesladeaths.com/assets/NHTSA_SGO.csv" TargetMode="External"/><Relationship Id="rId307" Type="http://schemas.openxmlformats.org/officeDocument/2006/relationships/hyperlink" Target="https://www.tesladeaths.com/assets/NHTSA_SGO.csv" TargetMode="External"/><Relationship Id="rId306" Type="http://schemas.openxmlformats.org/officeDocument/2006/relationships/hyperlink" Target="https://www.tesladeaths.com/assets/NHTSA_SGO.csv" TargetMode="External"/><Relationship Id="rId301" Type="http://schemas.openxmlformats.org/officeDocument/2006/relationships/hyperlink" Target="https://www.tesladeaths.com/assets/NHTSA_SGO.csv" TargetMode="External"/><Relationship Id="rId300" Type="http://schemas.openxmlformats.org/officeDocument/2006/relationships/hyperlink" Target="https://web.archive.org/web/20220910023657/https://apnews.com/article/technology-12ba38bd863e2b128a8e2914179049e0" TargetMode="External"/><Relationship Id="rId206" Type="http://schemas.openxmlformats.org/officeDocument/2006/relationships/hyperlink" Target="https://web.archive.org/web/20240428013717/ht" TargetMode="External"/><Relationship Id="rId327" Type="http://schemas.openxmlformats.org/officeDocument/2006/relationships/hyperlink" Target="https://www.tesladeaths.com/assets/NHTSA_SGO.csv" TargetMode="External"/><Relationship Id="rId205" Type="http://schemas.openxmlformats.org/officeDocument/2006/relationships/hyperlink" Target="https://www.kctv5.com/2024/04/26/kansas-city-pd-tesla-3-driver-hits-oncoming-car-killing-1-person/" TargetMode="External"/><Relationship Id="rId326" Type="http://schemas.openxmlformats.org/officeDocument/2006/relationships/hyperlink" Target="https://web.archive.org/web/20220817113258/https://autos.udn.com/autos/story/12168/6147762" TargetMode="External"/><Relationship Id="rId204" Type="http://schemas.openxmlformats.org/officeDocument/2006/relationships/hyperlink" Target="https://archive.ph/iCWmp" TargetMode="External"/><Relationship Id="rId325" Type="http://schemas.openxmlformats.org/officeDocument/2006/relationships/hyperlink" Target="https://www.tesladeaths.com/assets/NHTSA_SGO.csv" TargetMode="External"/><Relationship Id="rId203" Type="http://schemas.openxmlformats.org/officeDocument/2006/relationships/hyperlink" Target="https://archive.ph/iCWmp" TargetMode="External"/><Relationship Id="rId324" Type="http://schemas.openxmlformats.org/officeDocument/2006/relationships/hyperlink" Target="https://www.tesladeaths.com/assets/NHTSA_SGO.csv" TargetMode="External"/><Relationship Id="rId209" Type="http://schemas.openxmlformats.org/officeDocument/2006/relationships/hyperlink" Target="https://web.archive.org/web/20240505011536/https://www.radiol" TargetMode="External"/><Relationship Id="rId208" Type="http://schemas.openxmlformats.org/officeDocument/2006/relationships/hyperlink" Target="https://web.archive.org/web/20240505011536/https://www.radioleipzig.de/beitrag/leipzig-radfahrer-stirbt-bei-frontalcrash-mit-tesla-822994/" TargetMode="External"/><Relationship Id="rId329" Type="http://schemas.openxmlformats.org/officeDocument/2006/relationships/hyperlink" Target="https://www.tesladeaths.com/assets/NHTSA_SGO.csv" TargetMode="External"/><Relationship Id="rId207" Type="http://schemas.openxmlformats.org/officeDocument/2006/relationships/hyperlink" Target="https://www.kctv5.com/2024/04/26/kansas-city-pd-tesla-3-driver-hits-oncoming-car-killing-1-person/" TargetMode="External"/><Relationship Id="rId328" Type="http://schemas.openxmlformats.org/officeDocument/2006/relationships/hyperlink" Target="https://www.tesladeaths.com/assets/NHTSA_SGO.csv" TargetMode="External"/><Relationship Id="rId202" Type="http://schemas.openxmlformats.org/officeDocument/2006/relationships/hyperlink" Target="https://archive.ph/iCWmp" TargetMode="External"/><Relationship Id="rId323" Type="http://schemas.openxmlformats.org/officeDocument/2006/relationships/hyperlink" Target="https://www.tesladeaths.com/assets/NHTSA_SGO.csv" TargetMode="External"/><Relationship Id="rId201" Type="http://schemas.openxmlformats.org/officeDocument/2006/relationships/hyperlink" Target="https://web.archive.org/web/20240505033918/https:/www.sgvcitywatch.com/west-covina/driver-found-dead-at-scene-of-tesla-crash-in-west-covina" TargetMode="External"/><Relationship Id="rId322" Type="http://schemas.openxmlformats.org/officeDocument/2006/relationships/hyperlink" Target="https://www.tesladeaths.com/assets/NHTSA_SGO.csv" TargetMode="External"/><Relationship Id="rId200" Type="http://schemas.openxmlformats.org/officeDocument/2006/relationships/hyperlink" Target="https://web.archive.org/web/20240505033918/https://www.sgvcitywatch.com/" TargetMode="External"/><Relationship Id="rId321" Type="http://schemas.openxmlformats.org/officeDocument/2006/relationships/hyperlink" Target="https://www.tesladeaths.com/assets/NHTSA_SGO.csv" TargetMode="External"/><Relationship Id="rId320" Type="http://schemas.openxmlformats.org/officeDocument/2006/relationships/hyperlink" Target="https://www.tesladeaths.com/assets/NHTSA_SGO.csv" TargetMode="External"/><Relationship Id="rId316" Type="http://schemas.openxmlformats.org/officeDocument/2006/relationships/hyperlink" Target="https://www.tesladeaths.com/assets/NHTSA_SGO.csv" TargetMode="External"/><Relationship Id="rId315" Type="http://schemas.openxmlformats.org/officeDocument/2006/relationships/hyperlink" Target="https://web.archive.org/web/20220910024152/https://api.nhtsa.gov/complaints/odinumber?odinumber=11466262" TargetMode="External"/><Relationship Id="rId314" Type="http://schemas.openxmlformats.org/officeDocument/2006/relationships/hyperlink" Target="https://www.tesladeaths.com/assets/NHTSA_SGO.csv" TargetMode="External"/><Relationship Id="rId313" Type="http://schemas.openxmlformats.org/officeDocument/2006/relationships/hyperlink" Target="https://www.tesladeaths.com/assets/NHTSA_SGO.csv" TargetMode="External"/><Relationship Id="rId319" Type="http://schemas.openxmlformats.org/officeDocument/2006/relationships/hyperlink" Target="https://www.tesladeaths.com/assets/NHTSA_SGO.csv" TargetMode="External"/><Relationship Id="rId318" Type="http://schemas.openxmlformats.org/officeDocument/2006/relationships/hyperlink" Target="https://web.archive.org/web/20220910024249/https://www.wsj.com/articles/tesla-autopilots-role-in-deadly-vehicle-crash-is-probed-by-safety-regulators-11652913160" TargetMode="External"/><Relationship Id="rId317" Type="http://schemas.openxmlformats.org/officeDocument/2006/relationships/hyperlink" Target="https://archive.is/ffCTR" TargetMode="External"/><Relationship Id="rId312" Type="http://schemas.openxmlformats.org/officeDocument/2006/relationships/hyperlink" Target="https://archive.is/NGkbf" TargetMode="External"/><Relationship Id="rId311" Type="http://schemas.openxmlformats.org/officeDocument/2006/relationships/hyperlink" Target="https://www.tesladeaths.com/assets/NHTSA_SGO.csv" TargetMode="External"/><Relationship Id="rId310" Type="http://schemas.openxmlformats.org/officeDocument/2006/relationships/hyperlink" Target="https://www.tesladeaths.com/assets/NHTSA_SGO.cs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twitter.com/tesla/status/718845153318834176" TargetMode="External"/><Relationship Id="rId10" Type="http://schemas.openxmlformats.org/officeDocument/2006/relationships/hyperlink" Target="https://electrek.co/2016/05/24/tesla-autopilot-miles-data/" TargetMode="External"/><Relationship Id="rId13" Type="http://schemas.openxmlformats.org/officeDocument/2006/relationships/hyperlink" Target="http://www.ssb.no" TargetMode="External"/><Relationship Id="rId12" Type="http://schemas.openxmlformats.org/officeDocument/2006/relationships/hyperlink" Target="http://www.fhwa.dot.gov" TargetMode="External"/><Relationship Id="rId15" Type="http://schemas.openxmlformats.org/officeDocument/2006/relationships/drawing" Target="../drawings/drawing4.xml"/><Relationship Id="rId14" Type="http://schemas.openxmlformats.org/officeDocument/2006/relationships/hyperlink" Target="http://www.cbs.nl" TargetMode="External"/><Relationship Id="rId1" Type="http://schemas.openxmlformats.org/officeDocument/2006/relationships/hyperlink" Target="https://www.youtube.com/watch?v=oBklltKXtDE" TargetMode="External"/><Relationship Id="rId2" Type="http://schemas.openxmlformats.org/officeDocument/2006/relationships/hyperlink" Target="https://twitter.com/Tesla/status/1109495034959675393" TargetMode="External"/><Relationship Id="rId3" Type="http://schemas.openxmlformats.org/officeDocument/2006/relationships/hyperlink" Target="https://www.reddit.com/r/teslamotors/comments/b3oht0/and_counting/" TargetMode="External"/><Relationship Id="rId4" Type="http://schemas.openxmlformats.org/officeDocument/2006/relationships/hyperlink" Target="https://twitter.com/Tesla/status/1067810392322109441" TargetMode="External"/><Relationship Id="rId9" Type="http://schemas.openxmlformats.org/officeDocument/2006/relationships/hyperlink" Target="https://electrek.co/2016/10/01/teslas-global-fleet-just-reached-3-billion-electric-miles-driven/" TargetMode="External"/><Relationship Id="rId5" Type="http://schemas.openxmlformats.org/officeDocument/2006/relationships/hyperlink" Target="https://electrek.co/2018/04/22/tesla-fleet-miles-energy-products/" TargetMode="External"/><Relationship Id="rId6" Type="http://schemas.openxmlformats.org/officeDocument/2006/relationships/hyperlink" Target="https://electrek.co/2017/03/20/tesla-global-fleet-reaches-4-billion-electric-miles-ahead-model-3/" TargetMode="External"/><Relationship Id="rId7" Type="http://schemas.openxmlformats.org/officeDocument/2006/relationships/hyperlink" Target="https://electrek.co/2016/12/26/tesla-global-fleet-3-5-billion-miles/" TargetMode="External"/><Relationship Id="rId8" Type="http://schemas.openxmlformats.org/officeDocument/2006/relationships/hyperlink" Target="https://twitter.com/elonmusk/status/78448734856219852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witter.com/elonmusk/status/996102919811350528" TargetMode="External"/><Relationship Id="rId2" Type="http://schemas.openxmlformats.org/officeDocument/2006/relationships/hyperlink" Target="https://twitter.com/elonmusk/status/996112995636858880" TargetMode="External"/><Relationship Id="rId3" Type="http://schemas.openxmlformats.org/officeDocument/2006/relationships/hyperlink" Target="https://twitter.com/elonmusk/status/750353176570789888" TargetMode="External"/><Relationship Id="rId4" Type="http://schemas.openxmlformats.org/officeDocument/2006/relationships/hyperlink" Target="https://twitter.com/elonmusk/status/402836392566202368"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www.iihs.org/media/c93b98d8-6a7d-44a1-810e-4468ec539e05/uIu4tg/HLDI%20Research/Fire%20losses/HLDI_FireLosses_1218.pdf" TargetMode="External"/><Relationship Id="rId2" Type="http://schemas.openxmlformats.org/officeDocument/2006/relationships/hyperlink" Target="https://www.elbil24.no/nyheter/elbiler-bulker-mest/71498210" TargetMode="External"/><Relationship Id="rId3" Type="http://schemas.openxmlformats.org/officeDocument/2006/relationships/hyperlink" Target="https://medium.com/@MidwesternHedgi/teslas-driver-fatality-rate-is-more-than-triple-that-of-luxury-cars-and-likely-even-higher-433670ddde17" TargetMode="External"/><Relationship Id="rId4" Type="http://schemas.openxmlformats.org/officeDocument/2006/relationships/hyperlink" Target="https://jalopnik.com/feds-tesla-autosteer-safety-investigation-was-bullshit-1832542003" TargetMode="External"/><Relationship Id="rId9" Type="http://schemas.openxmlformats.org/officeDocument/2006/relationships/hyperlink" Target="https://www.businessinsider.com/why-tesla-cars-catch-on-fire-2019-4" TargetMode="External"/><Relationship Id="rId5" Type="http://schemas.openxmlformats.org/officeDocument/2006/relationships/hyperlink" Target="https://www.zerohedge.com/news/2018-05-29/are-teslas-self-proclaimed-worlds-safest-cars-actually-among-worlds-deadliest" TargetMode="External"/><Relationship Id="rId6" Type="http://schemas.openxmlformats.org/officeDocument/2006/relationships/hyperlink" Target="https://www.iihs.org/iihs/sr/statusreport/article/52/4/4" TargetMode="External"/><Relationship Id="rId7" Type="http://schemas.openxmlformats.org/officeDocument/2006/relationships/hyperlink" Target="https://www.iihs.org/media/e894e9dc-b9aa-4ba1-a088-87d8587b1b6e/Wfv7GQ/HLDI%20Research/Bulletins/hldi_bulletin_33_04.pdf" TargetMode="External"/><Relationship Id="rId8" Type="http://schemas.openxmlformats.org/officeDocument/2006/relationships/hyperlink" Target="https://www.dn.no/motor/fremtind-forsikring/bilforsikring/forsikring/elbiler-krasjer-mer-enn-andre-biler/2-1-55833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kyiv.24tv.ua/ru/kieve-legkovushka-nasmert-sbil-policejskij-kriminalnye-novosti-ukrainy_n1455187" TargetMode="External"/><Relationship Id="rId2" Type="http://schemas.openxmlformats.org/officeDocument/2006/relationships/hyperlink" Target="https://www.bt.no/nyheter/lokalt/i/vQa4ym/19-aaring-doede-etter-ulykke-paa-soeraas" TargetMode="External"/><Relationship Id="rId3" Type="http://schemas.openxmlformats.org/officeDocument/2006/relationships/hyperlink" Target="https://www.greencarreports.com/news/1076517_byd-e6-electric-taxi-burns-after-112-mph-drunk-supercar-driver-crash" TargetMode="External"/><Relationship Id="rId4" Type="http://schemas.openxmlformats.org/officeDocument/2006/relationships/hyperlink" Target="https://iihs.or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9.57"/>
    <col customWidth="1" min="2" max="2" width="8.14"/>
    <col customWidth="1" min="3" max="3" width="11.29"/>
    <col customWidth="1" min="4" max="4" width="13.14"/>
    <col customWidth="1" min="5" max="5" width="9.43"/>
    <col customWidth="1" min="6" max="6" width="58.43"/>
    <col customWidth="1" min="7" max="7" width="11.57"/>
    <col customWidth="1" min="8" max="8" width="9.14"/>
    <col customWidth="1" min="9" max="9" width="12.0"/>
    <col customWidth="1" min="10" max="10" width="13.0"/>
    <col customWidth="1" min="11" max="11" width="11.71"/>
    <col customWidth="1" min="12" max="12" width="12.86"/>
    <col customWidth="1" min="13" max="13" width="10.14"/>
    <col customWidth="1" min="14" max="14" width="12.71"/>
    <col customWidth="1" min="15" max="15" width="18.86"/>
    <col customWidth="1" min="16" max="16" width="16.71"/>
    <col customWidth="1" min="17" max="17" width="41.86"/>
    <col customWidth="1" min="18" max="18" width="51.86"/>
    <col customWidth="1" min="19" max="19" width="126.86"/>
    <col customWidth="1" min="20" max="21" width="94.43"/>
    <col customWidth="1" min="22" max="22" width="25.71"/>
    <col customWidth="1" min="23" max="23" width="31.71"/>
    <col customWidth="1" min="24" max="24" width="20.86"/>
    <col customWidth="1" min="25" max="26" width="20.57"/>
  </cols>
  <sheetData>
    <row r="1" ht="27.0" customHeight="1">
      <c r="A1" s="1" t="s">
        <v>0</v>
      </c>
      <c r="C1" s="2"/>
      <c r="Z1" s="2"/>
    </row>
    <row r="2" ht="12.75" customHeight="1">
      <c r="A2" s="3" t="s">
        <v>1</v>
      </c>
      <c r="B2" s="3" t="s">
        <v>2</v>
      </c>
      <c r="C2" s="3" t="s">
        <v>3</v>
      </c>
      <c r="D2" s="3" t="s">
        <v>4</v>
      </c>
      <c r="E2" s="3" t="s">
        <v>5</v>
      </c>
      <c r="F2" s="4" t="s">
        <v>6</v>
      </c>
      <c r="G2" s="5" t="s">
        <v>7</v>
      </c>
      <c r="H2" s="5" t="s">
        <v>8</v>
      </c>
      <c r="I2" s="5" t="s">
        <v>9</v>
      </c>
      <c r="J2" s="6" t="s">
        <v>10</v>
      </c>
      <c r="K2" s="5" t="s">
        <v>11</v>
      </c>
      <c r="L2" s="5" t="s">
        <v>12</v>
      </c>
      <c r="M2" s="7" t="s">
        <v>13</v>
      </c>
      <c r="N2" s="6" t="s">
        <v>14</v>
      </c>
      <c r="O2" s="8" t="s">
        <v>15</v>
      </c>
      <c r="P2" s="8" t="s">
        <v>16</v>
      </c>
      <c r="Q2" s="9" t="s">
        <v>17</v>
      </c>
      <c r="S2" s="10" t="s">
        <v>18</v>
      </c>
      <c r="T2" s="11" t="s">
        <v>19</v>
      </c>
      <c r="U2" s="10" t="s">
        <v>20</v>
      </c>
      <c r="V2" s="3" t="s">
        <v>21</v>
      </c>
      <c r="W2" s="3" t="s">
        <v>22</v>
      </c>
      <c r="X2" s="3" t="s">
        <v>23</v>
      </c>
      <c r="Y2" s="3" t="s">
        <v>24</v>
      </c>
      <c r="Z2" s="3"/>
    </row>
    <row r="3">
      <c r="A3" s="12">
        <v>533.0</v>
      </c>
      <c r="B3" s="13">
        <v>2025.0</v>
      </c>
      <c r="C3" s="14">
        <v>45871.0</v>
      </c>
      <c r="D3" s="15" t="s">
        <v>25</v>
      </c>
      <c r="E3" s="15" t="s">
        <v>26</v>
      </c>
      <c r="F3" s="16" t="s">
        <v>27</v>
      </c>
      <c r="G3" s="17">
        <v>1.0</v>
      </c>
      <c r="H3" s="15">
        <v>1.0</v>
      </c>
      <c r="I3" s="15" t="s">
        <v>28</v>
      </c>
      <c r="J3" s="15" t="s">
        <v>28</v>
      </c>
      <c r="K3" s="15" t="s">
        <v>28</v>
      </c>
      <c r="L3" s="15" t="s">
        <v>28</v>
      </c>
      <c r="M3" s="15" t="s">
        <v>29</v>
      </c>
      <c r="N3" s="15" t="s">
        <v>28</v>
      </c>
      <c r="O3" s="15" t="s">
        <v>28</v>
      </c>
      <c r="P3" s="15" t="s">
        <v>28</v>
      </c>
      <c r="Q3" s="15" t="s">
        <v>28</v>
      </c>
      <c r="R3" s="18" t="s">
        <v>30</v>
      </c>
      <c r="S3" s="19" t="str">
        <f t="shared" ref="S3:S60" si="1">CONCAT(LEFT(R3,60),"...")</f>
        <v>https://archive.ph/M4MFA...</v>
      </c>
      <c r="T3" s="18" t="str">
        <f t="shared" ref="T3:T22" si="2">hyperlink(R3,S3)</f>
        <v>https://archive.ph/M4MFA...</v>
      </c>
      <c r="U3" s="20"/>
      <c r="V3" s="21"/>
      <c r="W3" s="21"/>
      <c r="X3" s="21"/>
      <c r="Y3" s="21"/>
      <c r="Z3" s="22"/>
    </row>
    <row r="4">
      <c r="A4" s="12">
        <v>532.0</v>
      </c>
      <c r="B4" s="13">
        <v>2025.0</v>
      </c>
      <c r="C4" s="14">
        <v>45866.0</v>
      </c>
      <c r="D4" s="15" t="s">
        <v>25</v>
      </c>
      <c r="E4" s="15" t="s">
        <v>31</v>
      </c>
      <c r="F4" s="16" t="s">
        <v>32</v>
      </c>
      <c r="G4" s="17">
        <v>1.0</v>
      </c>
      <c r="H4" s="15">
        <v>1.0</v>
      </c>
      <c r="I4" s="15" t="s">
        <v>28</v>
      </c>
      <c r="J4" s="15" t="s">
        <v>28</v>
      </c>
      <c r="K4" s="15" t="s">
        <v>28</v>
      </c>
      <c r="L4" s="15">
        <v>1.0</v>
      </c>
      <c r="M4" s="15"/>
      <c r="N4" s="15" t="s">
        <v>28</v>
      </c>
      <c r="O4" s="15" t="s">
        <v>28</v>
      </c>
      <c r="P4" s="15" t="s">
        <v>28</v>
      </c>
      <c r="Q4" s="15" t="s">
        <v>28</v>
      </c>
      <c r="R4" s="18" t="s">
        <v>33</v>
      </c>
      <c r="S4" s="19" t="str">
        <f t="shared" si="1"/>
        <v>https://www.ksbw.com/article/deadly-tesla-fire-crash-montere...</v>
      </c>
      <c r="T4" s="18" t="str">
        <f t="shared" si="2"/>
        <v>https://www.ksbw.com/article/deadly-tesla-fire-crash-montere...</v>
      </c>
      <c r="U4" s="20"/>
      <c r="V4" s="21"/>
      <c r="W4" s="21"/>
      <c r="X4" s="21"/>
      <c r="Y4" s="21"/>
      <c r="Z4" s="22"/>
    </row>
    <row r="5">
      <c r="A5" s="12">
        <v>531.0</v>
      </c>
      <c r="B5" s="13">
        <v>2025.0</v>
      </c>
      <c r="C5" s="14">
        <v>45866.0</v>
      </c>
      <c r="D5" s="15" t="s">
        <v>25</v>
      </c>
      <c r="E5" s="15" t="s">
        <v>31</v>
      </c>
      <c r="F5" s="16" t="s">
        <v>34</v>
      </c>
      <c r="G5" s="17">
        <v>1.0</v>
      </c>
      <c r="H5" s="15" t="s">
        <v>28</v>
      </c>
      <c r="I5" s="15" t="s">
        <v>28</v>
      </c>
      <c r="J5" s="15" t="s">
        <v>28</v>
      </c>
      <c r="K5" s="15">
        <v>1.0</v>
      </c>
      <c r="L5" s="15">
        <v>1.0</v>
      </c>
      <c r="M5" s="15">
        <v>3.0</v>
      </c>
      <c r="N5" s="15" t="s">
        <v>28</v>
      </c>
      <c r="O5" s="15" t="s">
        <v>28</v>
      </c>
      <c r="P5" s="15" t="s">
        <v>28</v>
      </c>
      <c r="Q5" s="15" t="s">
        <v>28</v>
      </c>
      <c r="R5" s="18" t="s">
        <v>35</v>
      </c>
      <c r="S5" s="19" t="str">
        <f t="shared" si="1"/>
        <v>https://archive.ph/NzwtL...</v>
      </c>
      <c r="T5" s="18" t="str">
        <f t="shared" si="2"/>
        <v>https://archive.ph/NzwtL...</v>
      </c>
      <c r="U5" s="20"/>
      <c r="V5" s="21"/>
      <c r="W5" s="21"/>
      <c r="X5" s="21"/>
      <c r="Y5" s="21"/>
      <c r="Z5" s="22"/>
    </row>
    <row r="6">
      <c r="A6" s="12">
        <v>530.0</v>
      </c>
      <c r="B6" s="13">
        <v>2025.0</v>
      </c>
      <c r="C6" s="14">
        <v>45864.0</v>
      </c>
      <c r="D6" s="15" t="s">
        <v>25</v>
      </c>
      <c r="E6" s="15" t="s">
        <v>31</v>
      </c>
      <c r="F6" s="16" t="s">
        <v>36</v>
      </c>
      <c r="G6" s="17">
        <v>2.0</v>
      </c>
      <c r="H6" s="15">
        <v>1.0</v>
      </c>
      <c r="I6" s="15" t="s">
        <v>28</v>
      </c>
      <c r="J6" s="15">
        <v>1.0</v>
      </c>
      <c r="K6" s="15" t="s">
        <v>28</v>
      </c>
      <c r="L6" s="15">
        <v>1.0</v>
      </c>
      <c r="M6" s="15">
        <v>3.0</v>
      </c>
      <c r="N6" s="15" t="s">
        <v>28</v>
      </c>
      <c r="O6" s="15" t="s">
        <v>28</v>
      </c>
      <c r="P6" s="15" t="s">
        <v>28</v>
      </c>
      <c r="Q6" s="15" t="s">
        <v>28</v>
      </c>
      <c r="R6" s="18" t="s">
        <v>37</v>
      </c>
      <c r="S6" s="19" t="str">
        <f t="shared" si="1"/>
        <v>https://web.archive.org/web/20250804011000/https://www.ktvu....</v>
      </c>
      <c r="T6" s="18" t="str">
        <f t="shared" si="2"/>
        <v>https://web.archive.org/web/20250804011000/https://www.ktvu....</v>
      </c>
      <c r="U6" s="20"/>
      <c r="V6" s="21"/>
      <c r="W6" s="21"/>
      <c r="X6" s="21"/>
      <c r="Y6" s="21"/>
      <c r="Z6" s="22"/>
    </row>
    <row r="7">
      <c r="A7" s="12">
        <v>529.0</v>
      </c>
      <c r="B7" s="13">
        <v>2025.0</v>
      </c>
      <c r="C7" s="14">
        <v>45860.0</v>
      </c>
      <c r="D7" s="15" t="s">
        <v>25</v>
      </c>
      <c r="E7" s="15" t="s">
        <v>38</v>
      </c>
      <c r="F7" s="16" t="s">
        <v>39</v>
      </c>
      <c r="G7" s="17">
        <v>1.0</v>
      </c>
      <c r="H7" s="15">
        <v>1.0</v>
      </c>
      <c r="I7" s="15" t="s">
        <v>28</v>
      </c>
      <c r="J7" s="15" t="s">
        <v>28</v>
      </c>
      <c r="K7" s="15" t="s">
        <v>28</v>
      </c>
      <c r="L7" s="15">
        <v>1.0</v>
      </c>
      <c r="M7" s="15">
        <v>3.0</v>
      </c>
      <c r="N7" s="15" t="s">
        <v>28</v>
      </c>
      <c r="O7" s="15" t="s">
        <v>28</v>
      </c>
      <c r="P7" s="15" t="s">
        <v>28</v>
      </c>
      <c r="Q7" s="15" t="s">
        <v>28</v>
      </c>
      <c r="R7" s="18" t="s">
        <v>40</v>
      </c>
      <c r="S7" s="19" t="str">
        <f t="shared" si="1"/>
        <v>https://web.archive.org/web/20250804013304/https://www.al.co...</v>
      </c>
      <c r="T7" s="18" t="str">
        <f t="shared" si="2"/>
        <v>https://web.archive.org/web/20250804013304/https://www.al.co...</v>
      </c>
      <c r="U7" s="20"/>
      <c r="V7" s="21" t="s">
        <v>41</v>
      </c>
      <c r="W7" s="21"/>
      <c r="X7" s="21"/>
      <c r="Y7" s="21"/>
      <c r="Z7" s="22"/>
    </row>
    <row r="8">
      <c r="A8" s="12">
        <v>528.0</v>
      </c>
      <c r="B8" s="13">
        <v>2025.0</v>
      </c>
      <c r="C8" s="14">
        <v>45858.0</v>
      </c>
      <c r="D8" s="15" t="s">
        <v>25</v>
      </c>
      <c r="E8" s="15" t="s">
        <v>42</v>
      </c>
      <c r="F8" s="16" t="s">
        <v>43</v>
      </c>
      <c r="G8" s="17">
        <v>1.0</v>
      </c>
      <c r="H8" s="15" t="s">
        <v>28</v>
      </c>
      <c r="I8" s="15" t="s">
        <v>28</v>
      </c>
      <c r="J8" s="15" t="s">
        <v>28</v>
      </c>
      <c r="K8" s="15">
        <v>1.0</v>
      </c>
      <c r="L8" s="15" t="s">
        <v>28</v>
      </c>
      <c r="M8" s="15" t="s">
        <v>28</v>
      </c>
      <c r="N8" s="15" t="s">
        <v>28</v>
      </c>
      <c r="O8" s="15" t="s">
        <v>28</v>
      </c>
      <c r="P8" s="15" t="s">
        <v>28</v>
      </c>
      <c r="Q8" s="15" t="s">
        <v>28</v>
      </c>
      <c r="R8" s="18" t="s">
        <v>44</v>
      </c>
      <c r="S8" s="19" t="str">
        <f t="shared" si="1"/>
        <v>https://web.archive.org/web/20250804005536/https://www.nj.co...</v>
      </c>
      <c r="T8" s="18" t="str">
        <f t="shared" si="2"/>
        <v>https://web.archive.org/web/20250804005536/https://www.nj.co...</v>
      </c>
      <c r="U8" s="21"/>
      <c r="V8" s="21" t="s">
        <v>45</v>
      </c>
      <c r="W8" s="21"/>
      <c r="X8" s="21"/>
      <c r="Y8" s="21"/>
      <c r="Z8" s="22"/>
    </row>
    <row r="9">
      <c r="A9" s="12">
        <v>527.0</v>
      </c>
      <c r="B9" s="13">
        <v>2025.0</v>
      </c>
      <c r="C9" s="14">
        <v>45858.0</v>
      </c>
      <c r="D9" s="15" t="s">
        <v>25</v>
      </c>
      <c r="E9" s="15" t="s">
        <v>31</v>
      </c>
      <c r="F9" s="16" t="s">
        <v>46</v>
      </c>
      <c r="G9" s="17">
        <v>1.0</v>
      </c>
      <c r="H9" s="15" t="s">
        <v>28</v>
      </c>
      <c r="I9" s="15" t="s">
        <v>28</v>
      </c>
      <c r="J9" s="15">
        <v>1.0</v>
      </c>
      <c r="K9" s="15" t="s">
        <v>28</v>
      </c>
      <c r="L9" s="15" t="s">
        <v>28</v>
      </c>
      <c r="M9" s="15" t="s">
        <v>28</v>
      </c>
      <c r="N9" s="15" t="s">
        <v>28</v>
      </c>
      <c r="O9" s="15" t="s">
        <v>28</v>
      </c>
      <c r="P9" s="15" t="s">
        <v>28</v>
      </c>
      <c r="Q9" s="15" t="s">
        <v>28</v>
      </c>
      <c r="R9" s="18" t="s">
        <v>47</v>
      </c>
      <c r="S9" s="19" t="str">
        <f t="shared" si="1"/>
        <v>https://archive.ph/9cNEV...</v>
      </c>
      <c r="T9" s="18" t="str">
        <f t="shared" si="2"/>
        <v>https://archive.ph/9cNEV...</v>
      </c>
      <c r="U9" s="21"/>
      <c r="V9" s="21"/>
      <c r="W9" s="21"/>
      <c r="X9" s="21"/>
      <c r="Y9" s="21"/>
      <c r="Z9" s="22"/>
    </row>
    <row r="10">
      <c r="A10" s="12">
        <v>526.0</v>
      </c>
      <c r="B10" s="13">
        <v>2025.0</v>
      </c>
      <c r="C10" s="14">
        <v>45856.0</v>
      </c>
      <c r="D10" s="15" t="s">
        <v>25</v>
      </c>
      <c r="E10" s="15" t="s">
        <v>48</v>
      </c>
      <c r="F10" s="16" t="s">
        <v>49</v>
      </c>
      <c r="G10" s="17">
        <v>1.0</v>
      </c>
      <c r="H10" s="15">
        <v>1.0</v>
      </c>
      <c r="I10" s="15" t="s">
        <v>28</v>
      </c>
      <c r="J10" s="15" t="s">
        <v>28</v>
      </c>
      <c r="K10" s="15" t="s">
        <v>28</v>
      </c>
      <c r="L10" s="15" t="s">
        <v>28</v>
      </c>
      <c r="M10" s="15" t="s">
        <v>28</v>
      </c>
      <c r="N10" s="15" t="s">
        <v>28</v>
      </c>
      <c r="O10" s="15" t="s">
        <v>28</v>
      </c>
      <c r="P10" s="15" t="s">
        <v>28</v>
      </c>
      <c r="Q10" s="15" t="s">
        <v>28</v>
      </c>
      <c r="R10" s="18" t="s">
        <v>50</v>
      </c>
      <c r="S10" s="19" t="str">
        <f t="shared" si="1"/>
        <v>https://web.archive.org/web/20250804010554/https://www.chann...</v>
      </c>
      <c r="T10" s="18" t="str">
        <f t="shared" si="2"/>
        <v>https://web.archive.org/web/20250804010554/https://www.chann...</v>
      </c>
      <c r="U10" s="20"/>
      <c r="V10" s="21"/>
      <c r="W10" s="21"/>
      <c r="X10" s="21"/>
      <c r="Y10" s="21"/>
      <c r="Z10" s="22"/>
    </row>
    <row r="11">
      <c r="A11" s="12">
        <v>525.0</v>
      </c>
      <c r="B11" s="13">
        <v>2025.0</v>
      </c>
      <c r="C11" s="14">
        <v>45849.0</v>
      </c>
      <c r="D11" s="15" t="s">
        <v>51</v>
      </c>
      <c r="E11" s="15" t="s">
        <v>28</v>
      </c>
      <c r="F11" s="16" t="s">
        <v>52</v>
      </c>
      <c r="G11" s="17">
        <v>2.0</v>
      </c>
      <c r="H11" s="15">
        <v>1.0</v>
      </c>
      <c r="I11" s="15">
        <v>1.0</v>
      </c>
      <c r="J11" s="15" t="s">
        <v>28</v>
      </c>
      <c r="K11" s="15" t="s">
        <v>28</v>
      </c>
      <c r="L11" s="15">
        <v>2.0</v>
      </c>
      <c r="M11" s="15" t="s">
        <v>28</v>
      </c>
      <c r="N11" s="15" t="s">
        <v>28</v>
      </c>
      <c r="O11" s="15" t="s">
        <v>28</v>
      </c>
      <c r="P11" s="15" t="s">
        <v>28</v>
      </c>
      <c r="Q11" s="15" t="s">
        <v>28</v>
      </c>
      <c r="R11" s="18" t="s">
        <v>53</v>
      </c>
      <c r="S11" s="19" t="str">
        <f t="shared" si="1"/>
        <v>https://archive.ph/YIZ9E...</v>
      </c>
      <c r="T11" s="18" t="str">
        <f t="shared" si="2"/>
        <v>https://archive.ph/YIZ9E...</v>
      </c>
      <c r="U11" s="21"/>
      <c r="V11" s="21" t="s">
        <v>54</v>
      </c>
      <c r="W11" s="21" t="s">
        <v>55</v>
      </c>
      <c r="X11" s="21"/>
      <c r="Y11" s="21"/>
      <c r="Z11" s="22"/>
    </row>
    <row r="12">
      <c r="A12" s="12">
        <v>524.0</v>
      </c>
      <c r="B12" s="13">
        <v>2025.0</v>
      </c>
      <c r="C12" s="14">
        <v>45845.0</v>
      </c>
      <c r="D12" s="15" t="s">
        <v>25</v>
      </c>
      <c r="E12" s="15" t="s">
        <v>42</v>
      </c>
      <c r="F12" s="16" t="s">
        <v>56</v>
      </c>
      <c r="G12" s="17">
        <v>1.0</v>
      </c>
      <c r="H12" s="15" t="s">
        <v>28</v>
      </c>
      <c r="I12" s="15" t="s">
        <v>28</v>
      </c>
      <c r="J12" s="15">
        <v>1.0</v>
      </c>
      <c r="K12" s="15" t="s">
        <v>28</v>
      </c>
      <c r="L12" s="15" t="s">
        <v>28</v>
      </c>
      <c r="M12" s="15" t="s">
        <v>28</v>
      </c>
      <c r="N12" s="15" t="s">
        <v>28</v>
      </c>
      <c r="O12" s="15" t="s">
        <v>28</v>
      </c>
      <c r="P12" s="15" t="s">
        <v>28</v>
      </c>
      <c r="Q12" s="15" t="s">
        <v>28</v>
      </c>
      <c r="R12" s="18" t="s">
        <v>57</v>
      </c>
      <c r="S12" s="19" t="str">
        <f t="shared" si="1"/>
        <v>https://archive.ph/CEREm...</v>
      </c>
      <c r="T12" s="18" t="str">
        <f t="shared" si="2"/>
        <v>https://archive.ph/CEREm...</v>
      </c>
      <c r="U12" s="21"/>
      <c r="V12" s="21" t="s">
        <v>58</v>
      </c>
      <c r="W12" s="21"/>
      <c r="X12" s="21"/>
      <c r="Y12" s="21"/>
      <c r="Z12" s="22"/>
    </row>
    <row r="13">
      <c r="A13" s="12">
        <v>523.0</v>
      </c>
      <c r="B13" s="13">
        <v>2025.0</v>
      </c>
      <c r="C13" s="14">
        <v>45838.0</v>
      </c>
      <c r="D13" s="15" t="s">
        <v>25</v>
      </c>
      <c r="E13" s="15" t="s">
        <v>31</v>
      </c>
      <c r="F13" s="16" t="s">
        <v>59</v>
      </c>
      <c r="G13" s="17">
        <v>1.0</v>
      </c>
      <c r="H13" s="15" t="s">
        <v>28</v>
      </c>
      <c r="I13" s="15" t="s">
        <v>28</v>
      </c>
      <c r="J13" s="15">
        <v>1.0</v>
      </c>
      <c r="K13" s="15" t="s">
        <v>28</v>
      </c>
      <c r="L13" s="15" t="s">
        <v>28</v>
      </c>
      <c r="M13" s="15" t="s">
        <v>28</v>
      </c>
      <c r="N13" s="15" t="s">
        <v>28</v>
      </c>
      <c r="O13" s="15" t="s">
        <v>28</v>
      </c>
      <c r="P13" s="15" t="s">
        <v>28</v>
      </c>
      <c r="Q13" s="15" t="s">
        <v>28</v>
      </c>
      <c r="R13" s="18" t="s">
        <v>60</v>
      </c>
      <c r="S13" s="19" t="str">
        <f t="shared" si="1"/>
        <v>https://web.archive.org/web/20250804002108/https://www.nbcsa...</v>
      </c>
      <c r="T13" s="18" t="str">
        <f t="shared" si="2"/>
        <v>https://web.archive.org/web/20250804002108/https://www.nbcsa...</v>
      </c>
      <c r="U13" s="21"/>
      <c r="V13" s="21"/>
      <c r="W13" s="21"/>
      <c r="X13" s="21"/>
      <c r="Y13" s="21"/>
      <c r="Z13" s="22"/>
    </row>
    <row r="14">
      <c r="A14" s="12">
        <v>522.0</v>
      </c>
      <c r="B14" s="13">
        <v>2025.0</v>
      </c>
      <c r="C14" s="14">
        <v>45836.0</v>
      </c>
      <c r="D14" s="15" t="s">
        <v>25</v>
      </c>
      <c r="E14" s="15" t="s">
        <v>31</v>
      </c>
      <c r="F14" s="16" t="s">
        <v>61</v>
      </c>
      <c r="G14" s="17">
        <v>1.0</v>
      </c>
      <c r="H14" s="15" t="s">
        <v>28</v>
      </c>
      <c r="I14" s="15" t="s">
        <v>28</v>
      </c>
      <c r="J14" s="15" t="s">
        <v>28</v>
      </c>
      <c r="K14" s="15">
        <v>1.0</v>
      </c>
      <c r="L14" s="15">
        <v>1.0</v>
      </c>
      <c r="M14" s="15" t="s">
        <v>62</v>
      </c>
      <c r="N14" s="15" t="s">
        <v>28</v>
      </c>
      <c r="O14" s="15" t="s">
        <v>28</v>
      </c>
      <c r="P14" s="15" t="s">
        <v>28</v>
      </c>
      <c r="Q14" s="15" t="s">
        <v>28</v>
      </c>
      <c r="R14" s="18" t="s">
        <v>63</v>
      </c>
      <c r="S14" s="19" t="str">
        <f t="shared" si="1"/>
        <v>https://web.archive.org/web/20250804004839/https://www.mercu...</v>
      </c>
      <c r="T14" s="18" t="str">
        <f t="shared" si="2"/>
        <v>https://web.archive.org/web/20250804004839/https://www.mercu...</v>
      </c>
      <c r="U14" s="20"/>
      <c r="V14" s="21"/>
      <c r="W14" s="21"/>
      <c r="X14" s="21"/>
      <c r="Y14" s="21"/>
      <c r="Z14" s="22"/>
    </row>
    <row r="15">
      <c r="A15" s="12">
        <v>521.0</v>
      </c>
      <c r="B15" s="13">
        <v>2025.0</v>
      </c>
      <c r="C15" s="14">
        <v>45824.0</v>
      </c>
      <c r="D15" s="15" t="s">
        <v>25</v>
      </c>
      <c r="E15" s="15" t="s">
        <v>64</v>
      </c>
      <c r="F15" s="16" t="s">
        <v>65</v>
      </c>
      <c r="G15" s="17">
        <v>1.0</v>
      </c>
      <c r="H15" s="15">
        <v>1.0</v>
      </c>
      <c r="I15" s="15" t="s">
        <v>28</v>
      </c>
      <c r="J15" s="15" t="s">
        <v>28</v>
      </c>
      <c r="K15" s="15" t="s">
        <v>28</v>
      </c>
      <c r="L15" s="15">
        <v>1.0</v>
      </c>
      <c r="M15" s="15" t="s">
        <v>28</v>
      </c>
      <c r="N15" s="15" t="s">
        <v>28</v>
      </c>
      <c r="O15" s="15" t="s">
        <v>28</v>
      </c>
      <c r="P15" s="15" t="s">
        <v>28</v>
      </c>
      <c r="Q15" s="15" t="s">
        <v>28</v>
      </c>
      <c r="R15" s="18" t="s">
        <v>66</v>
      </c>
      <c r="S15" s="19" t="str">
        <f t="shared" si="1"/>
        <v>https://web.archive.org/web/20250713005047/https://www.wthit...</v>
      </c>
      <c r="T15" s="18" t="str">
        <f t="shared" si="2"/>
        <v>https://web.archive.org/web/20250713005047/https://www.wthit...</v>
      </c>
      <c r="U15" s="20"/>
      <c r="V15" s="21"/>
      <c r="W15" s="21"/>
      <c r="X15" s="21"/>
      <c r="Y15" s="21"/>
      <c r="Z15" s="22"/>
    </row>
    <row r="16">
      <c r="A16" s="12">
        <v>520.0</v>
      </c>
      <c r="B16" s="13">
        <v>2025.0</v>
      </c>
      <c r="C16" s="14">
        <v>45818.0</v>
      </c>
      <c r="D16" s="23" t="s">
        <v>25</v>
      </c>
      <c r="E16" s="15" t="s">
        <v>67</v>
      </c>
      <c r="F16" s="16" t="s">
        <v>68</v>
      </c>
      <c r="G16" s="17">
        <v>1.0</v>
      </c>
      <c r="H16" s="15" t="s">
        <v>28</v>
      </c>
      <c r="I16" s="15" t="s">
        <v>28</v>
      </c>
      <c r="J16" s="15">
        <v>1.0</v>
      </c>
      <c r="K16" s="15" t="s">
        <v>28</v>
      </c>
      <c r="L16" s="15" t="s">
        <v>28</v>
      </c>
      <c r="M16" s="15" t="s">
        <v>28</v>
      </c>
      <c r="N16" s="15" t="s">
        <v>28</v>
      </c>
      <c r="O16" s="15" t="s">
        <v>28</v>
      </c>
      <c r="P16" s="15" t="s">
        <v>28</v>
      </c>
      <c r="Q16" s="15" t="s">
        <v>28</v>
      </c>
      <c r="R16" s="18" t="s">
        <v>69</v>
      </c>
      <c r="S16" s="19" t="str">
        <f t="shared" si="1"/>
        <v>https://web.archive.org/web/20250713013234/https://www.10tv....</v>
      </c>
      <c r="T16" s="18" t="str">
        <f t="shared" si="2"/>
        <v>https://web.archive.org/web/20250713013234/https://www.10tv....</v>
      </c>
      <c r="U16" s="20"/>
      <c r="V16" s="21" t="s">
        <v>70</v>
      </c>
      <c r="W16" s="21"/>
      <c r="X16" s="21"/>
      <c r="Y16" s="21"/>
      <c r="Z16" s="22"/>
    </row>
    <row r="17">
      <c r="A17" s="12">
        <v>519.0</v>
      </c>
      <c r="B17" s="13">
        <v>2025.0</v>
      </c>
      <c r="C17" s="14">
        <v>45818.0</v>
      </c>
      <c r="D17" s="15" t="s">
        <v>25</v>
      </c>
      <c r="E17" s="15" t="s">
        <v>71</v>
      </c>
      <c r="F17" s="16" t="s">
        <v>61</v>
      </c>
      <c r="G17" s="17">
        <v>1.0</v>
      </c>
      <c r="H17" s="15" t="s">
        <v>28</v>
      </c>
      <c r="I17" s="15" t="s">
        <v>28</v>
      </c>
      <c r="J17" s="15" t="s">
        <v>28</v>
      </c>
      <c r="K17" s="15">
        <v>1.0</v>
      </c>
      <c r="L17" s="15">
        <v>1.0</v>
      </c>
      <c r="M17" s="15" t="s">
        <v>28</v>
      </c>
      <c r="N17" s="15" t="s">
        <v>28</v>
      </c>
      <c r="O17" s="15" t="s">
        <v>28</v>
      </c>
      <c r="P17" s="15" t="s">
        <v>28</v>
      </c>
      <c r="Q17" s="15" t="s">
        <v>28</v>
      </c>
      <c r="R17" s="18" t="s">
        <v>72</v>
      </c>
      <c r="S17" s="19" t="str">
        <f t="shared" si="1"/>
        <v>https://web.archive.org/web/20250713012540/https://www.abcac...</v>
      </c>
      <c r="T17" s="18" t="str">
        <f t="shared" si="2"/>
        <v>https://web.archive.org/web/20250713012540/https://www.abcac...</v>
      </c>
      <c r="U17" s="20"/>
      <c r="V17" s="21" t="s">
        <v>73</v>
      </c>
      <c r="W17" s="21"/>
      <c r="X17" s="21"/>
      <c r="Y17" s="21"/>
      <c r="Z17" s="22"/>
    </row>
    <row r="18">
      <c r="A18" s="12">
        <v>518.0</v>
      </c>
      <c r="B18" s="13">
        <v>2025.0</v>
      </c>
      <c r="C18" s="14">
        <v>45818.0</v>
      </c>
      <c r="D18" s="15" t="s">
        <v>25</v>
      </c>
      <c r="E18" s="15" t="s">
        <v>74</v>
      </c>
      <c r="F18" s="16" t="s">
        <v>75</v>
      </c>
      <c r="G18" s="17">
        <v>1.0</v>
      </c>
      <c r="H18" s="15">
        <v>1.0</v>
      </c>
      <c r="I18" s="15" t="s">
        <v>28</v>
      </c>
      <c r="J18" s="15" t="s">
        <v>28</v>
      </c>
      <c r="K18" s="15" t="s">
        <v>28</v>
      </c>
      <c r="L18" s="15">
        <v>1.0</v>
      </c>
      <c r="M18" s="15" t="s">
        <v>28</v>
      </c>
      <c r="N18" s="15" t="s">
        <v>28</v>
      </c>
      <c r="O18" s="15" t="s">
        <v>28</v>
      </c>
      <c r="P18" s="15" t="s">
        <v>28</v>
      </c>
      <c r="Q18" s="15" t="s">
        <v>28</v>
      </c>
      <c r="R18" s="18" t="s">
        <v>76</v>
      </c>
      <c r="S18" s="19" t="str">
        <f t="shared" si="1"/>
        <v>https://web.archive.org/web/20250713010426/https://www.25new...</v>
      </c>
      <c r="T18" s="18" t="str">
        <f t="shared" si="2"/>
        <v>https://web.archive.org/web/20250713010426/https://www.25new...</v>
      </c>
      <c r="U18" s="20"/>
      <c r="V18" s="21" t="s">
        <v>77</v>
      </c>
      <c r="W18" s="21"/>
      <c r="X18" s="21"/>
      <c r="Y18" s="21"/>
      <c r="Z18" s="22"/>
    </row>
    <row r="19">
      <c r="A19" s="12">
        <v>517.0</v>
      </c>
      <c r="B19" s="13">
        <v>2025.0</v>
      </c>
      <c r="C19" s="14">
        <v>45817.0</v>
      </c>
      <c r="D19" s="15" t="s">
        <v>25</v>
      </c>
      <c r="E19" s="15" t="s">
        <v>78</v>
      </c>
      <c r="F19" s="16" t="s">
        <v>79</v>
      </c>
      <c r="G19" s="17">
        <v>1.0</v>
      </c>
      <c r="H19" s="15" t="s">
        <v>28</v>
      </c>
      <c r="I19" s="15" t="s">
        <v>28</v>
      </c>
      <c r="J19" s="15">
        <v>1.0</v>
      </c>
      <c r="K19" s="15" t="s">
        <v>28</v>
      </c>
      <c r="L19" s="15" t="s">
        <v>28</v>
      </c>
      <c r="M19" s="15" t="s">
        <v>28</v>
      </c>
      <c r="N19" s="15" t="s">
        <v>28</v>
      </c>
      <c r="O19" s="15" t="s">
        <v>28</v>
      </c>
      <c r="P19" s="15" t="s">
        <v>28</v>
      </c>
      <c r="Q19" s="15" t="s">
        <v>28</v>
      </c>
      <c r="R19" s="18" t="s">
        <v>80</v>
      </c>
      <c r="S19" s="19" t="str">
        <f t="shared" si="1"/>
        <v>https://archive.ph/gND8q...</v>
      </c>
      <c r="T19" s="18" t="str">
        <f t="shared" si="2"/>
        <v>https://archive.ph/gND8q...</v>
      </c>
      <c r="U19" s="20"/>
      <c r="V19" s="21"/>
      <c r="W19" s="21"/>
      <c r="X19" s="21"/>
      <c r="Y19" s="21"/>
      <c r="Z19" s="22"/>
    </row>
    <row r="20">
      <c r="A20" s="12">
        <v>516.0</v>
      </c>
      <c r="B20" s="13">
        <v>2025.0</v>
      </c>
      <c r="C20" s="14">
        <v>45815.0</v>
      </c>
      <c r="D20" s="15" t="s">
        <v>25</v>
      </c>
      <c r="E20" s="15" t="s">
        <v>81</v>
      </c>
      <c r="F20" s="16" t="s">
        <v>82</v>
      </c>
      <c r="G20" s="17">
        <v>1.0</v>
      </c>
      <c r="H20" s="15" t="s">
        <v>28</v>
      </c>
      <c r="I20" s="15" t="s">
        <v>28</v>
      </c>
      <c r="J20" s="15">
        <v>1.0</v>
      </c>
      <c r="K20" s="15" t="s">
        <v>28</v>
      </c>
      <c r="L20" s="15" t="s">
        <v>28</v>
      </c>
      <c r="M20" s="15" t="s">
        <v>83</v>
      </c>
      <c r="N20" s="15" t="s">
        <v>28</v>
      </c>
      <c r="O20" s="15" t="s">
        <v>28</v>
      </c>
      <c r="P20" s="15" t="s">
        <v>28</v>
      </c>
      <c r="Q20" s="15" t="s">
        <v>28</v>
      </c>
      <c r="R20" s="18" t="s">
        <v>84</v>
      </c>
      <c r="S20" s="19" t="str">
        <f t="shared" si="1"/>
        <v>https://web.archive.org/web/20250713002903/https://philomath...</v>
      </c>
      <c r="T20" s="18" t="str">
        <f t="shared" si="2"/>
        <v>https://web.archive.org/web/20250713002903/https://philomath...</v>
      </c>
      <c r="U20" s="20"/>
      <c r="V20" s="21" t="s">
        <v>85</v>
      </c>
      <c r="W20" s="21"/>
      <c r="X20" s="21"/>
      <c r="Y20" s="21"/>
      <c r="Z20" s="22"/>
    </row>
    <row r="21">
      <c r="A21" s="12">
        <v>515.0</v>
      </c>
      <c r="B21" s="13">
        <v>2025.0</v>
      </c>
      <c r="C21" s="14">
        <v>45812.0</v>
      </c>
      <c r="D21" s="15" t="s">
        <v>25</v>
      </c>
      <c r="E21" s="15" t="s">
        <v>71</v>
      </c>
      <c r="F21" s="16" t="s">
        <v>86</v>
      </c>
      <c r="G21" s="17">
        <v>1.0</v>
      </c>
      <c r="H21" s="15">
        <v>1.0</v>
      </c>
      <c r="I21" s="15" t="s">
        <v>28</v>
      </c>
      <c r="J21" s="15" t="s">
        <v>28</v>
      </c>
      <c r="K21" s="15" t="s">
        <v>28</v>
      </c>
      <c r="L21" s="15">
        <v>1.0</v>
      </c>
      <c r="M21" s="15" t="s">
        <v>28</v>
      </c>
      <c r="N21" s="15" t="s">
        <v>28</v>
      </c>
      <c r="O21" s="15" t="s">
        <v>28</v>
      </c>
      <c r="P21" s="15" t="s">
        <v>28</v>
      </c>
      <c r="Q21" s="15" t="s">
        <v>28</v>
      </c>
      <c r="R21" s="18" t="s">
        <v>87</v>
      </c>
      <c r="S21" s="19" t="str">
        <f t="shared" si="1"/>
        <v>https://web.archive.org/web/20250713010100/https://www.fox13...</v>
      </c>
      <c r="T21" s="18" t="str">
        <f t="shared" si="2"/>
        <v>https://web.archive.org/web/20250713010100/https://www.fox13...</v>
      </c>
      <c r="U21" s="20"/>
      <c r="V21" s="21"/>
      <c r="W21" s="21"/>
      <c r="X21" s="21"/>
      <c r="Y21" s="21"/>
      <c r="Z21" s="22"/>
    </row>
    <row r="22">
      <c r="A22" s="12">
        <v>514.0</v>
      </c>
      <c r="B22" s="13">
        <v>2025.0</v>
      </c>
      <c r="C22" s="14">
        <v>45802.0</v>
      </c>
      <c r="D22" s="15" t="s">
        <v>88</v>
      </c>
      <c r="E22" s="15" t="s">
        <v>28</v>
      </c>
      <c r="F22" s="16" t="s">
        <v>89</v>
      </c>
      <c r="G22" s="17">
        <v>1.0</v>
      </c>
      <c r="H22" s="15">
        <v>1.0</v>
      </c>
      <c r="I22" s="15" t="s">
        <v>28</v>
      </c>
      <c r="J22" s="15" t="s">
        <v>28</v>
      </c>
      <c r="K22" s="15" t="s">
        <v>28</v>
      </c>
      <c r="L22" s="15">
        <v>1.0</v>
      </c>
      <c r="M22" s="15" t="s">
        <v>28</v>
      </c>
      <c r="N22" s="15" t="s">
        <v>28</v>
      </c>
      <c r="O22" s="15" t="s">
        <v>28</v>
      </c>
      <c r="P22" s="15" t="s">
        <v>28</v>
      </c>
      <c r="Q22" s="15" t="s">
        <v>28</v>
      </c>
      <c r="R22" s="18" t="s">
        <v>90</v>
      </c>
      <c r="S22" s="19" t="str">
        <f t="shared" si="1"/>
        <v>https://web.archive.org/web/20250528020316/https://www.163.c...</v>
      </c>
      <c r="T22" s="18" t="str">
        <f t="shared" si="2"/>
        <v>https://web.archive.org/web/20250528020316/https://www.163.c...</v>
      </c>
      <c r="U22" s="20"/>
      <c r="V22" s="21"/>
      <c r="W22" s="21"/>
      <c r="X22" s="21"/>
      <c r="Y22" s="21"/>
      <c r="Z22" s="22"/>
    </row>
    <row r="23">
      <c r="A23" s="12">
        <v>513.0</v>
      </c>
      <c r="B23" s="13">
        <v>2025.0</v>
      </c>
      <c r="C23" s="14">
        <v>45801.0</v>
      </c>
      <c r="D23" s="15" t="s">
        <v>25</v>
      </c>
      <c r="E23" s="15" t="s">
        <v>71</v>
      </c>
      <c r="F23" s="16" t="s">
        <v>91</v>
      </c>
      <c r="G23" s="17">
        <v>1.0</v>
      </c>
      <c r="H23" s="15" t="s">
        <v>28</v>
      </c>
      <c r="I23" s="15" t="s">
        <v>28</v>
      </c>
      <c r="J23" s="15">
        <v>1.0</v>
      </c>
      <c r="K23" s="15" t="s">
        <v>28</v>
      </c>
      <c r="L23" s="15" t="s">
        <v>28</v>
      </c>
      <c r="M23" s="15" t="s">
        <v>28</v>
      </c>
      <c r="N23" s="15" t="s">
        <v>28</v>
      </c>
      <c r="O23" s="15" t="s">
        <v>28</v>
      </c>
      <c r="P23" s="15" t="s">
        <v>28</v>
      </c>
      <c r="Q23" s="15" t="s">
        <v>28</v>
      </c>
      <c r="R23" s="18" t="s">
        <v>92</v>
      </c>
      <c r="S23" s="19" t="str">
        <f t="shared" si="1"/>
        <v>https://web.archive.org/web/20250607170209/https://www.nbcmi...</v>
      </c>
      <c r="T23" s="18" t="s">
        <v>93</v>
      </c>
      <c r="U23" s="20"/>
      <c r="V23" s="21"/>
      <c r="W23" s="21"/>
      <c r="X23" s="21"/>
      <c r="Y23" s="21"/>
      <c r="Z23" s="22"/>
    </row>
    <row r="24">
      <c r="A24" s="12">
        <v>512.0</v>
      </c>
      <c r="B24" s="13">
        <v>2025.0</v>
      </c>
      <c r="C24" s="14">
        <v>45795.0</v>
      </c>
      <c r="D24" s="15" t="s">
        <v>25</v>
      </c>
      <c r="E24" s="15" t="s">
        <v>31</v>
      </c>
      <c r="F24" s="16" t="s">
        <v>94</v>
      </c>
      <c r="G24" s="17">
        <v>3.0</v>
      </c>
      <c r="H24" s="15" t="s">
        <v>28</v>
      </c>
      <c r="I24" s="15" t="s">
        <v>28</v>
      </c>
      <c r="J24" s="15">
        <v>3.0</v>
      </c>
      <c r="K24" s="15" t="s">
        <v>28</v>
      </c>
      <c r="L24" s="15" t="s">
        <v>28</v>
      </c>
      <c r="M24" s="15" t="s">
        <v>28</v>
      </c>
      <c r="N24" s="15" t="s">
        <v>28</v>
      </c>
      <c r="O24" s="15" t="s">
        <v>28</v>
      </c>
      <c r="P24" s="15" t="s">
        <v>28</v>
      </c>
      <c r="Q24" s="15" t="s">
        <v>28</v>
      </c>
      <c r="R24" s="18" t="s">
        <v>95</v>
      </c>
      <c r="S24" s="19" t="str">
        <f t="shared" si="1"/>
        <v>https://web.archive.org/web/20250526023315/https://www.edhat...</v>
      </c>
      <c r="T24" s="18" t="str">
        <f t="shared" ref="T24:T60" si="3">hyperlink(R24,S24)</f>
        <v>https://web.archive.org/web/20250526023315/https://www.edhat...</v>
      </c>
      <c r="U24" s="20"/>
      <c r="V24" s="21" t="s">
        <v>96</v>
      </c>
      <c r="W24" s="21" t="s">
        <v>97</v>
      </c>
      <c r="X24" s="21" t="s">
        <v>98</v>
      </c>
      <c r="Y24" s="21"/>
      <c r="Z24" s="22"/>
    </row>
    <row r="25">
      <c r="A25" s="12">
        <v>511.0</v>
      </c>
      <c r="B25" s="13">
        <v>2025.0</v>
      </c>
      <c r="C25" s="14">
        <v>45795.0</v>
      </c>
      <c r="D25" s="15" t="s">
        <v>25</v>
      </c>
      <c r="E25" s="15" t="s">
        <v>99</v>
      </c>
      <c r="F25" s="16" t="s">
        <v>82</v>
      </c>
      <c r="G25" s="17">
        <v>1.0</v>
      </c>
      <c r="H25" s="15">
        <v>1.0</v>
      </c>
      <c r="I25" s="15" t="s">
        <v>28</v>
      </c>
      <c r="J25" s="15" t="s">
        <v>28</v>
      </c>
      <c r="K25" s="15" t="s">
        <v>28</v>
      </c>
      <c r="L25" s="15">
        <v>1.0</v>
      </c>
      <c r="M25" s="15" t="s">
        <v>28</v>
      </c>
      <c r="N25" s="15" t="s">
        <v>28</v>
      </c>
      <c r="O25" s="15" t="s">
        <v>28</v>
      </c>
      <c r="P25" s="15" t="s">
        <v>28</v>
      </c>
      <c r="Q25" s="15" t="s">
        <v>28</v>
      </c>
      <c r="R25" s="18" t="s">
        <v>100</v>
      </c>
      <c r="S25" s="19" t="str">
        <f t="shared" si="1"/>
        <v>https://web.archive.org/web/20250526023253/https://hoodline....</v>
      </c>
      <c r="T25" s="18" t="str">
        <f t="shared" si="3"/>
        <v>https://web.archive.org/web/20250526023253/https://hoodline....</v>
      </c>
      <c r="U25" s="20"/>
      <c r="V25" s="21"/>
      <c r="W25" s="21"/>
      <c r="X25" s="21"/>
      <c r="Y25" s="21"/>
      <c r="Z25" s="22"/>
    </row>
    <row r="26">
      <c r="A26" s="12">
        <v>510.0</v>
      </c>
      <c r="B26" s="13">
        <v>2025.0</v>
      </c>
      <c r="C26" s="14">
        <v>45794.0</v>
      </c>
      <c r="D26" s="15" t="s">
        <v>25</v>
      </c>
      <c r="E26" s="15" t="s">
        <v>71</v>
      </c>
      <c r="F26" s="16" t="s">
        <v>101</v>
      </c>
      <c r="G26" s="17">
        <v>1.0</v>
      </c>
      <c r="H26" s="15" t="s">
        <v>28</v>
      </c>
      <c r="I26" s="15" t="s">
        <v>28</v>
      </c>
      <c r="J26" s="15">
        <v>1.0</v>
      </c>
      <c r="K26" s="15" t="s">
        <v>28</v>
      </c>
      <c r="L26" s="15" t="s">
        <v>28</v>
      </c>
      <c r="M26" s="15" t="s">
        <v>28</v>
      </c>
      <c r="N26" s="15" t="s">
        <v>28</v>
      </c>
      <c r="O26" s="15" t="s">
        <v>28</v>
      </c>
      <c r="P26" s="15" t="s">
        <v>28</v>
      </c>
      <c r="Q26" s="15" t="s">
        <v>28</v>
      </c>
      <c r="R26" s="18" t="s">
        <v>102</v>
      </c>
      <c r="S26" s="19" t="str">
        <f t="shared" si="1"/>
        <v>https://web.archive.org/web/20250526020838/https://www.fox35...</v>
      </c>
      <c r="T26" s="18" t="str">
        <f t="shared" si="3"/>
        <v>https://web.archive.org/web/20250526020838/https://www.fox35...</v>
      </c>
      <c r="U26" s="20"/>
      <c r="V26" s="21"/>
      <c r="W26" s="21"/>
      <c r="X26" s="21"/>
      <c r="Y26" s="21"/>
      <c r="Z26" s="22"/>
    </row>
    <row r="27">
      <c r="A27" s="12">
        <v>509.1</v>
      </c>
      <c r="B27" s="13">
        <v>2025.0</v>
      </c>
      <c r="C27" s="14">
        <v>45793.0</v>
      </c>
      <c r="D27" s="15" t="s">
        <v>25</v>
      </c>
      <c r="E27" s="15" t="s">
        <v>71</v>
      </c>
      <c r="F27" s="16" t="s">
        <v>103</v>
      </c>
      <c r="G27" s="17">
        <v>1.0</v>
      </c>
      <c r="H27" s="15">
        <v>1.0</v>
      </c>
      <c r="I27" s="15" t="s">
        <v>28</v>
      </c>
      <c r="J27" s="15" t="s">
        <v>28</v>
      </c>
      <c r="K27" s="15" t="s">
        <v>28</v>
      </c>
      <c r="L27" s="15">
        <v>1.0</v>
      </c>
      <c r="M27" s="15" t="s">
        <v>83</v>
      </c>
      <c r="N27" s="15" t="s">
        <v>28</v>
      </c>
      <c r="O27" s="15" t="s">
        <v>28</v>
      </c>
      <c r="P27" s="15" t="s">
        <v>28</v>
      </c>
      <c r="Q27" s="15" t="s">
        <v>28</v>
      </c>
      <c r="R27" s="18" t="s">
        <v>104</v>
      </c>
      <c r="S27" s="19" t="str">
        <f t="shared" si="1"/>
        <v>https://archive.ph/0SINp...</v>
      </c>
      <c r="T27" s="18" t="str">
        <f t="shared" si="3"/>
        <v>https://archive.ph/0SINp...</v>
      </c>
      <c r="U27" s="20"/>
      <c r="V27" s="21"/>
      <c r="W27" s="21"/>
      <c r="X27" s="21"/>
      <c r="Y27" s="21"/>
      <c r="Z27" s="22"/>
    </row>
    <row r="28">
      <c r="A28" s="12">
        <v>509.0</v>
      </c>
      <c r="B28" s="13">
        <v>2025.0</v>
      </c>
      <c r="C28" s="14">
        <v>45792.0</v>
      </c>
      <c r="D28" s="15" t="s">
        <v>25</v>
      </c>
      <c r="E28" s="15" t="s">
        <v>105</v>
      </c>
      <c r="F28" s="16" t="s">
        <v>106</v>
      </c>
      <c r="G28" s="17">
        <v>1.0</v>
      </c>
      <c r="H28" s="15">
        <v>1.0</v>
      </c>
      <c r="I28" s="15" t="s">
        <v>28</v>
      </c>
      <c r="J28" s="15" t="s">
        <v>28</v>
      </c>
      <c r="K28" s="15" t="s">
        <v>28</v>
      </c>
      <c r="L28" s="15">
        <v>1.0</v>
      </c>
      <c r="M28" s="15">
        <v>3.0</v>
      </c>
      <c r="N28" s="15" t="s">
        <v>28</v>
      </c>
      <c r="O28" s="15" t="s">
        <v>28</v>
      </c>
      <c r="P28" s="15" t="s">
        <v>28</v>
      </c>
      <c r="Q28" s="15" t="s">
        <v>28</v>
      </c>
      <c r="R28" s="18" t="s">
        <v>107</v>
      </c>
      <c r="S28" s="19" t="str">
        <f t="shared" si="1"/>
        <v>https://web.archive.org/web/20250526004514/https://www.mlive...</v>
      </c>
      <c r="T28" s="18" t="str">
        <f t="shared" si="3"/>
        <v>https://web.archive.org/web/20250526004514/https://www.mlive...</v>
      </c>
      <c r="U28" s="20"/>
      <c r="V28" s="21"/>
      <c r="W28" s="21"/>
      <c r="X28" s="21"/>
      <c r="Y28" s="21"/>
      <c r="Z28" s="22"/>
    </row>
    <row r="29">
      <c r="A29" s="12">
        <v>508.0</v>
      </c>
      <c r="B29" s="13">
        <v>2025.0</v>
      </c>
      <c r="C29" s="14">
        <v>45789.0</v>
      </c>
      <c r="D29" s="15" t="s">
        <v>25</v>
      </c>
      <c r="E29" s="15" t="s">
        <v>108</v>
      </c>
      <c r="F29" s="16" t="s">
        <v>109</v>
      </c>
      <c r="G29" s="17">
        <v>1.0</v>
      </c>
      <c r="H29" s="15"/>
      <c r="I29" s="15"/>
      <c r="J29" s="15"/>
      <c r="K29" s="15">
        <v>1.0</v>
      </c>
      <c r="L29" s="15">
        <v>1.0</v>
      </c>
      <c r="M29" s="15" t="s">
        <v>29</v>
      </c>
      <c r="N29" s="15" t="s">
        <v>28</v>
      </c>
      <c r="O29" s="15" t="s">
        <v>28</v>
      </c>
      <c r="P29" s="15" t="s">
        <v>28</v>
      </c>
      <c r="Q29" s="15" t="s">
        <v>28</v>
      </c>
      <c r="R29" s="18" t="s">
        <v>110</v>
      </c>
      <c r="S29" s="19" t="str">
        <f t="shared" si="1"/>
        <v>https://web.archive.org/web/20250526022930/https://www.8news...</v>
      </c>
      <c r="T29" s="18" t="str">
        <f t="shared" si="3"/>
        <v>https://web.archive.org/web/20250526022930/https://www.8news...</v>
      </c>
      <c r="U29" s="20"/>
      <c r="V29" s="21"/>
      <c r="W29" s="21"/>
      <c r="X29" s="21"/>
      <c r="Y29" s="21"/>
      <c r="Z29" s="22"/>
    </row>
    <row r="30">
      <c r="A30" s="12">
        <v>507.0</v>
      </c>
      <c r="B30" s="13">
        <v>2025.0</v>
      </c>
      <c r="C30" s="14">
        <v>45788.0</v>
      </c>
      <c r="D30" s="15" t="s">
        <v>25</v>
      </c>
      <c r="E30" s="15" t="s">
        <v>111</v>
      </c>
      <c r="F30" s="16" t="s">
        <v>106</v>
      </c>
      <c r="G30" s="17">
        <v>1.0</v>
      </c>
      <c r="H30" s="15">
        <v>1.0</v>
      </c>
      <c r="I30" s="15" t="s">
        <v>28</v>
      </c>
      <c r="J30" s="15" t="s">
        <v>28</v>
      </c>
      <c r="K30" s="15" t="s">
        <v>28</v>
      </c>
      <c r="L30" s="15">
        <v>1.0</v>
      </c>
      <c r="M30" s="15">
        <v>3.0</v>
      </c>
      <c r="N30" s="15" t="s">
        <v>28</v>
      </c>
      <c r="O30" s="15" t="s">
        <v>28</v>
      </c>
      <c r="P30" s="15" t="s">
        <v>28</v>
      </c>
      <c r="Q30" s="15" t="s">
        <v>28</v>
      </c>
      <c r="R30" s="18" t="s">
        <v>112</v>
      </c>
      <c r="S30" s="19" t="str">
        <f t="shared" si="1"/>
        <v>https://web.archive.org/web/20250526005651/https://accesswdu...</v>
      </c>
      <c r="T30" s="18" t="str">
        <f t="shared" si="3"/>
        <v>https://web.archive.org/web/20250526005651/https://accesswdu...</v>
      </c>
      <c r="U30" s="20"/>
      <c r="V30" s="21" t="s">
        <v>113</v>
      </c>
      <c r="W30" s="21"/>
      <c r="X30" s="21"/>
      <c r="Y30" s="21"/>
      <c r="Z30" s="22"/>
    </row>
    <row r="31">
      <c r="A31" s="12">
        <v>506.0</v>
      </c>
      <c r="B31" s="13">
        <v>2025.0</v>
      </c>
      <c r="C31" s="14">
        <v>45788.0</v>
      </c>
      <c r="D31" s="15" t="s">
        <v>25</v>
      </c>
      <c r="E31" s="15" t="s">
        <v>114</v>
      </c>
      <c r="F31" s="16" t="s">
        <v>115</v>
      </c>
      <c r="G31" s="17">
        <v>3.0</v>
      </c>
      <c r="H31" s="15">
        <v>1.0</v>
      </c>
      <c r="I31" s="15">
        <v>2.0</v>
      </c>
      <c r="J31" s="15" t="s">
        <v>28</v>
      </c>
      <c r="K31" s="15" t="s">
        <v>28</v>
      </c>
      <c r="L31" s="15">
        <v>3.0</v>
      </c>
      <c r="M31" s="15" t="s">
        <v>28</v>
      </c>
      <c r="N31" s="15" t="s">
        <v>28</v>
      </c>
      <c r="O31" s="15" t="s">
        <v>28</v>
      </c>
      <c r="P31" s="15" t="s">
        <v>28</v>
      </c>
      <c r="Q31" s="15" t="s">
        <v>28</v>
      </c>
      <c r="R31" s="18" t="s">
        <v>116</v>
      </c>
      <c r="S31" s="19" t="str">
        <f t="shared" si="1"/>
        <v>https://web.archive.org/web/20250526003119/https://cbsaustin...</v>
      </c>
      <c r="T31" s="18" t="str">
        <f t="shared" si="3"/>
        <v>https://web.archive.org/web/20250526003119/https://cbsaustin...</v>
      </c>
      <c r="U31" s="20"/>
      <c r="V31" s="21" t="s">
        <v>117</v>
      </c>
      <c r="W31" s="21" t="s">
        <v>118</v>
      </c>
      <c r="X31" s="21" t="s">
        <v>119</v>
      </c>
      <c r="Y31" s="21"/>
      <c r="Z31" s="22"/>
    </row>
    <row r="32">
      <c r="A32" s="12">
        <v>505.0</v>
      </c>
      <c r="B32" s="13">
        <v>2025.0</v>
      </c>
      <c r="C32" s="14">
        <v>45787.0</v>
      </c>
      <c r="D32" s="15" t="s">
        <v>120</v>
      </c>
      <c r="E32" s="15" t="s">
        <v>28</v>
      </c>
      <c r="F32" s="16" t="s">
        <v>121</v>
      </c>
      <c r="G32" s="17">
        <v>4.0</v>
      </c>
      <c r="H32" s="15">
        <v>1.0</v>
      </c>
      <c r="I32" s="15">
        <v>3.0</v>
      </c>
      <c r="J32" s="15" t="s">
        <v>28</v>
      </c>
      <c r="K32" s="15" t="s">
        <v>28</v>
      </c>
      <c r="L32" s="15">
        <v>4.0</v>
      </c>
      <c r="M32" s="15" t="s">
        <v>28</v>
      </c>
      <c r="N32" s="15" t="s">
        <v>28</v>
      </c>
      <c r="O32" s="15" t="s">
        <v>28</v>
      </c>
      <c r="P32" s="15" t="s">
        <v>28</v>
      </c>
      <c r="Q32" s="15" t="s">
        <v>28</v>
      </c>
      <c r="R32" s="18" t="s">
        <v>122</v>
      </c>
      <c r="S32" s="19" t="str">
        <f t="shared" si="1"/>
        <v>https://web.archive.org/web/20250526003841/https://www.portu...</v>
      </c>
      <c r="T32" s="18" t="str">
        <f t="shared" si="3"/>
        <v>https://web.archive.org/web/20250526003841/https://www.portu...</v>
      </c>
      <c r="U32" s="20"/>
      <c r="V32" s="21" t="s">
        <v>123</v>
      </c>
      <c r="W32" s="21" t="s">
        <v>124</v>
      </c>
      <c r="X32" s="21" t="s">
        <v>125</v>
      </c>
      <c r="Y32" s="21" t="s">
        <v>126</v>
      </c>
      <c r="Z32" s="22"/>
    </row>
    <row r="33">
      <c r="A33" s="12">
        <v>504.1</v>
      </c>
      <c r="B33" s="13">
        <v>2025.0</v>
      </c>
      <c r="C33" s="14">
        <v>45786.0</v>
      </c>
      <c r="D33" s="15" t="s">
        <v>25</v>
      </c>
      <c r="E33" s="15" t="s">
        <v>127</v>
      </c>
      <c r="F33" s="16" t="s">
        <v>94</v>
      </c>
      <c r="G33" s="17">
        <v>1.0</v>
      </c>
      <c r="H33" s="15" t="s">
        <v>28</v>
      </c>
      <c r="I33" s="15" t="s">
        <v>28</v>
      </c>
      <c r="J33" s="15">
        <v>1.0</v>
      </c>
      <c r="K33" s="15" t="s">
        <v>28</v>
      </c>
      <c r="L33" s="15" t="s">
        <v>28</v>
      </c>
      <c r="M33" s="15" t="s">
        <v>29</v>
      </c>
      <c r="N33" s="15" t="s">
        <v>28</v>
      </c>
      <c r="O33" s="15" t="s">
        <v>28</v>
      </c>
      <c r="P33" s="15" t="s">
        <v>28</v>
      </c>
      <c r="Q33" s="15" t="s">
        <v>28</v>
      </c>
      <c r="R33" s="18" t="s">
        <v>128</v>
      </c>
      <c r="S33" s="19" t="str">
        <f t="shared" si="1"/>
        <v>https://web.archive.org/web/20250526030000/https://www.howar...</v>
      </c>
      <c r="T33" s="18" t="str">
        <f t="shared" si="3"/>
        <v>https://web.archive.org/web/20250526030000/https://www.howar...</v>
      </c>
      <c r="U33" s="20"/>
      <c r="V33" s="21"/>
      <c r="W33" s="21"/>
      <c r="X33" s="21"/>
      <c r="Y33" s="21"/>
      <c r="Z33" s="22"/>
    </row>
    <row r="34">
      <c r="A34" s="12">
        <v>504.0</v>
      </c>
      <c r="B34" s="13">
        <v>2025.0</v>
      </c>
      <c r="C34" s="14">
        <v>45777.0</v>
      </c>
      <c r="D34" s="15" t="s">
        <v>25</v>
      </c>
      <c r="E34" s="15" t="s">
        <v>31</v>
      </c>
      <c r="F34" s="16" t="s">
        <v>129</v>
      </c>
      <c r="G34" s="17">
        <v>1.0</v>
      </c>
      <c r="H34" s="15">
        <v>1.0</v>
      </c>
      <c r="I34" s="15" t="s">
        <v>28</v>
      </c>
      <c r="J34" s="15" t="s">
        <v>28</v>
      </c>
      <c r="K34" s="15" t="s">
        <v>28</v>
      </c>
      <c r="L34" s="15">
        <v>1.0</v>
      </c>
      <c r="M34" s="15" t="s">
        <v>28</v>
      </c>
      <c r="N34" s="15" t="s">
        <v>28</v>
      </c>
      <c r="O34" s="15" t="s">
        <v>28</v>
      </c>
      <c r="P34" s="15" t="s">
        <v>28</v>
      </c>
      <c r="Q34" s="15" t="s">
        <v>28</v>
      </c>
      <c r="R34" s="18" t="s">
        <v>130</v>
      </c>
      <c r="S34" s="19" t="str">
        <f t="shared" si="1"/>
        <v>https://web.archive.org/web/20250504194550/https://www.ocreg...</v>
      </c>
      <c r="T34" s="18" t="str">
        <f t="shared" si="3"/>
        <v>https://web.archive.org/web/20250504194550/https://www.ocreg...</v>
      </c>
      <c r="U34" s="20"/>
      <c r="V34" s="21"/>
      <c r="W34" s="21"/>
      <c r="X34" s="21"/>
      <c r="Y34" s="21"/>
      <c r="Z34" s="22"/>
    </row>
    <row r="35">
      <c r="A35" s="12">
        <v>503.0</v>
      </c>
      <c r="B35" s="13">
        <v>2025.0</v>
      </c>
      <c r="C35" s="14">
        <v>45775.0</v>
      </c>
      <c r="D35" s="15" t="s">
        <v>25</v>
      </c>
      <c r="E35" s="15" t="s">
        <v>31</v>
      </c>
      <c r="F35" s="16" t="s">
        <v>131</v>
      </c>
      <c r="G35" s="17">
        <v>2.0</v>
      </c>
      <c r="H35" s="15">
        <v>1.0</v>
      </c>
      <c r="I35" s="15">
        <v>1.0</v>
      </c>
      <c r="J35" s="15" t="s">
        <v>28</v>
      </c>
      <c r="K35" s="15" t="s">
        <v>28</v>
      </c>
      <c r="L35" s="15">
        <v>2.0</v>
      </c>
      <c r="M35" s="15" t="s">
        <v>28</v>
      </c>
      <c r="N35" s="15" t="s">
        <v>28</v>
      </c>
      <c r="O35" s="15" t="s">
        <v>28</v>
      </c>
      <c r="P35" s="15" t="s">
        <v>28</v>
      </c>
      <c r="Q35" s="15" t="s">
        <v>28</v>
      </c>
      <c r="R35" s="18" t="s">
        <v>132</v>
      </c>
      <c r="S35" s="19" t="str">
        <f t="shared" si="1"/>
        <v>https://web.archive.org/web/20250526002113/https://abc7.com/...</v>
      </c>
      <c r="T35" s="18" t="str">
        <f t="shared" si="3"/>
        <v>https://web.archive.org/web/20250526002113/https://abc7.com/...</v>
      </c>
      <c r="U35" s="20"/>
      <c r="V35" s="21"/>
      <c r="W35" s="21"/>
      <c r="X35" s="21"/>
      <c r="Y35" s="21"/>
      <c r="Z35" s="22"/>
    </row>
    <row r="36">
      <c r="A36" s="12">
        <v>502.0</v>
      </c>
      <c r="B36" s="13">
        <v>2025.0</v>
      </c>
      <c r="C36" s="14">
        <v>45767.0</v>
      </c>
      <c r="D36" s="15" t="s">
        <v>25</v>
      </c>
      <c r="E36" s="15" t="s">
        <v>133</v>
      </c>
      <c r="F36" s="16" t="s">
        <v>134</v>
      </c>
      <c r="G36" s="17">
        <v>2.0</v>
      </c>
      <c r="H36" s="15">
        <v>1.0</v>
      </c>
      <c r="I36" s="15">
        <v>1.0</v>
      </c>
      <c r="J36" s="15" t="s">
        <v>28</v>
      </c>
      <c r="K36" s="15" t="s">
        <v>28</v>
      </c>
      <c r="L36" s="15">
        <v>2.0</v>
      </c>
      <c r="M36" s="15" t="s">
        <v>28</v>
      </c>
      <c r="N36" s="15" t="s">
        <v>28</v>
      </c>
      <c r="O36" s="15" t="s">
        <v>28</v>
      </c>
      <c r="P36" s="15" t="s">
        <v>28</v>
      </c>
      <c r="Q36" s="15" t="s">
        <v>28</v>
      </c>
      <c r="R36" s="18" t="s">
        <v>135</v>
      </c>
      <c r="S36" s="19" t="str">
        <f t="shared" si="1"/>
        <v>https://web.archive.org/web/20250504055637/https://www.nbcwa...</v>
      </c>
      <c r="T36" s="18" t="str">
        <f t="shared" si="3"/>
        <v>https://web.archive.org/web/20250504055637/https://www.nbcwa...</v>
      </c>
      <c r="U36" s="20"/>
      <c r="V36" s="21" t="s">
        <v>136</v>
      </c>
      <c r="W36" s="21" t="s">
        <v>137</v>
      </c>
      <c r="X36" s="21"/>
      <c r="Y36" s="21"/>
      <c r="Z36" s="22"/>
    </row>
    <row r="37">
      <c r="A37" s="12">
        <v>501.0</v>
      </c>
      <c r="B37" s="13">
        <v>2025.0</v>
      </c>
      <c r="C37" s="14">
        <v>45766.0</v>
      </c>
      <c r="D37" s="15" t="s">
        <v>25</v>
      </c>
      <c r="E37" s="15" t="s">
        <v>31</v>
      </c>
      <c r="F37" s="16" t="s">
        <v>138</v>
      </c>
      <c r="G37" s="17">
        <v>1.0</v>
      </c>
      <c r="H37" s="15">
        <v>1.0</v>
      </c>
      <c r="I37" s="15" t="s">
        <v>28</v>
      </c>
      <c r="J37" s="15" t="s">
        <v>28</v>
      </c>
      <c r="K37" s="15" t="s">
        <v>28</v>
      </c>
      <c r="L37" s="15">
        <v>1.0</v>
      </c>
      <c r="M37" s="15" t="s">
        <v>28</v>
      </c>
      <c r="N37" s="15" t="s">
        <v>28</v>
      </c>
      <c r="O37" s="15" t="s">
        <v>28</v>
      </c>
      <c r="P37" s="15" t="s">
        <v>28</v>
      </c>
      <c r="Q37" s="15" t="s">
        <v>28</v>
      </c>
      <c r="R37" s="18" t="s">
        <v>139</v>
      </c>
      <c r="S37" s="19" t="str">
        <f t="shared" si="1"/>
        <v>https://web.archive.org/web/20250421011521/https://www.sfchr...</v>
      </c>
      <c r="T37" s="18" t="str">
        <f t="shared" si="3"/>
        <v>https://web.archive.org/web/20250421011521/https://www.sfchr...</v>
      </c>
      <c r="U37" s="20"/>
      <c r="V37" s="21"/>
      <c r="W37" s="21"/>
      <c r="X37" s="21"/>
      <c r="Y37" s="21"/>
      <c r="Z37" s="22"/>
    </row>
    <row r="38">
      <c r="A38" s="12">
        <v>500.1</v>
      </c>
      <c r="B38" s="13">
        <v>2025.0</v>
      </c>
      <c r="C38" s="14">
        <v>45761.0</v>
      </c>
      <c r="D38" s="15" t="s">
        <v>25</v>
      </c>
      <c r="E38" s="15" t="s">
        <v>133</v>
      </c>
      <c r="F38" s="16" t="s">
        <v>140</v>
      </c>
      <c r="G38" s="17">
        <v>1.0</v>
      </c>
      <c r="H38" s="15">
        <v>1.0</v>
      </c>
      <c r="I38" s="15" t="s">
        <v>28</v>
      </c>
      <c r="J38" s="15" t="s">
        <v>28</v>
      </c>
      <c r="K38" s="15" t="s">
        <v>28</v>
      </c>
      <c r="L38" s="15">
        <v>1.0</v>
      </c>
      <c r="M38" s="15" t="s">
        <v>29</v>
      </c>
      <c r="N38" s="15">
        <v>1.0</v>
      </c>
      <c r="O38" s="15" t="s">
        <v>141</v>
      </c>
      <c r="P38" s="19">
        <v>1.0</v>
      </c>
      <c r="Q38" s="15" t="s">
        <v>142</v>
      </c>
      <c r="R38" s="18" t="s">
        <v>143</v>
      </c>
      <c r="S38" s="19" t="str">
        <f t="shared" si="1"/>
        <v>https://web.archive.org/web/20250619112051/https://www.kttn....</v>
      </c>
      <c r="T38" s="18" t="str">
        <f t="shared" si="3"/>
        <v>https://web.archive.org/web/20250619112051/https://www.kttn....</v>
      </c>
      <c r="U38" s="20"/>
      <c r="V38" s="21"/>
      <c r="W38" s="21"/>
      <c r="X38" s="21"/>
      <c r="Y38" s="21"/>
      <c r="Z38" s="22"/>
    </row>
    <row r="39">
      <c r="A39" s="12">
        <v>500.0</v>
      </c>
      <c r="B39" s="13">
        <v>2025.0</v>
      </c>
      <c r="C39" s="14">
        <v>45760.0</v>
      </c>
      <c r="D39" s="15" t="s">
        <v>25</v>
      </c>
      <c r="E39" s="15" t="s">
        <v>111</v>
      </c>
      <c r="F39" s="16" t="s">
        <v>144</v>
      </c>
      <c r="G39" s="17">
        <v>2.0</v>
      </c>
      <c r="H39" s="15">
        <v>1.0</v>
      </c>
      <c r="I39" s="15">
        <v>1.0</v>
      </c>
      <c r="J39" s="15" t="s">
        <v>28</v>
      </c>
      <c r="K39" s="15" t="s">
        <v>28</v>
      </c>
      <c r="L39" s="15">
        <v>2.0</v>
      </c>
      <c r="M39" s="15" t="s">
        <v>28</v>
      </c>
      <c r="N39" s="15" t="s">
        <v>28</v>
      </c>
      <c r="O39" s="15" t="s">
        <v>28</v>
      </c>
      <c r="P39" s="15" t="s">
        <v>28</v>
      </c>
      <c r="Q39" s="15" t="s">
        <v>28</v>
      </c>
      <c r="R39" s="18" t="s">
        <v>145</v>
      </c>
      <c r="S39" s="19" t="str">
        <f t="shared" si="1"/>
        <v>https://web.archive.org/web/20250504060307/https://www.yahoo...</v>
      </c>
      <c r="T39" s="18" t="str">
        <f t="shared" si="3"/>
        <v>https://web.archive.org/web/20250504060307/https://www.yahoo...</v>
      </c>
      <c r="U39" s="20"/>
      <c r="V39" s="21" t="s">
        <v>146</v>
      </c>
      <c r="W39" s="21" t="s">
        <v>147</v>
      </c>
      <c r="X39" s="21"/>
      <c r="Y39" s="21"/>
      <c r="Z39" s="22"/>
    </row>
    <row r="40">
      <c r="A40" s="12">
        <v>499.0</v>
      </c>
      <c r="B40" s="13">
        <v>2025.0</v>
      </c>
      <c r="C40" s="14">
        <v>45759.0</v>
      </c>
      <c r="D40" s="15" t="s">
        <v>25</v>
      </c>
      <c r="E40" s="15" t="s">
        <v>31</v>
      </c>
      <c r="F40" s="16" t="s">
        <v>148</v>
      </c>
      <c r="G40" s="17">
        <v>2.0</v>
      </c>
      <c r="H40" s="15">
        <v>1.0</v>
      </c>
      <c r="I40" s="15">
        <v>1.0</v>
      </c>
      <c r="J40" s="15" t="s">
        <v>28</v>
      </c>
      <c r="K40" s="15" t="s">
        <v>28</v>
      </c>
      <c r="L40" s="15">
        <v>2.0</v>
      </c>
      <c r="M40" s="15" t="s">
        <v>28</v>
      </c>
      <c r="N40" s="15" t="s">
        <v>28</v>
      </c>
      <c r="O40" s="15" t="s">
        <v>28</v>
      </c>
      <c r="P40" s="15" t="s">
        <v>28</v>
      </c>
      <c r="Q40" s="15" t="s">
        <v>28</v>
      </c>
      <c r="R40" s="18" t="s">
        <v>149</v>
      </c>
      <c r="S40" s="19" t="str">
        <f t="shared" si="1"/>
        <v>https://web.archive.org/web/20250504063234/https://www.latim...</v>
      </c>
      <c r="T40" s="18" t="str">
        <f t="shared" si="3"/>
        <v>https://web.archive.org/web/20250504063234/https://www.latim...</v>
      </c>
      <c r="U40" s="20"/>
      <c r="V40" s="21"/>
      <c r="W40" s="21"/>
      <c r="X40" s="21"/>
      <c r="Y40" s="21"/>
      <c r="Z40" s="22"/>
    </row>
    <row r="41">
      <c r="A41" s="12">
        <v>498.0</v>
      </c>
      <c r="B41" s="13">
        <v>2025.0</v>
      </c>
      <c r="C41" s="14">
        <v>45755.0</v>
      </c>
      <c r="D41" s="15" t="s">
        <v>25</v>
      </c>
      <c r="E41" s="15" t="s">
        <v>150</v>
      </c>
      <c r="F41" s="16" t="s">
        <v>151</v>
      </c>
      <c r="G41" s="17">
        <v>1.0</v>
      </c>
      <c r="H41" s="15">
        <v>1.0</v>
      </c>
      <c r="I41" s="15" t="s">
        <v>28</v>
      </c>
      <c r="J41" s="15" t="s">
        <v>28</v>
      </c>
      <c r="K41" s="15" t="s">
        <v>28</v>
      </c>
      <c r="L41" s="15">
        <v>1.0</v>
      </c>
      <c r="M41" s="15" t="s">
        <v>28</v>
      </c>
      <c r="N41" s="15" t="s">
        <v>28</v>
      </c>
      <c r="O41" s="15" t="s">
        <v>28</v>
      </c>
      <c r="P41" s="15" t="s">
        <v>28</v>
      </c>
      <c r="Q41" s="15" t="s">
        <v>28</v>
      </c>
      <c r="R41" s="18" t="s">
        <v>152</v>
      </c>
      <c r="S41" s="19" t="str">
        <f t="shared" si="1"/>
        <v>https://web.archive.org/web/20250504064556/https://www.posta...</v>
      </c>
      <c r="T41" s="18" t="str">
        <f t="shared" si="3"/>
        <v>https://web.archive.org/web/20250504064556/https://www.posta...</v>
      </c>
      <c r="U41" s="20"/>
      <c r="V41" s="21" t="s">
        <v>153</v>
      </c>
      <c r="W41" s="21"/>
      <c r="X41" s="21"/>
      <c r="Y41" s="21"/>
      <c r="Z41" s="22"/>
    </row>
    <row r="42">
      <c r="A42" s="12">
        <v>497.1</v>
      </c>
      <c r="B42" s="13">
        <v>2025.0</v>
      </c>
      <c r="C42" s="14">
        <v>45757.0</v>
      </c>
      <c r="D42" s="15" t="s">
        <v>25</v>
      </c>
      <c r="E42" s="15" t="s">
        <v>31</v>
      </c>
      <c r="F42" s="16" t="s">
        <v>154</v>
      </c>
      <c r="G42" s="17">
        <v>1.0</v>
      </c>
      <c r="H42" s="15"/>
      <c r="I42" s="15" t="s">
        <v>28</v>
      </c>
      <c r="J42" s="15">
        <v>1.0</v>
      </c>
      <c r="K42" s="15" t="s">
        <v>28</v>
      </c>
      <c r="L42" s="15" t="s">
        <v>28</v>
      </c>
      <c r="M42" s="15">
        <v>3.0</v>
      </c>
      <c r="N42" s="15">
        <v>1.0</v>
      </c>
      <c r="O42" s="24" t="s">
        <v>155</v>
      </c>
      <c r="P42" s="19">
        <v>1.0</v>
      </c>
      <c r="Q42" s="19">
        <v>1.0</v>
      </c>
      <c r="R42" s="18" t="s">
        <v>156</v>
      </c>
      <c r="S42" s="19" t="str">
        <f t="shared" si="1"/>
        <v>https://web.archive.org/web/20250517221447/https://www.vcsta...</v>
      </c>
      <c r="T42" s="18" t="str">
        <f t="shared" si="3"/>
        <v>https://web.archive.org/web/20250517221447/https://www.vcsta...</v>
      </c>
      <c r="U42" s="20"/>
      <c r="V42" s="21" t="s">
        <v>157</v>
      </c>
      <c r="W42" s="21"/>
      <c r="X42" s="21"/>
      <c r="Y42" s="21"/>
      <c r="Z42" s="22"/>
    </row>
    <row r="43">
      <c r="A43" s="12">
        <v>497.0</v>
      </c>
      <c r="B43" s="13">
        <v>2025.0</v>
      </c>
      <c r="C43" s="14">
        <v>45750.0</v>
      </c>
      <c r="D43" s="15" t="s">
        <v>25</v>
      </c>
      <c r="E43" s="15" t="s">
        <v>31</v>
      </c>
      <c r="F43" s="16" t="s">
        <v>158</v>
      </c>
      <c r="G43" s="17">
        <v>1.0</v>
      </c>
      <c r="H43" s="15">
        <v>1.0</v>
      </c>
      <c r="I43" s="15" t="s">
        <v>28</v>
      </c>
      <c r="J43" s="15" t="s">
        <v>28</v>
      </c>
      <c r="K43" s="15" t="s">
        <v>28</v>
      </c>
      <c r="L43" s="15">
        <v>1.0</v>
      </c>
      <c r="M43" s="15" t="s">
        <v>28</v>
      </c>
      <c r="N43" s="15" t="s">
        <v>28</v>
      </c>
      <c r="O43" s="15" t="s">
        <v>28</v>
      </c>
      <c r="P43" s="15" t="s">
        <v>28</v>
      </c>
      <c r="Q43" s="15" t="s">
        <v>142</v>
      </c>
      <c r="R43" s="18" t="s">
        <v>159</v>
      </c>
      <c r="S43" s="19" t="str">
        <f t="shared" si="1"/>
        <v>https://web.archive.org/web/20250504064825/https://www.10new...</v>
      </c>
      <c r="T43" s="18" t="str">
        <f t="shared" si="3"/>
        <v>https://web.archive.org/web/20250504064825/https://www.10new...</v>
      </c>
      <c r="U43" s="20"/>
      <c r="W43" s="21"/>
      <c r="X43" s="21"/>
      <c r="Y43" s="21"/>
      <c r="Z43" s="22"/>
    </row>
    <row r="44">
      <c r="A44" s="12">
        <v>496.2</v>
      </c>
      <c r="B44" s="13">
        <v>2025.0</v>
      </c>
      <c r="C44" s="14">
        <v>45748.0</v>
      </c>
      <c r="D44" s="15" t="s">
        <v>25</v>
      </c>
      <c r="E44" s="15" t="s">
        <v>71</v>
      </c>
      <c r="F44" s="16" t="s">
        <v>160</v>
      </c>
      <c r="G44" s="17">
        <v>1.0</v>
      </c>
      <c r="H44" s="15" t="s">
        <v>28</v>
      </c>
      <c r="I44" s="15" t="s">
        <v>28</v>
      </c>
      <c r="J44" s="15">
        <v>1.0</v>
      </c>
      <c r="K44" s="15" t="s">
        <v>28</v>
      </c>
      <c r="L44" s="15" t="s">
        <v>28</v>
      </c>
      <c r="M44" s="15">
        <v>3.0</v>
      </c>
      <c r="N44" s="15">
        <v>1.0</v>
      </c>
      <c r="O44" s="24" t="s">
        <v>161</v>
      </c>
      <c r="P44" s="19">
        <v>1.0</v>
      </c>
      <c r="Q44" s="15" t="s">
        <v>142</v>
      </c>
      <c r="R44" s="18" t="s">
        <v>162</v>
      </c>
      <c r="S44" s="19" t="str">
        <f t="shared" si="1"/>
        <v>https://web.archive.org/web/20250517221001/https://cbs12.com...</v>
      </c>
      <c r="T44" s="18" t="str">
        <f t="shared" si="3"/>
        <v>https://web.archive.org/web/20250517221001/https://cbs12.com...</v>
      </c>
      <c r="U44" s="20"/>
      <c r="V44" s="21"/>
      <c r="W44" s="21"/>
      <c r="X44" s="21"/>
      <c r="Y44" s="21"/>
      <c r="Z44" s="22"/>
    </row>
    <row r="45">
      <c r="A45" s="12">
        <v>496.1</v>
      </c>
      <c r="B45" s="13">
        <v>2025.0</v>
      </c>
      <c r="C45" s="14">
        <v>45747.0</v>
      </c>
      <c r="D45" s="15" t="s">
        <v>163</v>
      </c>
      <c r="E45" s="15" t="s">
        <v>28</v>
      </c>
      <c r="F45" s="16" t="s">
        <v>46</v>
      </c>
      <c r="G45" s="17">
        <v>1.0</v>
      </c>
      <c r="H45" s="15" t="s">
        <v>28</v>
      </c>
      <c r="I45" s="15" t="s">
        <v>28</v>
      </c>
      <c r="J45" s="15">
        <v>1.0</v>
      </c>
      <c r="K45" s="15" t="s">
        <v>28</v>
      </c>
      <c r="L45" s="15" t="s">
        <v>28</v>
      </c>
      <c r="M45" s="15" t="s">
        <v>28</v>
      </c>
      <c r="N45" s="15" t="s">
        <v>28</v>
      </c>
      <c r="O45" s="15" t="s">
        <v>28</v>
      </c>
      <c r="P45" s="15" t="s">
        <v>28</v>
      </c>
      <c r="Q45" s="15" t="s">
        <v>28</v>
      </c>
      <c r="R45" s="18" t="s">
        <v>164</v>
      </c>
      <c r="S45" s="19" t="str">
        <f t="shared" si="1"/>
        <v>https://web.archive.org/web/20250526025616/https://au.news.y...</v>
      </c>
      <c r="T45" s="18" t="str">
        <f t="shared" si="3"/>
        <v>https://web.archive.org/web/20250526025616/https://au.news.y...</v>
      </c>
      <c r="U45" s="20"/>
      <c r="V45" s="21"/>
      <c r="W45" s="21"/>
      <c r="X45" s="21"/>
      <c r="Y45" s="21"/>
      <c r="Z45" s="22"/>
    </row>
    <row r="46">
      <c r="A46" s="12">
        <v>496.0</v>
      </c>
      <c r="B46" s="13">
        <v>2025.0</v>
      </c>
      <c r="C46" s="14">
        <v>45746.0</v>
      </c>
      <c r="D46" s="15" t="s">
        <v>25</v>
      </c>
      <c r="E46" s="15" t="s">
        <v>114</v>
      </c>
      <c r="F46" s="16" t="s">
        <v>165</v>
      </c>
      <c r="G46" s="17">
        <v>2.0</v>
      </c>
      <c r="H46" s="15">
        <v>1.0</v>
      </c>
      <c r="I46" s="15">
        <v>1.0</v>
      </c>
      <c r="J46" s="15" t="s">
        <v>28</v>
      </c>
      <c r="K46" s="15" t="s">
        <v>28</v>
      </c>
      <c r="L46" s="15">
        <v>2.0</v>
      </c>
      <c r="M46" s="15" t="s">
        <v>83</v>
      </c>
      <c r="N46" s="15" t="s">
        <v>28</v>
      </c>
      <c r="O46" s="15" t="s">
        <v>28</v>
      </c>
      <c r="P46" s="15" t="s">
        <v>28</v>
      </c>
      <c r="Q46" s="15" t="s">
        <v>28</v>
      </c>
      <c r="R46" s="18" t="s">
        <v>166</v>
      </c>
      <c r="S46" s="19" t="str">
        <f t="shared" si="1"/>
        <v>https://web.archive.org/web/20250504194952/https://www.thele...</v>
      </c>
      <c r="T46" s="18" t="str">
        <f t="shared" si="3"/>
        <v>https://web.archive.org/web/20250504194952/https://www.thele...</v>
      </c>
      <c r="U46" s="20"/>
      <c r="V46" s="21" t="s">
        <v>167</v>
      </c>
      <c r="W46" s="21" t="s">
        <v>168</v>
      </c>
      <c r="X46" s="21"/>
      <c r="Y46" s="21"/>
      <c r="Z46" s="22"/>
    </row>
    <row r="47">
      <c r="A47" s="12">
        <v>495.0</v>
      </c>
      <c r="B47" s="13">
        <v>2025.0</v>
      </c>
      <c r="C47" s="14">
        <v>45740.0</v>
      </c>
      <c r="D47" s="15" t="s">
        <v>25</v>
      </c>
      <c r="E47" s="15" t="s">
        <v>169</v>
      </c>
      <c r="F47" s="16" t="s">
        <v>170</v>
      </c>
      <c r="G47" s="17">
        <v>1.0</v>
      </c>
      <c r="H47" s="15">
        <v>1.0</v>
      </c>
      <c r="I47" s="15" t="s">
        <v>28</v>
      </c>
      <c r="J47" s="15" t="s">
        <v>28</v>
      </c>
      <c r="K47" s="15" t="s">
        <v>28</v>
      </c>
      <c r="L47" s="15">
        <v>1.0</v>
      </c>
      <c r="M47" s="15" t="s">
        <v>28</v>
      </c>
      <c r="N47" s="15" t="s">
        <v>28</v>
      </c>
      <c r="O47" s="15" t="s">
        <v>28</v>
      </c>
      <c r="P47" s="15" t="s">
        <v>28</v>
      </c>
      <c r="Q47" s="15" t="s">
        <v>28</v>
      </c>
      <c r="R47" s="18" t="s">
        <v>171</v>
      </c>
      <c r="S47" s="19" t="str">
        <f t="shared" si="1"/>
        <v>https://web.archive.org/web/20250421012720/https://www.denve...</v>
      </c>
      <c r="T47" s="18" t="str">
        <f t="shared" si="3"/>
        <v>https://web.archive.org/web/20250421012720/https://www.denve...</v>
      </c>
      <c r="U47" s="20"/>
      <c r="V47" s="21" t="s">
        <v>172</v>
      </c>
      <c r="W47" s="21"/>
      <c r="X47" s="21"/>
      <c r="Y47" s="21"/>
      <c r="Z47" s="22"/>
    </row>
    <row r="48">
      <c r="A48" s="12">
        <v>493.0</v>
      </c>
      <c r="B48" s="13">
        <v>2025.0</v>
      </c>
      <c r="C48" s="14">
        <v>45738.0</v>
      </c>
      <c r="D48" s="15" t="s">
        <v>25</v>
      </c>
      <c r="E48" s="15" t="s">
        <v>71</v>
      </c>
      <c r="F48" s="16" t="s">
        <v>173</v>
      </c>
      <c r="G48" s="17">
        <v>1.0</v>
      </c>
      <c r="H48" s="15" t="s">
        <v>28</v>
      </c>
      <c r="I48" s="15" t="s">
        <v>28</v>
      </c>
      <c r="J48" s="15">
        <v>1.0</v>
      </c>
      <c r="K48" s="15" t="s">
        <v>28</v>
      </c>
      <c r="L48" s="15" t="s">
        <v>28</v>
      </c>
      <c r="M48" s="15" t="s">
        <v>28</v>
      </c>
      <c r="N48" s="15" t="s">
        <v>28</v>
      </c>
      <c r="O48" s="15" t="s">
        <v>28</v>
      </c>
      <c r="P48" s="15" t="s">
        <v>28</v>
      </c>
      <c r="Q48" s="15" t="s">
        <v>28</v>
      </c>
      <c r="R48" s="18" t="s">
        <v>174</v>
      </c>
      <c r="S48" s="19" t="str">
        <f t="shared" si="1"/>
        <v>https://web.archive.org/web/20250421022511/https://www.naple...</v>
      </c>
      <c r="T48" s="18" t="str">
        <f t="shared" si="3"/>
        <v>https://web.archive.org/web/20250421022511/https://www.naple...</v>
      </c>
      <c r="U48" s="20"/>
      <c r="V48" s="21"/>
      <c r="W48" s="21"/>
      <c r="X48" s="21"/>
      <c r="Y48" s="21"/>
      <c r="Z48" s="22"/>
    </row>
    <row r="49">
      <c r="A49" s="12">
        <v>492.0</v>
      </c>
      <c r="B49" s="13">
        <v>2025.0</v>
      </c>
      <c r="C49" s="14">
        <v>45719.0</v>
      </c>
      <c r="D49" s="15" t="s">
        <v>25</v>
      </c>
      <c r="E49" s="15" t="s">
        <v>31</v>
      </c>
      <c r="F49" s="16" t="s">
        <v>175</v>
      </c>
      <c r="G49" s="17">
        <v>1.0</v>
      </c>
      <c r="H49" s="15" t="s">
        <v>28</v>
      </c>
      <c r="I49" s="15" t="s">
        <v>28</v>
      </c>
      <c r="J49" s="15">
        <v>1.0</v>
      </c>
      <c r="K49" s="15" t="s">
        <v>28</v>
      </c>
      <c r="L49" s="15" t="s">
        <v>28</v>
      </c>
      <c r="M49" s="15" t="s">
        <v>28</v>
      </c>
      <c r="N49" s="15" t="s">
        <v>28</v>
      </c>
      <c r="O49" s="15" t="s">
        <v>28</v>
      </c>
      <c r="P49" s="15" t="s">
        <v>28</v>
      </c>
      <c r="Q49" s="15" t="s">
        <v>28</v>
      </c>
      <c r="R49" s="18" t="s">
        <v>176</v>
      </c>
      <c r="S49" s="19" t="str">
        <f t="shared" si="1"/>
        <v>https://web.archive.org/web/20250309090150/https://www.actio...</v>
      </c>
      <c r="T49" s="18" t="str">
        <f t="shared" si="3"/>
        <v>https://web.archive.org/web/20250309090150/https://www.actio...</v>
      </c>
      <c r="U49" s="20"/>
      <c r="V49" s="21" t="s">
        <v>177</v>
      </c>
      <c r="W49" s="21"/>
      <c r="X49" s="21"/>
      <c r="Y49" s="21"/>
      <c r="Z49" s="22"/>
    </row>
    <row r="50">
      <c r="A50" s="12">
        <v>491.0</v>
      </c>
      <c r="B50" s="13">
        <v>2025.0</v>
      </c>
      <c r="C50" s="14">
        <v>45719.0</v>
      </c>
      <c r="D50" s="15" t="s">
        <v>25</v>
      </c>
      <c r="E50" s="15" t="s">
        <v>71</v>
      </c>
      <c r="F50" s="16" t="s">
        <v>178</v>
      </c>
      <c r="G50" s="17">
        <v>1.0</v>
      </c>
      <c r="H50" s="15">
        <v>1.0</v>
      </c>
      <c r="I50" s="15" t="s">
        <v>28</v>
      </c>
      <c r="J50" s="15" t="s">
        <v>28</v>
      </c>
      <c r="K50" s="15" t="s">
        <v>28</v>
      </c>
      <c r="L50" s="15">
        <v>1.0</v>
      </c>
      <c r="M50" s="15">
        <v>3.0</v>
      </c>
      <c r="N50" s="15" t="s">
        <v>28</v>
      </c>
      <c r="O50" s="15" t="s">
        <v>28</v>
      </c>
      <c r="P50" s="15" t="s">
        <v>28</v>
      </c>
      <c r="Q50" s="15" t="s">
        <v>28</v>
      </c>
      <c r="R50" s="18" t="s">
        <v>179</v>
      </c>
      <c r="S50" s="19" t="str">
        <f t="shared" si="1"/>
        <v>https://archive.ph/CNxKm...</v>
      </c>
      <c r="T50" s="18" t="str">
        <f t="shared" si="3"/>
        <v>https://archive.ph/CNxKm...</v>
      </c>
      <c r="U50" s="20"/>
      <c r="V50" s="21"/>
      <c r="W50" s="21"/>
      <c r="X50" s="21"/>
      <c r="Y50" s="21"/>
      <c r="Z50" s="22"/>
    </row>
    <row r="51">
      <c r="A51" s="12">
        <v>490.0</v>
      </c>
      <c r="B51" s="13">
        <v>2025.0</v>
      </c>
      <c r="C51" s="14">
        <v>45718.0</v>
      </c>
      <c r="D51" s="15" t="s">
        <v>25</v>
      </c>
      <c r="E51" s="15" t="s">
        <v>74</v>
      </c>
      <c r="F51" s="16" t="s">
        <v>180</v>
      </c>
      <c r="G51" s="17">
        <v>2.0</v>
      </c>
      <c r="H51" s="15">
        <v>1.0</v>
      </c>
      <c r="I51" s="15">
        <v>1.0</v>
      </c>
      <c r="J51" s="15" t="s">
        <v>28</v>
      </c>
      <c r="K51" s="15" t="s">
        <v>28</v>
      </c>
      <c r="L51" s="15">
        <v>2.0</v>
      </c>
      <c r="M51" s="15" t="s">
        <v>28</v>
      </c>
      <c r="N51" s="15" t="s">
        <v>28</v>
      </c>
      <c r="O51" s="15" t="s">
        <v>28</v>
      </c>
      <c r="P51" s="15" t="s">
        <v>28</v>
      </c>
      <c r="Q51" s="15" t="s">
        <v>28</v>
      </c>
      <c r="R51" s="18" t="s">
        <v>181</v>
      </c>
      <c r="S51" s="19" t="str">
        <f t="shared" si="1"/>
        <v>https://web.archive.org/web/20250309082924/https://people.co...</v>
      </c>
      <c r="T51" s="18" t="str">
        <f t="shared" si="3"/>
        <v>https://web.archive.org/web/20250309082924/https://people.co...</v>
      </c>
      <c r="U51" s="20"/>
      <c r="V51" s="21"/>
      <c r="W51" s="21"/>
      <c r="X51" s="21"/>
      <c r="Y51" s="21"/>
      <c r="Z51" s="22"/>
    </row>
    <row r="52">
      <c r="A52" s="12">
        <v>489.0</v>
      </c>
      <c r="B52" s="13">
        <v>2025.0</v>
      </c>
      <c r="C52" s="14">
        <v>45713.0</v>
      </c>
      <c r="D52" s="15" t="s">
        <v>25</v>
      </c>
      <c r="E52" s="15" t="s">
        <v>31</v>
      </c>
      <c r="F52" s="16" t="s">
        <v>182</v>
      </c>
      <c r="G52" s="17">
        <v>1.0</v>
      </c>
      <c r="H52" s="15">
        <v>1.0</v>
      </c>
      <c r="I52" s="15" t="s">
        <v>28</v>
      </c>
      <c r="J52" s="15" t="s">
        <v>28</v>
      </c>
      <c r="K52" s="15" t="s">
        <v>28</v>
      </c>
      <c r="L52" s="15">
        <v>1.0</v>
      </c>
      <c r="M52" s="15" t="s">
        <v>28</v>
      </c>
      <c r="N52" s="15" t="s">
        <v>28</v>
      </c>
      <c r="O52" s="15" t="s">
        <v>28</v>
      </c>
      <c r="P52" s="15" t="s">
        <v>28</v>
      </c>
      <c r="Q52" s="15" t="s">
        <v>28</v>
      </c>
      <c r="R52" s="18" t="s">
        <v>183</v>
      </c>
      <c r="S52" s="19" t="str">
        <f t="shared" si="1"/>
        <v>https://web.archive.org/web/20250309090740/https://www.kcra....</v>
      </c>
      <c r="T52" s="18" t="str">
        <f t="shared" si="3"/>
        <v>https://web.archive.org/web/20250309090740/https://www.kcra....</v>
      </c>
      <c r="U52" s="20"/>
      <c r="V52" s="21"/>
      <c r="W52" s="21"/>
      <c r="X52" s="21"/>
      <c r="Y52" s="21"/>
      <c r="Z52" s="22"/>
    </row>
    <row r="53">
      <c r="A53" s="12">
        <v>488.0</v>
      </c>
      <c r="B53" s="13">
        <v>2025.0</v>
      </c>
      <c r="C53" s="14">
        <v>45713.0</v>
      </c>
      <c r="D53" s="15" t="s">
        <v>25</v>
      </c>
      <c r="E53" s="15" t="s">
        <v>42</v>
      </c>
      <c r="F53" s="16" t="s">
        <v>184</v>
      </c>
      <c r="G53" s="17">
        <v>1.0</v>
      </c>
      <c r="H53" s="15">
        <v>1.0</v>
      </c>
      <c r="I53" s="15" t="s">
        <v>28</v>
      </c>
      <c r="J53" s="15" t="s">
        <v>28</v>
      </c>
      <c r="K53" s="15" t="s">
        <v>28</v>
      </c>
      <c r="L53" s="15">
        <v>1.0</v>
      </c>
      <c r="M53" s="15" t="s">
        <v>28</v>
      </c>
      <c r="N53" s="15" t="s">
        <v>28</v>
      </c>
      <c r="O53" s="15" t="s">
        <v>28</v>
      </c>
      <c r="P53" s="15" t="s">
        <v>28</v>
      </c>
      <c r="Q53" s="15" t="s">
        <v>28</v>
      </c>
      <c r="R53" s="18" t="s">
        <v>185</v>
      </c>
      <c r="S53" s="19" t="str">
        <f t="shared" si="1"/>
        <v>https://web.archive.org/web/20250309083033/https://www.fox29...</v>
      </c>
      <c r="T53" s="18" t="str">
        <f t="shared" si="3"/>
        <v>https://web.archive.org/web/20250309083033/https://www.fox29...</v>
      </c>
      <c r="U53" s="20"/>
      <c r="V53" s="21"/>
      <c r="W53" s="21"/>
      <c r="X53" s="21"/>
      <c r="Y53" s="21"/>
      <c r="Z53" s="22"/>
    </row>
    <row r="54">
      <c r="A54" s="12">
        <v>487.0</v>
      </c>
      <c r="B54" s="13">
        <v>2025.0</v>
      </c>
      <c r="C54" s="14">
        <v>45712.0</v>
      </c>
      <c r="D54" s="15" t="s">
        <v>25</v>
      </c>
      <c r="E54" s="15" t="s">
        <v>31</v>
      </c>
      <c r="F54" s="16" t="s">
        <v>186</v>
      </c>
      <c r="G54" s="17">
        <v>1.0</v>
      </c>
      <c r="H54" s="15">
        <v>1.0</v>
      </c>
      <c r="I54" s="15" t="s">
        <v>28</v>
      </c>
      <c r="J54" s="15" t="s">
        <v>28</v>
      </c>
      <c r="K54" s="15" t="s">
        <v>28</v>
      </c>
      <c r="L54" s="15" t="s">
        <v>28</v>
      </c>
      <c r="M54" s="15" t="s">
        <v>28</v>
      </c>
      <c r="N54" s="15" t="s">
        <v>28</v>
      </c>
      <c r="O54" s="15" t="s">
        <v>28</v>
      </c>
      <c r="P54" s="15" t="s">
        <v>28</v>
      </c>
      <c r="Q54" s="15" t="s">
        <v>28</v>
      </c>
      <c r="R54" s="18" t="s">
        <v>187</v>
      </c>
      <c r="S54" s="19" t="str">
        <f t="shared" si="1"/>
        <v>https://web.archive.org/web/20250309181155/https://www.yourc...</v>
      </c>
      <c r="T54" s="18" t="str">
        <f t="shared" si="3"/>
        <v>https://web.archive.org/web/20250309181155/https://www.yourc...</v>
      </c>
      <c r="U54" s="20"/>
      <c r="V54" s="21"/>
      <c r="W54" s="21"/>
      <c r="X54" s="21"/>
      <c r="Y54" s="21"/>
      <c r="Z54" s="22"/>
    </row>
    <row r="55">
      <c r="A55" s="12">
        <v>486.0</v>
      </c>
      <c r="B55" s="13">
        <v>2025.0</v>
      </c>
      <c r="C55" s="14">
        <v>45709.0</v>
      </c>
      <c r="D55" s="15" t="s">
        <v>25</v>
      </c>
      <c r="E55" s="15" t="s">
        <v>108</v>
      </c>
      <c r="F55" s="16" t="s">
        <v>188</v>
      </c>
      <c r="G55" s="17">
        <v>1.0</v>
      </c>
      <c r="H55" s="15" t="s">
        <v>28</v>
      </c>
      <c r="I55" s="15" t="s">
        <v>28</v>
      </c>
      <c r="J55" s="15">
        <v>1.0</v>
      </c>
      <c r="K55" s="15" t="s">
        <v>28</v>
      </c>
      <c r="L55" s="15" t="s">
        <v>28</v>
      </c>
      <c r="M55" s="15" t="s">
        <v>28</v>
      </c>
      <c r="N55" s="15" t="s">
        <v>28</v>
      </c>
      <c r="O55" s="15" t="s">
        <v>28</v>
      </c>
      <c r="P55" s="15" t="s">
        <v>28</v>
      </c>
      <c r="Q55" s="15" t="s">
        <v>28</v>
      </c>
      <c r="R55" s="18" t="s">
        <v>189</v>
      </c>
      <c r="S55" s="19" t="str">
        <f t="shared" si="1"/>
        <v>https://web.archive.org/web/20250309094643/https://www.8news...</v>
      </c>
      <c r="T55" s="18" t="str">
        <f t="shared" si="3"/>
        <v>https://web.archive.org/web/20250309094643/https://www.8news...</v>
      </c>
      <c r="U55" s="20"/>
      <c r="V55" s="21"/>
      <c r="W55" s="21"/>
      <c r="X55" s="21"/>
      <c r="Y55" s="21"/>
      <c r="Z55" s="22"/>
    </row>
    <row r="56">
      <c r="A56" s="12">
        <v>485.0</v>
      </c>
      <c r="B56" s="13">
        <v>2025.0</v>
      </c>
      <c r="C56" s="14">
        <v>45703.0</v>
      </c>
      <c r="D56" s="15" t="s">
        <v>25</v>
      </c>
      <c r="E56" s="15" t="s">
        <v>78</v>
      </c>
      <c r="F56" s="16" t="s">
        <v>190</v>
      </c>
      <c r="G56" s="17">
        <v>1.0</v>
      </c>
      <c r="H56" s="15">
        <v>1.0</v>
      </c>
      <c r="I56" s="15" t="s">
        <v>28</v>
      </c>
      <c r="J56" s="15" t="s">
        <v>28</v>
      </c>
      <c r="K56" s="15" t="s">
        <v>28</v>
      </c>
      <c r="L56" s="15">
        <v>1.0</v>
      </c>
      <c r="M56" s="15" t="s">
        <v>28</v>
      </c>
      <c r="N56" s="15" t="s">
        <v>28</v>
      </c>
      <c r="O56" s="15" t="s">
        <v>28</v>
      </c>
      <c r="P56" s="15" t="s">
        <v>28</v>
      </c>
      <c r="Q56" s="15" t="s">
        <v>28</v>
      </c>
      <c r="R56" s="18" t="s">
        <v>191</v>
      </c>
      <c r="S56" s="19" t="str">
        <f t="shared" si="1"/>
        <v>https://archive.ph/26FYy...</v>
      </c>
      <c r="T56" s="18" t="str">
        <f t="shared" si="3"/>
        <v>https://archive.ph/26FYy...</v>
      </c>
      <c r="U56" s="20"/>
      <c r="V56" s="21"/>
      <c r="W56" s="21"/>
      <c r="X56" s="21"/>
      <c r="Y56" s="21"/>
      <c r="Z56" s="22"/>
    </row>
    <row r="57">
      <c r="A57" s="12">
        <v>484.0</v>
      </c>
      <c r="B57" s="13">
        <v>2025.0</v>
      </c>
      <c r="C57" s="14">
        <v>45701.0</v>
      </c>
      <c r="D57" s="15" t="s">
        <v>25</v>
      </c>
      <c r="E57" s="15" t="s">
        <v>192</v>
      </c>
      <c r="F57" s="16" t="s">
        <v>193</v>
      </c>
      <c r="G57" s="17">
        <v>2.0</v>
      </c>
      <c r="H57" s="15" t="s">
        <v>28</v>
      </c>
      <c r="I57" s="15">
        <v>2.0</v>
      </c>
      <c r="J57" s="15" t="s">
        <v>28</v>
      </c>
      <c r="K57" s="15" t="s">
        <v>28</v>
      </c>
      <c r="L57" s="15">
        <v>2.0</v>
      </c>
      <c r="M57" s="15" t="s">
        <v>28</v>
      </c>
      <c r="N57" s="15" t="s">
        <v>28</v>
      </c>
      <c r="O57" s="15" t="s">
        <v>28</v>
      </c>
      <c r="P57" s="15" t="s">
        <v>28</v>
      </c>
      <c r="Q57" s="15" t="s">
        <v>28</v>
      </c>
      <c r="R57" s="18" t="s">
        <v>194</v>
      </c>
      <c r="S57" s="19" t="str">
        <f t="shared" si="1"/>
        <v>https://archive.ph/4xH0K...</v>
      </c>
      <c r="T57" s="18" t="str">
        <f t="shared" si="3"/>
        <v>https://archive.ph/4xH0K...</v>
      </c>
      <c r="U57" s="20"/>
      <c r="V57" s="21" t="s">
        <v>195</v>
      </c>
      <c r="W57" s="21" t="s">
        <v>196</v>
      </c>
      <c r="X57" s="21"/>
      <c r="Y57" s="21"/>
      <c r="Z57" s="22"/>
    </row>
    <row r="58">
      <c r="A58" s="12">
        <v>483.0</v>
      </c>
      <c r="B58" s="13">
        <v>2025.0</v>
      </c>
      <c r="C58" s="14">
        <v>45698.0</v>
      </c>
      <c r="D58" s="15" t="s">
        <v>25</v>
      </c>
      <c r="E58" s="15" t="s">
        <v>197</v>
      </c>
      <c r="F58" s="16" t="s">
        <v>198</v>
      </c>
      <c r="G58" s="17">
        <v>2.0</v>
      </c>
      <c r="H58" s="15">
        <v>1.0</v>
      </c>
      <c r="I58" s="15">
        <v>1.0</v>
      </c>
      <c r="J58" s="15" t="s">
        <v>28</v>
      </c>
      <c r="K58" s="15" t="s">
        <v>28</v>
      </c>
      <c r="L58" s="15">
        <v>2.0</v>
      </c>
      <c r="M58" s="17" t="s">
        <v>83</v>
      </c>
      <c r="N58" s="15" t="s">
        <v>28</v>
      </c>
      <c r="O58" s="15" t="s">
        <v>28</v>
      </c>
      <c r="P58" s="15" t="s">
        <v>28</v>
      </c>
      <c r="Q58" s="15" t="s">
        <v>28</v>
      </c>
      <c r="R58" s="18" t="s">
        <v>199</v>
      </c>
      <c r="S58" s="19" t="str">
        <f t="shared" si="1"/>
        <v>https://web.archive.org/web/20250215230812/https://ksisradio...</v>
      </c>
      <c r="T58" s="18" t="str">
        <f t="shared" si="3"/>
        <v>https://web.archive.org/web/20250215230812/https://ksisradio...</v>
      </c>
      <c r="U58" s="20"/>
      <c r="V58" s="21"/>
      <c r="W58" s="21"/>
      <c r="X58" s="21"/>
      <c r="Y58" s="21"/>
      <c r="Z58" s="22"/>
    </row>
    <row r="59">
      <c r="A59" s="12">
        <v>482.0</v>
      </c>
      <c r="B59" s="13">
        <v>2025.0</v>
      </c>
      <c r="C59" s="14">
        <v>45693.0</v>
      </c>
      <c r="D59" s="15" t="s">
        <v>25</v>
      </c>
      <c r="E59" s="15" t="s">
        <v>74</v>
      </c>
      <c r="F59" s="16" t="s">
        <v>200</v>
      </c>
      <c r="G59" s="17">
        <v>2.0</v>
      </c>
      <c r="H59" s="15" t="s">
        <v>28</v>
      </c>
      <c r="I59" s="15">
        <v>2.0</v>
      </c>
      <c r="J59" s="15" t="s">
        <v>28</v>
      </c>
      <c r="K59" s="15" t="s">
        <v>28</v>
      </c>
      <c r="L59" s="15">
        <v>2.0</v>
      </c>
      <c r="M59" s="15">
        <v>3.0</v>
      </c>
      <c r="N59" s="15" t="s">
        <v>28</v>
      </c>
      <c r="O59" s="15" t="s">
        <v>28</v>
      </c>
      <c r="P59" s="15" t="s">
        <v>28</v>
      </c>
      <c r="Q59" s="15" t="s">
        <v>28</v>
      </c>
      <c r="R59" s="18" t="s">
        <v>201</v>
      </c>
      <c r="S59" s="19" t="str">
        <f t="shared" si="1"/>
        <v>https://archive.ph/fDHEM...</v>
      </c>
      <c r="T59" s="18" t="str">
        <f t="shared" si="3"/>
        <v>https://archive.ph/fDHEM...</v>
      </c>
      <c r="U59" s="20"/>
      <c r="V59" s="21" t="s">
        <v>202</v>
      </c>
      <c r="W59" s="21"/>
      <c r="X59" s="21"/>
      <c r="Y59" s="21"/>
      <c r="Z59" s="22"/>
    </row>
    <row r="60">
      <c r="A60" s="12">
        <v>481.0</v>
      </c>
      <c r="B60" s="13">
        <v>2025.0</v>
      </c>
      <c r="C60" s="14">
        <v>45692.0</v>
      </c>
      <c r="D60" s="15" t="s">
        <v>25</v>
      </c>
      <c r="E60" s="15" t="s">
        <v>203</v>
      </c>
      <c r="F60" s="16" t="s">
        <v>204</v>
      </c>
      <c r="G60" s="17">
        <v>1.0</v>
      </c>
      <c r="H60" s="15">
        <v>1.0</v>
      </c>
      <c r="I60" s="15" t="s">
        <v>28</v>
      </c>
      <c r="J60" s="15" t="s">
        <v>28</v>
      </c>
      <c r="K60" s="15" t="s">
        <v>28</v>
      </c>
      <c r="L60" s="15">
        <v>1.0</v>
      </c>
      <c r="M60" s="15" t="s">
        <v>28</v>
      </c>
      <c r="N60" s="15" t="s">
        <v>28</v>
      </c>
      <c r="O60" s="15" t="s">
        <v>28</v>
      </c>
      <c r="P60" s="15" t="s">
        <v>28</v>
      </c>
      <c r="Q60" s="15" t="s">
        <v>28</v>
      </c>
      <c r="R60" s="18" t="s">
        <v>205</v>
      </c>
      <c r="S60" s="19" t="str">
        <f t="shared" si="1"/>
        <v>https://web.archive.org/web/20250215230949/https://abc7ny.co...</v>
      </c>
      <c r="T60" s="18" t="str">
        <f t="shared" si="3"/>
        <v>https://web.archive.org/web/20250215230949/https://abc7ny.co...</v>
      </c>
      <c r="U60" s="20"/>
      <c r="V60" s="21"/>
      <c r="W60" s="21"/>
      <c r="X60" s="21"/>
      <c r="Y60" s="21"/>
      <c r="Z60" s="22"/>
    </row>
    <row r="61">
      <c r="A61" s="12">
        <v>480.1</v>
      </c>
      <c r="B61" s="13">
        <v>2025.0</v>
      </c>
      <c r="C61" s="25" t="s">
        <v>206</v>
      </c>
      <c r="D61" s="15" t="s">
        <v>25</v>
      </c>
      <c r="E61" s="15" t="s">
        <v>31</v>
      </c>
      <c r="F61" s="26" t="s">
        <v>207</v>
      </c>
      <c r="G61" s="17">
        <v>1.0</v>
      </c>
      <c r="H61" s="15"/>
      <c r="I61" s="15"/>
      <c r="J61" s="15"/>
      <c r="K61" s="15"/>
      <c r="L61" s="15"/>
      <c r="M61" s="15">
        <v>3.0</v>
      </c>
      <c r="N61" s="15">
        <v>1.0</v>
      </c>
      <c r="O61" s="24" t="s">
        <v>208</v>
      </c>
      <c r="P61" s="19">
        <v>1.0</v>
      </c>
      <c r="Q61" s="15" t="s">
        <v>142</v>
      </c>
      <c r="R61" s="27" t="s">
        <v>209</v>
      </c>
      <c r="S61" s="28" t="s">
        <v>210</v>
      </c>
      <c r="T61" s="18" t="s">
        <v>209</v>
      </c>
      <c r="U61" s="29" t="s">
        <v>211</v>
      </c>
      <c r="V61" s="21"/>
      <c r="W61" s="21"/>
      <c r="X61" s="21"/>
      <c r="Y61" s="21"/>
      <c r="Z61" s="22"/>
    </row>
    <row r="62">
      <c r="A62" s="12">
        <v>480.0</v>
      </c>
      <c r="B62" s="13">
        <v>2025.0</v>
      </c>
      <c r="C62" s="14">
        <v>45685.0</v>
      </c>
      <c r="D62" s="15" t="s">
        <v>25</v>
      </c>
      <c r="E62" s="15" t="s">
        <v>31</v>
      </c>
      <c r="F62" s="16" t="s">
        <v>212</v>
      </c>
      <c r="G62" s="17">
        <v>1.0</v>
      </c>
      <c r="H62" s="15">
        <v>1.0</v>
      </c>
      <c r="I62" s="15" t="s">
        <v>28</v>
      </c>
      <c r="J62" s="15" t="s">
        <v>28</v>
      </c>
      <c r="K62" s="15" t="s">
        <v>28</v>
      </c>
      <c r="L62" s="15">
        <v>1.0</v>
      </c>
      <c r="M62" s="17" t="s">
        <v>29</v>
      </c>
      <c r="N62" s="15">
        <v>1.0</v>
      </c>
      <c r="O62" s="24" t="s">
        <v>213</v>
      </c>
      <c r="P62" s="19">
        <v>1.0</v>
      </c>
      <c r="Q62" s="15" t="s">
        <v>142</v>
      </c>
      <c r="R62" s="18" t="s">
        <v>214</v>
      </c>
      <c r="S62" s="19" t="str">
        <f t="shared" ref="S62:S127" si="4">CONCAT(LEFT(R62,60),"...")</f>
        <v>https://web.archive.org/web/20250201032831/https://www.yahoo...</v>
      </c>
      <c r="T62" s="18" t="str">
        <f t="shared" ref="T62:T127" si="5">hyperlink(R62,S62)</f>
        <v>https://web.archive.org/web/20250201032831/https://www.yahoo...</v>
      </c>
      <c r="U62" s="20"/>
      <c r="V62" s="21"/>
      <c r="W62" s="21"/>
      <c r="X62" s="21"/>
      <c r="Y62" s="21"/>
      <c r="Z62" s="22"/>
    </row>
    <row r="63">
      <c r="A63" s="12">
        <v>479.0</v>
      </c>
      <c r="B63" s="13">
        <v>2025.0</v>
      </c>
      <c r="C63" s="14">
        <v>45681.0</v>
      </c>
      <c r="D63" s="15" t="s">
        <v>25</v>
      </c>
      <c r="E63" s="15" t="s">
        <v>31</v>
      </c>
      <c r="F63" s="16" t="s">
        <v>215</v>
      </c>
      <c r="G63" s="17">
        <v>1.0</v>
      </c>
      <c r="H63" s="15" t="s">
        <v>28</v>
      </c>
      <c r="I63" s="15" t="s">
        <v>28</v>
      </c>
      <c r="J63" s="15">
        <v>1.0</v>
      </c>
      <c r="K63" s="15" t="s">
        <v>28</v>
      </c>
      <c r="L63" s="15" t="s">
        <v>28</v>
      </c>
      <c r="M63" s="15" t="s">
        <v>28</v>
      </c>
      <c r="N63" s="15" t="s">
        <v>28</v>
      </c>
      <c r="O63" s="15" t="s">
        <v>28</v>
      </c>
      <c r="P63" s="15" t="s">
        <v>28</v>
      </c>
      <c r="Q63" s="15" t="s">
        <v>28</v>
      </c>
      <c r="R63" s="18" t="s">
        <v>216</v>
      </c>
      <c r="S63" s="19" t="str">
        <f t="shared" si="4"/>
        <v>https://web.archive.org/web/20250201032926/https://countynew...</v>
      </c>
      <c r="T63" s="18" t="str">
        <f t="shared" si="5"/>
        <v>https://web.archive.org/web/20250201032926/https://countynew...</v>
      </c>
      <c r="U63" s="20"/>
      <c r="V63" s="21"/>
      <c r="W63" s="21"/>
      <c r="X63" s="21"/>
      <c r="Y63" s="21"/>
      <c r="Z63" s="22"/>
    </row>
    <row r="64">
      <c r="A64" s="12">
        <v>478.0</v>
      </c>
      <c r="B64" s="13">
        <v>2025.0</v>
      </c>
      <c r="C64" s="14">
        <v>45676.0</v>
      </c>
      <c r="D64" s="15" t="s">
        <v>25</v>
      </c>
      <c r="E64" s="15" t="s">
        <v>31</v>
      </c>
      <c r="F64" s="16" t="s">
        <v>217</v>
      </c>
      <c r="G64" s="17">
        <v>1.0</v>
      </c>
      <c r="H64" s="15" t="s">
        <v>28</v>
      </c>
      <c r="I64" s="15" t="s">
        <v>28</v>
      </c>
      <c r="J64" s="15">
        <v>1.0</v>
      </c>
      <c r="K64" s="15" t="s">
        <v>28</v>
      </c>
      <c r="L64" s="15" t="s">
        <v>28</v>
      </c>
      <c r="M64" s="15" t="s">
        <v>28</v>
      </c>
      <c r="N64" s="15" t="s">
        <v>28</v>
      </c>
      <c r="O64" s="15" t="s">
        <v>28</v>
      </c>
      <c r="P64" s="15" t="s">
        <v>28</v>
      </c>
      <c r="Q64" s="15" t="s">
        <v>28</v>
      </c>
      <c r="R64" s="18" t="s">
        <v>218</v>
      </c>
      <c r="S64" s="19" t="str">
        <f t="shared" si="4"/>
        <v>https://web.archive.org/web/20250201033646/https://abc7news....</v>
      </c>
      <c r="T64" s="18" t="str">
        <f t="shared" si="5"/>
        <v>https://web.archive.org/web/20250201033646/https://abc7news....</v>
      </c>
      <c r="U64" s="20"/>
      <c r="V64" s="21" t="s">
        <v>219</v>
      </c>
      <c r="W64" s="21"/>
      <c r="X64" s="21"/>
      <c r="Y64" s="21"/>
      <c r="Z64" s="22"/>
    </row>
    <row r="65">
      <c r="A65" s="12">
        <v>477.0</v>
      </c>
      <c r="B65" s="13">
        <v>2025.0</v>
      </c>
      <c r="C65" s="14">
        <v>45671.0</v>
      </c>
      <c r="D65" s="15" t="s">
        <v>25</v>
      </c>
      <c r="E65" s="15" t="s">
        <v>203</v>
      </c>
      <c r="F65" s="16" t="s">
        <v>140</v>
      </c>
      <c r="G65" s="17">
        <v>1.0</v>
      </c>
      <c r="H65" s="15">
        <v>1.0</v>
      </c>
      <c r="I65" s="15" t="s">
        <v>28</v>
      </c>
      <c r="J65" s="15" t="s">
        <v>28</v>
      </c>
      <c r="K65" s="15" t="s">
        <v>28</v>
      </c>
      <c r="L65" s="15" t="s">
        <v>28</v>
      </c>
      <c r="M65" s="15" t="s">
        <v>28</v>
      </c>
      <c r="N65" s="15" t="s">
        <v>28</v>
      </c>
      <c r="O65" s="15" t="s">
        <v>28</v>
      </c>
      <c r="P65" s="15" t="s">
        <v>28</v>
      </c>
      <c r="Q65" s="15" t="s">
        <v>28</v>
      </c>
      <c r="R65" s="18" t="s">
        <v>220</v>
      </c>
      <c r="S65" s="19" t="str">
        <f t="shared" si="4"/>
        <v>https://web.archive.org/web/20250201034712/https://patch.com...</v>
      </c>
      <c r="T65" s="18" t="str">
        <f t="shared" si="5"/>
        <v>https://web.archive.org/web/20250201034712/https://patch.com...</v>
      </c>
      <c r="U65" s="20"/>
      <c r="V65" s="21" t="s">
        <v>221</v>
      </c>
      <c r="W65" s="21"/>
      <c r="X65" s="21"/>
      <c r="Y65" s="21"/>
      <c r="Z65" s="22"/>
    </row>
    <row r="66">
      <c r="A66" s="12">
        <v>476.0</v>
      </c>
      <c r="B66" s="13">
        <v>2025.0</v>
      </c>
      <c r="C66" s="14">
        <v>45670.0</v>
      </c>
      <c r="D66" s="15" t="s">
        <v>25</v>
      </c>
      <c r="E66" s="15" t="s">
        <v>114</v>
      </c>
      <c r="F66" s="16" t="s">
        <v>222</v>
      </c>
      <c r="G66" s="17">
        <v>1.0</v>
      </c>
      <c r="H66" s="15" t="s">
        <v>28</v>
      </c>
      <c r="I66" s="15" t="s">
        <v>28</v>
      </c>
      <c r="J66" s="15">
        <v>1.0</v>
      </c>
      <c r="K66" s="15" t="s">
        <v>28</v>
      </c>
      <c r="L66" s="15" t="s">
        <v>28</v>
      </c>
      <c r="M66" s="15" t="s">
        <v>28</v>
      </c>
      <c r="N66" s="15" t="s">
        <v>28</v>
      </c>
      <c r="O66" s="15" t="s">
        <v>28</v>
      </c>
      <c r="P66" s="15" t="s">
        <v>28</v>
      </c>
      <c r="Q66" s="15" t="s">
        <v>28</v>
      </c>
      <c r="R66" s="18" t="s">
        <v>223</v>
      </c>
      <c r="S66" s="19" t="str">
        <f t="shared" si="4"/>
        <v>https://web.archive.org/web/20250201034728/https://kfdm.com/...</v>
      </c>
      <c r="T66" s="18" t="str">
        <f t="shared" si="5"/>
        <v>https://web.archive.org/web/20250201034728/https://kfdm.com/...</v>
      </c>
      <c r="U66" s="20"/>
      <c r="V66" s="21"/>
      <c r="W66" s="21"/>
      <c r="X66" s="21"/>
      <c r="Y66" s="21"/>
      <c r="Z66" s="22"/>
    </row>
    <row r="67">
      <c r="A67" s="12">
        <v>475.0</v>
      </c>
      <c r="B67" s="13">
        <v>2025.0</v>
      </c>
      <c r="C67" s="14">
        <v>45659.0</v>
      </c>
      <c r="D67" s="15" t="s">
        <v>25</v>
      </c>
      <c r="E67" s="15" t="s">
        <v>38</v>
      </c>
      <c r="F67" s="30" t="s">
        <v>224</v>
      </c>
      <c r="G67" s="17">
        <v>1.0</v>
      </c>
      <c r="H67" s="15" t="s">
        <v>28</v>
      </c>
      <c r="I67" s="15">
        <v>1.0</v>
      </c>
      <c r="J67" s="15" t="s">
        <v>28</v>
      </c>
      <c r="K67" s="15" t="s">
        <v>28</v>
      </c>
      <c r="L67" s="15">
        <v>1.0</v>
      </c>
      <c r="M67" s="17">
        <v>3.0</v>
      </c>
      <c r="N67" s="15" t="s">
        <v>28</v>
      </c>
      <c r="O67" s="15" t="s">
        <v>28</v>
      </c>
      <c r="P67" s="15" t="s">
        <v>28</v>
      </c>
      <c r="Q67" s="15" t="s">
        <v>28</v>
      </c>
      <c r="R67" s="18" t="s">
        <v>225</v>
      </c>
      <c r="S67" s="19" t="str">
        <f t="shared" si="4"/>
        <v>https://web.archive.org/web/20250111203022/https://www.al.co...</v>
      </c>
      <c r="T67" s="18" t="str">
        <f t="shared" si="5"/>
        <v>https://web.archive.org/web/20250111203022/https://www.al.co...</v>
      </c>
      <c r="U67" s="20"/>
      <c r="V67" s="21" t="s">
        <v>226</v>
      </c>
      <c r="W67" s="21"/>
      <c r="X67" s="21"/>
      <c r="Y67" s="21"/>
      <c r="Z67" s="22"/>
    </row>
    <row r="68">
      <c r="A68" s="12">
        <v>474.0</v>
      </c>
      <c r="B68" s="13">
        <v>2024.0</v>
      </c>
      <c r="C68" s="14">
        <v>45655.0</v>
      </c>
      <c r="D68" s="15" t="s">
        <v>25</v>
      </c>
      <c r="E68" s="15" t="s">
        <v>71</v>
      </c>
      <c r="F68" s="30" t="s">
        <v>227</v>
      </c>
      <c r="G68" s="17">
        <v>1.0</v>
      </c>
      <c r="H68" s="15" t="s">
        <v>28</v>
      </c>
      <c r="I68" s="15" t="s">
        <v>28</v>
      </c>
      <c r="J68" s="15" t="s">
        <v>28</v>
      </c>
      <c r="K68" s="15">
        <v>1.0</v>
      </c>
      <c r="L68" s="15">
        <v>1.0</v>
      </c>
      <c r="M68" s="17" t="s">
        <v>28</v>
      </c>
      <c r="N68" s="15" t="s">
        <v>28</v>
      </c>
      <c r="O68" s="15" t="s">
        <v>28</v>
      </c>
      <c r="P68" s="15" t="s">
        <v>28</v>
      </c>
      <c r="Q68" s="15" t="s">
        <v>28</v>
      </c>
      <c r="R68" s="18" t="s">
        <v>228</v>
      </c>
      <c r="S68" s="19" t="str">
        <f t="shared" si="4"/>
        <v>https://web.archive.org/web/20241230234610/https://cbs12.com...</v>
      </c>
      <c r="T68" s="18" t="str">
        <f t="shared" si="5"/>
        <v>https://web.archive.org/web/20241230234610/https://cbs12.com...</v>
      </c>
      <c r="U68" s="20"/>
      <c r="V68" s="21"/>
      <c r="W68" s="21"/>
      <c r="X68" s="21"/>
      <c r="Y68" s="21"/>
      <c r="Z68" s="22"/>
    </row>
    <row r="69">
      <c r="A69" s="12">
        <v>473.0</v>
      </c>
      <c r="B69" s="13">
        <v>2024.0</v>
      </c>
      <c r="C69" s="14">
        <v>45651.0</v>
      </c>
      <c r="D69" s="15" t="s">
        <v>25</v>
      </c>
      <c r="E69" s="15" t="s">
        <v>81</v>
      </c>
      <c r="F69" s="30" t="s">
        <v>229</v>
      </c>
      <c r="G69" s="17">
        <v>1.0</v>
      </c>
      <c r="H69" s="15" t="s">
        <v>28</v>
      </c>
      <c r="I69" s="15">
        <v>1.0</v>
      </c>
      <c r="J69" s="15" t="s">
        <v>28</v>
      </c>
      <c r="K69" s="15" t="s">
        <v>28</v>
      </c>
      <c r="L69" s="15">
        <v>1.0</v>
      </c>
      <c r="M69" s="17" t="s">
        <v>28</v>
      </c>
      <c r="N69" s="15" t="s">
        <v>28</v>
      </c>
      <c r="O69" s="15" t="s">
        <v>28</v>
      </c>
      <c r="P69" s="15" t="s">
        <v>28</v>
      </c>
      <c r="Q69" s="15" t="s">
        <v>28</v>
      </c>
      <c r="R69" s="18" t="s">
        <v>230</v>
      </c>
      <c r="S69" s="19" t="str">
        <f t="shared" si="4"/>
        <v>https://web.archive.org/web/20241226172046/https://www.clayc...</v>
      </c>
      <c r="T69" s="18" t="str">
        <f t="shared" si="5"/>
        <v>https://web.archive.org/web/20241226172046/https://www.clayc...</v>
      </c>
      <c r="U69" s="20"/>
      <c r="V69" s="21" t="s">
        <v>231</v>
      </c>
      <c r="W69" s="21"/>
      <c r="X69" s="21"/>
      <c r="Y69" s="21"/>
      <c r="Z69" s="22"/>
    </row>
    <row r="70">
      <c r="A70" s="12">
        <v>472.1</v>
      </c>
      <c r="B70" s="13">
        <v>2024.0</v>
      </c>
      <c r="C70" s="14">
        <v>45649.0</v>
      </c>
      <c r="D70" s="15" t="s">
        <v>25</v>
      </c>
      <c r="E70" s="15" t="s">
        <v>111</v>
      </c>
      <c r="F70" s="30" t="s">
        <v>182</v>
      </c>
      <c r="G70" s="17">
        <v>2.0</v>
      </c>
      <c r="H70" s="15">
        <v>1.0</v>
      </c>
      <c r="I70" s="15">
        <v>1.0</v>
      </c>
      <c r="J70" s="15" t="s">
        <v>28</v>
      </c>
      <c r="K70" s="15" t="s">
        <v>28</v>
      </c>
      <c r="L70" s="15">
        <v>2.0</v>
      </c>
      <c r="M70" s="17">
        <v>3.0</v>
      </c>
      <c r="N70" s="15" t="s">
        <v>28</v>
      </c>
      <c r="O70" s="15" t="s">
        <v>28</v>
      </c>
      <c r="P70" s="15" t="s">
        <v>28</v>
      </c>
      <c r="Q70" s="15" t="s">
        <v>28</v>
      </c>
      <c r="R70" s="18" t="s">
        <v>232</v>
      </c>
      <c r="S70" s="19" t="str">
        <f t="shared" si="4"/>
        <v>https://web.archive.org/web/20241229202527/https://www.wtxl....</v>
      </c>
      <c r="T70" s="18" t="str">
        <f t="shared" si="5"/>
        <v>https://web.archive.org/web/20241229202527/https://www.wtxl....</v>
      </c>
      <c r="U70" s="20"/>
      <c r="V70" s="21" t="s">
        <v>233</v>
      </c>
      <c r="W70" s="21" t="s">
        <v>234</v>
      </c>
      <c r="X70" s="21"/>
      <c r="Y70" s="21"/>
      <c r="Z70" s="22"/>
    </row>
    <row r="71">
      <c r="A71" s="12">
        <v>472.0</v>
      </c>
      <c r="B71" s="13">
        <v>2024.0</v>
      </c>
      <c r="C71" s="14">
        <v>45639.0</v>
      </c>
      <c r="D71" s="15" t="s">
        <v>25</v>
      </c>
      <c r="E71" s="15" t="s">
        <v>31</v>
      </c>
      <c r="F71" s="30" t="s">
        <v>235</v>
      </c>
      <c r="G71" s="17">
        <v>1.0</v>
      </c>
      <c r="H71" s="15">
        <v>1.0</v>
      </c>
      <c r="I71" s="15" t="s">
        <v>28</v>
      </c>
      <c r="J71" s="15" t="s">
        <v>28</v>
      </c>
      <c r="K71" s="15" t="s">
        <v>28</v>
      </c>
      <c r="L71" s="15">
        <v>1.0</v>
      </c>
      <c r="M71" s="17">
        <v>3.0</v>
      </c>
      <c r="N71" s="15">
        <v>1.0</v>
      </c>
      <c r="O71" s="15" t="s">
        <v>236</v>
      </c>
      <c r="P71" s="19">
        <v>1.0</v>
      </c>
      <c r="Q71" s="15" t="s">
        <v>142</v>
      </c>
      <c r="R71" s="18" t="s">
        <v>237</v>
      </c>
      <c r="S71" s="19" t="str">
        <f t="shared" si="4"/>
        <v>https://web.archive.org/web/20241216035912/https://www.cbsne...</v>
      </c>
      <c r="T71" s="18" t="str">
        <f t="shared" si="5"/>
        <v>https://web.archive.org/web/20241216035912/https://www.cbsne...</v>
      </c>
      <c r="U71" s="20"/>
      <c r="V71" s="21" t="s">
        <v>238</v>
      </c>
      <c r="W71" s="21"/>
      <c r="X71" s="21"/>
      <c r="Y71" s="21"/>
      <c r="Z71" s="22"/>
    </row>
    <row r="72">
      <c r="A72" s="12">
        <v>471.1</v>
      </c>
      <c r="B72" s="13">
        <v>2024.0</v>
      </c>
      <c r="C72" s="14">
        <v>45636.0</v>
      </c>
      <c r="D72" s="15" t="s">
        <v>25</v>
      </c>
      <c r="E72" s="15" t="s">
        <v>67</v>
      </c>
      <c r="F72" s="16" t="s">
        <v>239</v>
      </c>
      <c r="G72" s="17">
        <v>1.0</v>
      </c>
      <c r="H72" s="15">
        <v>1.0</v>
      </c>
      <c r="I72" s="15" t="s">
        <v>28</v>
      </c>
      <c r="J72" s="15" t="s">
        <v>28</v>
      </c>
      <c r="K72" s="15" t="s">
        <v>28</v>
      </c>
      <c r="L72" s="15">
        <v>1.0</v>
      </c>
      <c r="M72" s="17">
        <v>3.0</v>
      </c>
      <c r="N72" s="15">
        <v>1.0</v>
      </c>
      <c r="O72" s="15" t="s">
        <v>240</v>
      </c>
      <c r="P72" s="19">
        <v>1.0</v>
      </c>
      <c r="Q72" s="15" t="s">
        <v>142</v>
      </c>
      <c r="R72" s="18" t="s">
        <v>241</v>
      </c>
      <c r="S72" s="19" t="str">
        <f t="shared" si="4"/>
        <v>https://web.archive.org/web/20250116141517/https://www.morni...</v>
      </c>
      <c r="T72" s="18" t="str">
        <f t="shared" si="5"/>
        <v>https://web.archive.org/web/20250116141517/https://www.morni...</v>
      </c>
      <c r="U72" s="20"/>
      <c r="V72" s="21" t="s">
        <v>242</v>
      </c>
      <c r="W72" s="21"/>
      <c r="X72" s="21"/>
      <c r="Y72" s="21"/>
      <c r="Z72" s="22"/>
    </row>
    <row r="73">
      <c r="A73" s="12">
        <v>471.0</v>
      </c>
      <c r="B73" s="13">
        <v>2024.0</v>
      </c>
      <c r="C73" s="14">
        <v>45629.0</v>
      </c>
      <c r="D73" s="15" t="s">
        <v>25</v>
      </c>
      <c r="E73" s="15" t="s">
        <v>127</v>
      </c>
      <c r="F73" s="30" t="s">
        <v>243</v>
      </c>
      <c r="G73" s="17">
        <v>1.0</v>
      </c>
      <c r="H73" s="15">
        <v>1.0</v>
      </c>
      <c r="I73" s="15" t="s">
        <v>28</v>
      </c>
      <c r="J73" s="15" t="s">
        <v>28</v>
      </c>
      <c r="K73" s="15" t="s">
        <v>28</v>
      </c>
      <c r="L73" s="15">
        <v>1.0</v>
      </c>
      <c r="M73" s="17" t="s">
        <v>28</v>
      </c>
      <c r="N73" s="15" t="s">
        <v>28</v>
      </c>
      <c r="O73" s="15" t="s">
        <v>28</v>
      </c>
      <c r="P73" s="15" t="s">
        <v>28</v>
      </c>
      <c r="Q73" s="15" t="s">
        <v>28</v>
      </c>
      <c r="R73" s="18" t="s">
        <v>244</v>
      </c>
      <c r="S73" s="19" t="str">
        <f t="shared" si="4"/>
        <v>https://web.archive.org/web/20241216034554/https://www.frede...</v>
      </c>
      <c r="T73" s="18" t="str">
        <f t="shared" si="5"/>
        <v>https://web.archive.org/web/20241216034554/https://www.frede...</v>
      </c>
      <c r="U73" s="20"/>
      <c r="V73" s="21"/>
      <c r="W73" s="21"/>
      <c r="X73" s="21"/>
      <c r="Y73" s="21"/>
      <c r="Z73" s="22"/>
    </row>
    <row r="74">
      <c r="A74" s="12">
        <v>470.0</v>
      </c>
      <c r="B74" s="13">
        <v>2024.0</v>
      </c>
      <c r="C74" s="14">
        <v>45629.0</v>
      </c>
      <c r="D74" s="15" t="s">
        <v>25</v>
      </c>
      <c r="E74" s="15" t="s">
        <v>203</v>
      </c>
      <c r="F74" s="30" t="s">
        <v>245</v>
      </c>
      <c r="G74" s="17">
        <v>2.0</v>
      </c>
      <c r="H74" s="15">
        <v>1.0</v>
      </c>
      <c r="I74" s="15">
        <v>1.0</v>
      </c>
      <c r="J74" s="15" t="s">
        <v>28</v>
      </c>
      <c r="K74" s="15" t="s">
        <v>28</v>
      </c>
      <c r="L74" s="15">
        <v>2.0</v>
      </c>
      <c r="M74" s="17" t="s">
        <v>28</v>
      </c>
      <c r="N74" s="15" t="s">
        <v>28</v>
      </c>
      <c r="O74" s="15" t="s">
        <v>28</v>
      </c>
      <c r="P74" s="15" t="s">
        <v>28</v>
      </c>
      <c r="Q74" s="15" t="s">
        <v>28</v>
      </c>
      <c r="R74" s="18" t="s">
        <v>246</v>
      </c>
      <c r="S74" s="19" t="str">
        <f t="shared" si="4"/>
        <v>https://web.archive.org/web/20241207194022/https://hudsonval...</v>
      </c>
      <c r="T74" s="18" t="str">
        <f t="shared" si="5"/>
        <v>https://web.archive.org/web/20241207194022/https://hudsonval...</v>
      </c>
      <c r="U74" s="20"/>
      <c r="V74" s="21"/>
      <c r="W74" s="21"/>
      <c r="X74" s="21"/>
      <c r="Y74" s="21"/>
      <c r="Z74" s="22"/>
    </row>
    <row r="75">
      <c r="A75" s="12">
        <v>469.1</v>
      </c>
      <c r="B75" s="13">
        <v>2024.0</v>
      </c>
      <c r="C75" s="14">
        <v>45624.0</v>
      </c>
      <c r="D75" s="15" t="s">
        <v>247</v>
      </c>
      <c r="E75" s="15" t="s">
        <v>28</v>
      </c>
      <c r="F75" s="30" t="s">
        <v>248</v>
      </c>
      <c r="G75" s="17">
        <v>1.0</v>
      </c>
      <c r="H75" s="15">
        <v>1.0</v>
      </c>
      <c r="I75" s="15" t="s">
        <v>28</v>
      </c>
      <c r="J75" s="15" t="s">
        <v>28</v>
      </c>
      <c r="K75" s="15" t="s">
        <v>28</v>
      </c>
      <c r="L75" s="15">
        <v>1.0</v>
      </c>
      <c r="M75" s="17" t="s">
        <v>28</v>
      </c>
      <c r="N75" s="15" t="s">
        <v>28</v>
      </c>
      <c r="O75" s="15" t="s">
        <v>28</v>
      </c>
      <c r="P75" s="15" t="s">
        <v>28</v>
      </c>
      <c r="Q75" s="15" t="s">
        <v>28</v>
      </c>
      <c r="R75" s="18" t="s">
        <v>249</v>
      </c>
      <c r="S75" s="19" t="str">
        <f t="shared" si="4"/>
        <v>https://archive.ph/9AK4D...</v>
      </c>
      <c r="T75" s="18" t="str">
        <f t="shared" si="5"/>
        <v>https://archive.ph/9AK4D...</v>
      </c>
      <c r="U75" s="31" t="s">
        <v>250</v>
      </c>
      <c r="V75" s="21" t="s">
        <v>251</v>
      </c>
      <c r="W75" s="21"/>
      <c r="X75" s="21"/>
      <c r="Y75" s="21"/>
      <c r="Z75" s="22"/>
    </row>
    <row r="76">
      <c r="A76" s="12">
        <v>469.0</v>
      </c>
      <c r="B76" s="13">
        <v>2024.0</v>
      </c>
      <c r="C76" s="14">
        <v>45624.0</v>
      </c>
      <c r="D76" s="15" t="s">
        <v>25</v>
      </c>
      <c r="E76" s="15" t="s">
        <v>252</v>
      </c>
      <c r="F76" s="30" t="s">
        <v>253</v>
      </c>
      <c r="G76" s="17">
        <v>1.0</v>
      </c>
      <c r="H76" s="15" t="s">
        <v>28</v>
      </c>
      <c r="I76" s="15" t="s">
        <v>28</v>
      </c>
      <c r="J76" s="15">
        <v>1.0</v>
      </c>
      <c r="K76" s="15" t="s">
        <v>28</v>
      </c>
      <c r="L76" s="15" t="s">
        <v>28</v>
      </c>
      <c r="M76" s="17" t="s">
        <v>28</v>
      </c>
      <c r="N76" s="15" t="s">
        <v>28</v>
      </c>
      <c r="O76" s="15" t="s">
        <v>28</v>
      </c>
      <c r="P76" s="15" t="s">
        <v>28</v>
      </c>
      <c r="Q76" s="15" t="s">
        <v>28</v>
      </c>
      <c r="R76" s="18" t="s">
        <v>254</v>
      </c>
      <c r="S76" s="19" t="str">
        <f t="shared" si="4"/>
        <v>https://web.archive.org/web/20241202020554/https://www.weste...</v>
      </c>
      <c r="T76" s="18" t="str">
        <f t="shared" si="5"/>
        <v>https://web.archive.org/web/20241202020554/https://www.weste...</v>
      </c>
      <c r="U76" s="20"/>
      <c r="V76" s="21" t="s">
        <v>255</v>
      </c>
      <c r="W76" s="21"/>
      <c r="X76" s="21"/>
      <c r="Y76" s="21"/>
      <c r="Z76" s="22"/>
    </row>
    <row r="77">
      <c r="A77" s="12">
        <v>468.0</v>
      </c>
      <c r="B77" s="13">
        <v>2024.0</v>
      </c>
      <c r="C77" s="14">
        <v>45623.0</v>
      </c>
      <c r="D77" s="15" t="s">
        <v>25</v>
      </c>
      <c r="E77" s="15" t="s">
        <v>31</v>
      </c>
      <c r="F77" s="30" t="s">
        <v>256</v>
      </c>
      <c r="G77" s="17">
        <v>3.0</v>
      </c>
      <c r="H77" s="15">
        <v>1.0</v>
      </c>
      <c r="I77" s="15">
        <v>2.0</v>
      </c>
      <c r="J77" s="15" t="s">
        <v>28</v>
      </c>
      <c r="K77" s="15" t="s">
        <v>28</v>
      </c>
      <c r="L77" s="15">
        <v>3.0</v>
      </c>
      <c r="M77" s="17" t="s">
        <v>257</v>
      </c>
      <c r="N77" s="15" t="s">
        <v>28</v>
      </c>
      <c r="O77" s="15" t="s">
        <v>28</v>
      </c>
      <c r="P77" s="15" t="s">
        <v>28</v>
      </c>
      <c r="Q77" s="15" t="s">
        <v>28</v>
      </c>
      <c r="R77" s="18" t="s">
        <v>258</v>
      </c>
      <c r="S77" s="19" t="str">
        <f t="shared" si="4"/>
        <v>https://web.archive.org/web/20241202013639/https://www.kron4...</v>
      </c>
      <c r="T77" s="18" t="str">
        <f t="shared" si="5"/>
        <v>https://web.archive.org/web/20241202013639/https://www.kron4...</v>
      </c>
      <c r="U77" s="20"/>
      <c r="V77" s="21" t="s">
        <v>259</v>
      </c>
      <c r="W77" s="21" t="s">
        <v>260</v>
      </c>
      <c r="X77" s="21" t="s">
        <v>261</v>
      </c>
      <c r="Y77" s="21"/>
      <c r="Z77" s="22"/>
    </row>
    <row r="78">
      <c r="A78" s="12">
        <v>467.0</v>
      </c>
      <c r="B78" s="13">
        <v>2024.0</v>
      </c>
      <c r="C78" s="14">
        <v>45621.0</v>
      </c>
      <c r="D78" s="15" t="s">
        <v>25</v>
      </c>
      <c r="E78" s="15" t="s">
        <v>114</v>
      </c>
      <c r="F78" s="30" t="s">
        <v>262</v>
      </c>
      <c r="G78" s="17">
        <v>1.0</v>
      </c>
      <c r="H78" s="15">
        <v>1.0</v>
      </c>
      <c r="I78" s="15" t="s">
        <v>28</v>
      </c>
      <c r="J78" s="15" t="s">
        <v>28</v>
      </c>
      <c r="K78" s="15" t="s">
        <v>28</v>
      </c>
      <c r="L78" s="15">
        <v>1.0</v>
      </c>
      <c r="M78" s="17" t="s">
        <v>83</v>
      </c>
      <c r="N78" s="15" t="s">
        <v>28</v>
      </c>
      <c r="O78" s="15" t="s">
        <v>28</v>
      </c>
      <c r="P78" s="15" t="s">
        <v>28</v>
      </c>
      <c r="Q78" s="15" t="s">
        <v>28</v>
      </c>
      <c r="R78" s="18" t="s">
        <v>263</v>
      </c>
      <c r="S78" s="19" t="str">
        <f t="shared" si="4"/>
        <v>https://archive.ph/mivuQ...</v>
      </c>
      <c r="T78" s="18" t="str">
        <f t="shared" si="5"/>
        <v>https://archive.ph/mivuQ...</v>
      </c>
      <c r="U78" s="20"/>
      <c r="V78" s="21"/>
      <c r="W78" s="32"/>
      <c r="X78" s="32"/>
      <c r="Y78" s="22"/>
      <c r="Z78" s="22"/>
    </row>
    <row r="79">
      <c r="A79" s="12">
        <v>466.0</v>
      </c>
      <c r="B79" s="13">
        <v>2024.0</v>
      </c>
      <c r="C79" s="14">
        <v>45619.0</v>
      </c>
      <c r="D79" s="15" t="s">
        <v>25</v>
      </c>
      <c r="E79" s="15" t="s">
        <v>31</v>
      </c>
      <c r="F79" s="30" t="s">
        <v>264</v>
      </c>
      <c r="G79" s="17">
        <v>1.0</v>
      </c>
      <c r="H79" s="15">
        <v>1.0</v>
      </c>
      <c r="I79" s="15" t="s">
        <v>28</v>
      </c>
      <c r="J79" s="15" t="s">
        <v>28</v>
      </c>
      <c r="K79" s="15" t="s">
        <v>28</v>
      </c>
      <c r="L79" s="15">
        <v>1.0</v>
      </c>
      <c r="M79" s="17" t="s">
        <v>28</v>
      </c>
      <c r="N79" s="15" t="s">
        <v>28</v>
      </c>
      <c r="O79" s="15" t="s">
        <v>28</v>
      </c>
      <c r="P79" s="15" t="s">
        <v>28</v>
      </c>
      <c r="Q79" s="15" t="s">
        <v>28</v>
      </c>
      <c r="R79" s="18" t="s">
        <v>265</v>
      </c>
      <c r="S79" s="19" t="str">
        <f t="shared" si="4"/>
        <v>https://web.archive.org/web/20241125063503/https://abc7.com/...</v>
      </c>
      <c r="T79" s="18" t="str">
        <f t="shared" si="5"/>
        <v>https://web.archive.org/web/20241125063503/https://abc7.com/...</v>
      </c>
      <c r="U79" s="20"/>
      <c r="V79" s="21"/>
      <c r="W79" s="32"/>
      <c r="X79" s="32"/>
      <c r="Y79" s="22"/>
      <c r="Z79" s="22"/>
    </row>
    <row r="80">
      <c r="A80" s="12">
        <v>465.0</v>
      </c>
      <c r="B80" s="13">
        <v>2024.0</v>
      </c>
      <c r="C80" s="14">
        <v>45615.0</v>
      </c>
      <c r="D80" s="15" t="s">
        <v>25</v>
      </c>
      <c r="E80" s="15" t="s">
        <v>42</v>
      </c>
      <c r="F80" s="30" t="s">
        <v>266</v>
      </c>
      <c r="G80" s="17">
        <v>1.0</v>
      </c>
      <c r="H80" s="15" t="s">
        <v>28</v>
      </c>
      <c r="I80" s="15" t="s">
        <v>28</v>
      </c>
      <c r="J80" s="15">
        <v>1.0</v>
      </c>
      <c r="K80" s="15" t="s">
        <v>28</v>
      </c>
      <c r="L80" s="15" t="s">
        <v>28</v>
      </c>
      <c r="M80" s="17" t="s">
        <v>28</v>
      </c>
      <c r="N80" s="15" t="s">
        <v>28</v>
      </c>
      <c r="O80" s="15" t="s">
        <v>28</v>
      </c>
      <c r="P80" s="15" t="s">
        <v>28</v>
      </c>
      <c r="Q80" s="15" t="s">
        <v>28</v>
      </c>
      <c r="R80" s="18" t="s">
        <v>267</v>
      </c>
      <c r="S80" s="19" t="str">
        <f t="shared" si="4"/>
        <v>https://archive.ph/wip/7IFgn...</v>
      </c>
      <c r="T80" s="18" t="str">
        <f t="shared" si="5"/>
        <v>https://archive.ph/wip/7IFgn...</v>
      </c>
      <c r="U80" s="20"/>
      <c r="V80" s="21"/>
      <c r="W80" s="32"/>
      <c r="X80" s="32"/>
      <c r="Y80" s="22"/>
      <c r="Z80" s="22"/>
    </row>
    <row r="81">
      <c r="A81" s="12">
        <v>464.2</v>
      </c>
      <c r="B81" s="13">
        <v>2024.0</v>
      </c>
      <c r="C81" s="14">
        <v>45614.0</v>
      </c>
      <c r="D81" s="15" t="s">
        <v>25</v>
      </c>
      <c r="E81" s="15" t="s">
        <v>252</v>
      </c>
      <c r="F81" s="30" t="s">
        <v>268</v>
      </c>
      <c r="G81" s="17">
        <v>2.0</v>
      </c>
      <c r="H81" s="15">
        <v>1.0</v>
      </c>
      <c r="I81" s="15">
        <v>1.0</v>
      </c>
      <c r="J81" s="15" t="s">
        <v>28</v>
      </c>
      <c r="K81" s="15" t="s">
        <v>28</v>
      </c>
      <c r="L81" s="15">
        <v>2.0</v>
      </c>
      <c r="M81" s="15" t="s">
        <v>28</v>
      </c>
      <c r="N81" s="15" t="s">
        <v>28</v>
      </c>
      <c r="O81" s="15" t="s">
        <v>28</v>
      </c>
      <c r="P81" s="15" t="s">
        <v>28</v>
      </c>
      <c r="Q81" s="15" t="s">
        <v>28</v>
      </c>
      <c r="R81" s="18" t="s">
        <v>269</v>
      </c>
      <c r="S81" s="19" t="str">
        <f t="shared" si="4"/>
        <v>https://archive.ph/cd0ix...</v>
      </c>
      <c r="T81" s="18" t="str">
        <f t="shared" si="5"/>
        <v>https://archive.ph/cd0ix...</v>
      </c>
      <c r="U81" s="20"/>
      <c r="V81" s="21"/>
      <c r="W81" s="32"/>
      <c r="X81" s="32"/>
      <c r="Y81" s="22"/>
      <c r="Z81" s="21"/>
    </row>
    <row r="82">
      <c r="A82" s="12">
        <v>464.1</v>
      </c>
      <c r="B82" s="13">
        <v>2024.0</v>
      </c>
      <c r="C82" s="14">
        <v>45611.0</v>
      </c>
      <c r="D82" s="15" t="s">
        <v>25</v>
      </c>
      <c r="E82" s="15" t="s">
        <v>71</v>
      </c>
      <c r="F82" s="30" t="s">
        <v>138</v>
      </c>
      <c r="G82" s="17">
        <v>1.0</v>
      </c>
      <c r="H82" s="15">
        <v>1.0</v>
      </c>
      <c r="I82" s="15" t="s">
        <v>28</v>
      </c>
      <c r="J82" s="15" t="s">
        <v>28</v>
      </c>
      <c r="K82" s="15" t="s">
        <v>28</v>
      </c>
      <c r="L82" s="15">
        <v>1.0</v>
      </c>
      <c r="M82" s="17" t="s">
        <v>28</v>
      </c>
      <c r="N82" s="15" t="s">
        <v>28</v>
      </c>
      <c r="O82" s="15" t="s">
        <v>28</v>
      </c>
      <c r="P82" s="15" t="s">
        <v>28</v>
      </c>
      <c r="Q82" s="15" t="s">
        <v>28</v>
      </c>
      <c r="R82" s="18" t="s">
        <v>270</v>
      </c>
      <c r="S82" s="19" t="str">
        <f t="shared" si="4"/>
        <v>https://web.archive.org/web/20241202015106/https://foxroches...</v>
      </c>
      <c r="T82" s="18" t="str">
        <f t="shared" si="5"/>
        <v>https://web.archive.org/web/20241202015106/https://foxroches...</v>
      </c>
      <c r="U82" s="20"/>
      <c r="V82" s="21" t="s">
        <v>271</v>
      </c>
      <c r="W82" s="32"/>
      <c r="X82" s="32"/>
      <c r="Y82" s="22"/>
      <c r="Z82" s="21"/>
    </row>
    <row r="83">
      <c r="A83" s="12">
        <v>464.0</v>
      </c>
      <c r="B83" s="13">
        <v>2024.0</v>
      </c>
      <c r="C83" s="14">
        <v>45610.0</v>
      </c>
      <c r="D83" s="15" t="s">
        <v>25</v>
      </c>
      <c r="E83" s="15" t="s">
        <v>31</v>
      </c>
      <c r="F83" s="30" t="s">
        <v>272</v>
      </c>
      <c r="G83" s="17">
        <v>1.0</v>
      </c>
      <c r="H83" s="15">
        <v>1.0</v>
      </c>
      <c r="I83" s="15" t="s">
        <v>28</v>
      </c>
      <c r="J83" s="15" t="s">
        <v>28</v>
      </c>
      <c r="K83" s="15" t="s">
        <v>28</v>
      </c>
      <c r="L83" s="15">
        <v>1.0</v>
      </c>
      <c r="M83" s="17" t="s">
        <v>28</v>
      </c>
      <c r="N83" s="15" t="s">
        <v>28</v>
      </c>
      <c r="O83" s="15" t="s">
        <v>28</v>
      </c>
      <c r="P83" s="15" t="s">
        <v>28</v>
      </c>
      <c r="Q83" s="15" t="s">
        <v>28</v>
      </c>
      <c r="R83" s="18" t="s">
        <v>273</v>
      </c>
      <c r="S83" s="19" t="str">
        <f t="shared" si="4"/>
        <v>https://web.archive.org/web/20241125070240/https://www.kcra....</v>
      </c>
      <c r="T83" s="18" t="str">
        <f t="shared" si="5"/>
        <v>https://web.archive.org/web/20241125070240/https://www.kcra....</v>
      </c>
      <c r="U83" s="20"/>
      <c r="V83" s="21"/>
      <c r="W83" s="32"/>
      <c r="X83" s="32"/>
      <c r="Y83" s="22"/>
      <c r="Z83" s="21"/>
    </row>
    <row r="84">
      <c r="A84" s="12">
        <v>463.0</v>
      </c>
      <c r="B84" s="13">
        <v>2024.0</v>
      </c>
      <c r="C84" s="14">
        <v>45605.0</v>
      </c>
      <c r="D84" s="15" t="s">
        <v>25</v>
      </c>
      <c r="E84" s="15" t="s">
        <v>31</v>
      </c>
      <c r="F84" s="30" t="s">
        <v>274</v>
      </c>
      <c r="G84" s="17">
        <v>1.0</v>
      </c>
      <c r="H84" s="15" t="s">
        <v>28</v>
      </c>
      <c r="I84" s="15" t="s">
        <v>28</v>
      </c>
      <c r="J84" s="15" t="s">
        <v>28</v>
      </c>
      <c r="K84" s="15">
        <v>1.0</v>
      </c>
      <c r="L84" s="15">
        <v>1.0</v>
      </c>
      <c r="M84" s="17" t="s">
        <v>28</v>
      </c>
      <c r="N84" s="15" t="s">
        <v>28</v>
      </c>
      <c r="O84" s="15" t="s">
        <v>28</v>
      </c>
      <c r="P84" s="15" t="s">
        <v>28</v>
      </c>
      <c r="Q84" s="15" t="s">
        <v>28</v>
      </c>
      <c r="R84" s="18" t="s">
        <v>275</v>
      </c>
      <c r="S84" s="19" t="str">
        <f t="shared" si="4"/>
        <v>https://archive.ph/KgiPy...</v>
      </c>
      <c r="T84" s="18" t="str">
        <f t="shared" si="5"/>
        <v>https://archive.ph/KgiPy...</v>
      </c>
      <c r="U84" s="20"/>
      <c r="V84" s="21"/>
      <c r="W84" s="32"/>
      <c r="X84" s="32"/>
      <c r="Y84" s="22"/>
      <c r="Z84" s="22"/>
    </row>
    <row r="85">
      <c r="A85" s="12">
        <v>462.1</v>
      </c>
      <c r="B85" s="13">
        <v>2024.0</v>
      </c>
      <c r="C85" s="14">
        <v>45597.0</v>
      </c>
      <c r="D85" s="15" t="s">
        <v>25</v>
      </c>
      <c r="E85" s="15" t="s">
        <v>48</v>
      </c>
      <c r="F85" s="30" t="s">
        <v>276</v>
      </c>
      <c r="G85" s="17">
        <v>5.0</v>
      </c>
      <c r="H85" s="15">
        <v>1.0</v>
      </c>
      <c r="I85" s="15">
        <v>4.0</v>
      </c>
      <c r="J85" s="15" t="s">
        <v>28</v>
      </c>
      <c r="K85" s="15" t="s">
        <v>28</v>
      </c>
      <c r="L85" s="15">
        <v>5.0</v>
      </c>
      <c r="M85" s="17" t="s">
        <v>83</v>
      </c>
      <c r="N85" s="15" t="s">
        <v>28</v>
      </c>
      <c r="O85" s="15" t="s">
        <v>28</v>
      </c>
      <c r="P85" s="15" t="s">
        <v>28</v>
      </c>
      <c r="Q85" s="15" t="s">
        <v>28</v>
      </c>
      <c r="R85" s="18" t="s">
        <v>277</v>
      </c>
      <c r="S85" s="19" t="str">
        <f t="shared" si="4"/>
        <v>https://web.archive.org/web/20241125060650/https://www.wkow....</v>
      </c>
      <c r="T85" s="18" t="str">
        <f t="shared" si="5"/>
        <v>https://web.archive.org/web/20241125060650/https://www.wkow....</v>
      </c>
      <c r="U85" s="20"/>
      <c r="V85" s="21" t="s">
        <v>278</v>
      </c>
      <c r="W85" s="21" t="s">
        <v>279</v>
      </c>
      <c r="X85" s="21" t="s">
        <v>280</v>
      </c>
      <c r="Y85" s="21" t="s">
        <v>281</v>
      </c>
      <c r="Z85" s="22"/>
    </row>
    <row r="86">
      <c r="A86" s="12">
        <v>462.0</v>
      </c>
      <c r="B86" s="13">
        <v>2024.0</v>
      </c>
      <c r="C86" s="14">
        <v>45596.0</v>
      </c>
      <c r="D86" s="15" t="s">
        <v>25</v>
      </c>
      <c r="E86" s="15" t="s">
        <v>133</v>
      </c>
      <c r="F86" s="30" t="s">
        <v>282</v>
      </c>
      <c r="G86" s="17">
        <v>1.0</v>
      </c>
      <c r="H86" s="15" t="s">
        <v>28</v>
      </c>
      <c r="I86" s="15" t="s">
        <v>28</v>
      </c>
      <c r="J86" s="15">
        <v>1.0</v>
      </c>
      <c r="K86" s="15" t="s">
        <v>28</v>
      </c>
      <c r="L86" s="15" t="s">
        <v>28</v>
      </c>
      <c r="M86" s="17" t="s">
        <v>28</v>
      </c>
      <c r="N86" s="15" t="s">
        <v>28</v>
      </c>
      <c r="O86" s="15" t="s">
        <v>28</v>
      </c>
      <c r="P86" s="15" t="s">
        <v>28</v>
      </c>
      <c r="Q86" s="15" t="s">
        <v>28</v>
      </c>
      <c r="R86" s="18" t="s">
        <v>283</v>
      </c>
      <c r="S86" s="19" t="str">
        <f t="shared" si="4"/>
        <v>https://web.archive.org/web/20241125065059/https://www.fauqu...</v>
      </c>
      <c r="T86" s="18" t="str">
        <f t="shared" si="5"/>
        <v>https://web.archive.org/web/20241125065059/https://www.fauqu...</v>
      </c>
      <c r="U86" s="20"/>
      <c r="V86" s="21" t="s">
        <v>284</v>
      </c>
      <c r="W86" s="21"/>
      <c r="X86" s="21"/>
      <c r="Y86" s="21"/>
      <c r="Z86" s="22"/>
    </row>
    <row r="87">
      <c r="A87" s="12">
        <v>461.0</v>
      </c>
      <c r="B87" s="13">
        <v>2024.0</v>
      </c>
      <c r="C87" s="14">
        <v>45589.0</v>
      </c>
      <c r="D87" s="15" t="s">
        <v>285</v>
      </c>
      <c r="E87" s="15" t="s">
        <v>28</v>
      </c>
      <c r="F87" s="30" t="s">
        <v>286</v>
      </c>
      <c r="G87" s="17">
        <v>4.0</v>
      </c>
      <c r="H87" s="15">
        <v>1.0</v>
      </c>
      <c r="I87" s="15">
        <v>3.0</v>
      </c>
      <c r="J87" s="15" t="s">
        <v>28</v>
      </c>
      <c r="K87" s="15" t="s">
        <v>28</v>
      </c>
      <c r="L87" s="15">
        <v>4.0</v>
      </c>
      <c r="M87" s="17" t="s">
        <v>28</v>
      </c>
      <c r="N87" s="15" t="s">
        <v>28</v>
      </c>
      <c r="O87" s="15" t="s">
        <v>28</v>
      </c>
      <c r="P87" s="15" t="s">
        <v>28</v>
      </c>
      <c r="Q87" s="15" t="s">
        <v>28</v>
      </c>
      <c r="R87" s="18" t="s">
        <v>287</v>
      </c>
      <c r="S87" s="19" t="str">
        <f t="shared" si="4"/>
        <v>https://archive.ph/qCLNu...</v>
      </c>
      <c r="T87" s="18" t="str">
        <f t="shared" si="5"/>
        <v>https://archive.ph/qCLNu...</v>
      </c>
      <c r="U87" s="20"/>
      <c r="V87" s="21" t="s">
        <v>288</v>
      </c>
      <c r="W87" s="21" t="s">
        <v>289</v>
      </c>
      <c r="X87" s="21" t="s">
        <v>290</v>
      </c>
      <c r="Y87" s="21" t="s">
        <v>291</v>
      </c>
      <c r="Z87" s="22"/>
    </row>
    <row r="88">
      <c r="A88" s="12">
        <v>460.0</v>
      </c>
      <c r="B88" s="13">
        <v>2024.0</v>
      </c>
      <c r="C88" s="14">
        <v>45584.0</v>
      </c>
      <c r="D88" s="15" t="s">
        <v>292</v>
      </c>
      <c r="E88" s="15" t="s">
        <v>28</v>
      </c>
      <c r="F88" s="30" t="s">
        <v>293</v>
      </c>
      <c r="G88" s="17">
        <v>1.0</v>
      </c>
      <c r="H88" s="15" t="s">
        <v>28</v>
      </c>
      <c r="I88" s="15" t="s">
        <v>28</v>
      </c>
      <c r="J88" s="15">
        <v>1.0</v>
      </c>
      <c r="K88" s="15" t="s">
        <v>28</v>
      </c>
      <c r="L88" s="15" t="s">
        <v>28</v>
      </c>
      <c r="M88" s="17" t="s">
        <v>28</v>
      </c>
      <c r="N88" s="15" t="s">
        <v>28</v>
      </c>
      <c r="O88" s="15" t="s">
        <v>28</v>
      </c>
      <c r="P88" s="15" t="s">
        <v>28</v>
      </c>
      <c r="Q88" s="15" t="s">
        <v>28</v>
      </c>
      <c r="R88" s="18" t="s">
        <v>294</v>
      </c>
      <c r="S88" s="19" t="str">
        <f t="shared" si="4"/>
        <v>https://web.archive.org/web/20241201215921/https://manipulya...</v>
      </c>
      <c r="T88" s="18" t="str">
        <f t="shared" si="5"/>
        <v>https://web.archive.org/web/20241201215921/https://manipulya...</v>
      </c>
      <c r="U88" s="20"/>
      <c r="V88" s="21"/>
      <c r="W88" s="21"/>
      <c r="X88" s="21"/>
      <c r="Y88" s="21"/>
      <c r="Z88" s="33"/>
    </row>
    <row r="89">
      <c r="A89" s="12">
        <v>459.0</v>
      </c>
      <c r="B89" s="13">
        <v>2024.0</v>
      </c>
      <c r="C89" s="14">
        <v>45584.0</v>
      </c>
      <c r="D89" s="15" t="s">
        <v>25</v>
      </c>
      <c r="E89" s="15" t="s">
        <v>31</v>
      </c>
      <c r="F89" s="30" t="s">
        <v>295</v>
      </c>
      <c r="G89" s="17">
        <v>1.0</v>
      </c>
      <c r="H89" s="15" t="s">
        <v>28</v>
      </c>
      <c r="I89" s="15" t="s">
        <v>28</v>
      </c>
      <c r="J89" s="15" t="s">
        <v>28</v>
      </c>
      <c r="K89" s="15">
        <v>1.0</v>
      </c>
      <c r="L89" s="15">
        <v>1.0</v>
      </c>
      <c r="M89" s="17" t="s">
        <v>28</v>
      </c>
      <c r="N89" s="15" t="s">
        <v>28</v>
      </c>
      <c r="O89" s="15" t="s">
        <v>28</v>
      </c>
      <c r="P89" s="15" t="s">
        <v>28</v>
      </c>
      <c r="Q89" s="15" t="s">
        <v>28</v>
      </c>
      <c r="R89" s="18" t="s">
        <v>296</v>
      </c>
      <c r="S89" s="19" t="str">
        <f t="shared" si="4"/>
        <v>https://archive.ph/3KAbw...</v>
      </c>
      <c r="T89" s="18" t="str">
        <f t="shared" si="5"/>
        <v>https://archive.ph/3KAbw...</v>
      </c>
      <c r="U89" s="20"/>
      <c r="V89" s="21"/>
      <c r="W89" s="21"/>
      <c r="X89" s="21"/>
      <c r="Y89" s="21"/>
      <c r="Z89" s="22"/>
    </row>
    <row r="90">
      <c r="A90" s="12">
        <v>458.0</v>
      </c>
      <c r="B90" s="13">
        <v>2024.0</v>
      </c>
      <c r="C90" s="14">
        <v>45581.0</v>
      </c>
      <c r="D90" s="15" t="s">
        <v>25</v>
      </c>
      <c r="E90" s="15" t="s">
        <v>31</v>
      </c>
      <c r="F90" s="30" t="s">
        <v>224</v>
      </c>
      <c r="G90" s="17">
        <v>1.0</v>
      </c>
      <c r="H90" s="15" t="s">
        <v>28</v>
      </c>
      <c r="I90" s="15" t="s">
        <v>28</v>
      </c>
      <c r="J90" s="15">
        <v>1.0</v>
      </c>
      <c r="K90" s="15" t="s">
        <v>28</v>
      </c>
      <c r="L90" s="15" t="s">
        <v>28</v>
      </c>
      <c r="M90" s="17" t="s">
        <v>28</v>
      </c>
      <c r="N90" s="15" t="s">
        <v>28</v>
      </c>
      <c r="O90" s="15" t="s">
        <v>28</v>
      </c>
      <c r="P90" s="15" t="s">
        <v>28</v>
      </c>
      <c r="Q90" s="15" t="s">
        <v>28</v>
      </c>
      <c r="R90" s="18" t="s">
        <v>297</v>
      </c>
      <c r="S90" s="19" t="str">
        <f t="shared" si="4"/>
        <v>https://archive.is/rkQXx...</v>
      </c>
      <c r="T90" s="18" t="str">
        <f t="shared" si="5"/>
        <v>https://archive.is/rkQXx...</v>
      </c>
      <c r="U90" s="20"/>
      <c r="V90" s="21" t="s">
        <v>298</v>
      </c>
      <c r="W90" s="21"/>
      <c r="X90" s="21"/>
      <c r="Y90" s="21"/>
      <c r="Z90" s="32"/>
    </row>
    <row r="91">
      <c r="A91" s="12">
        <v>457.1</v>
      </c>
      <c r="B91" s="13">
        <v>2024.0</v>
      </c>
      <c r="C91" s="14">
        <v>45580.0</v>
      </c>
      <c r="D91" s="15" t="s">
        <v>25</v>
      </c>
      <c r="E91" s="15" t="s">
        <v>299</v>
      </c>
      <c r="F91" s="30" t="s">
        <v>300</v>
      </c>
      <c r="G91" s="17">
        <v>2.0</v>
      </c>
      <c r="H91" s="15">
        <v>1.0</v>
      </c>
      <c r="I91" s="15">
        <v>1.0</v>
      </c>
      <c r="J91" s="15" t="s">
        <v>28</v>
      </c>
      <c r="K91" s="15" t="s">
        <v>28</v>
      </c>
      <c r="L91" s="15">
        <v>2.0</v>
      </c>
      <c r="M91" s="17" t="s">
        <v>28</v>
      </c>
      <c r="N91" s="15" t="s">
        <v>28</v>
      </c>
      <c r="O91" s="15" t="s">
        <v>28</v>
      </c>
      <c r="P91" s="15" t="s">
        <v>28</v>
      </c>
      <c r="Q91" s="15" t="s">
        <v>28</v>
      </c>
      <c r="R91" s="18" t="s">
        <v>301</v>
      </c>
      <c r="S91" s="19" t="str">
        <f t="shared" si="4"/>
        <v>https://web.archive.org/web/20241201213413/https://palivingn...</v>
      </c>
      <c r="T91" s="18" t="str">
        <f t="shared" si="5"/>
        <v>https://web.archive.org/web/20241201213413/https://palivingn...</v>
      </c>
      <c r="U91" s="20"/>
      <c r="V91" s="21" t="s">
        <v>302</v>
      </c>
      <c r="W91" s="21" t="s">
        <v>303</v>
      </c>
      <c r="X91" s="21"/>
      <c r="Y91" s="21"/>
      <c r="Z91" s="32"/>
    </row>
    <row r="92">
      <c r="A92" s="12">
        <v>457.0</v>
      </c>
      <c r="B92" s="13">
        <v>2024.0</v>
      </c>
      <c r="C92" s="14">
        <v>45580.0</v>
      </c>
      <c r="D92" s="15" t="s">
        <v>25</v>
      </c>
      <c r="E92" s="15" t="s">
        <v>31</v>
      </c>
      <c r="F92" s="30" t="s">
        <v>304</v>
      </c>
      <c r="G92" s="17">
        <v>1.0</v>
      </c>
      <c r="H92" s="15">
        <v>1.0</v>
      </c>
      <c r="I92" s="15" t="s">
        <v>28</v>
      </c>
      <c r="J92" s="15" t="s">
        <v>28</v>
      </c>
      <c r="K92" s="15" t="s">
        <v>28</v>
      </c>
      <c r="L92" s="15">
        <v>1.0</v>
      </c>
      <c r="M92" s="17" t="s">
        <v>28</v>
      </c>
      <c r="N92" s="15" t="s">
        <v>28</v>
      </c>
      <c r="O92" s="15" t="s">
        <v>28</v>
      </c>
      <c r="P92" s="15" t="s">
        <v>28</v>
      </c>
      <c r="Q92" s="15" t="s">
        <v>28</v>
      </c>
      <c r="R92" s="18" t="s">
        <v>305</v>
      </c>
      <c r="S92" s="19" t="str">
        <f t="shared" si="4"/>
        <v>https://archive.is/IbkRv...</v>
      </c>
      <c r="T92" s="18" t="str">
        <f t="shared" si="5"/>
        <v>https://archive.is/IbkRv...</v>
      </c>
      <c r="U92" s="20"/>
      <c r="V92" s="21" t="s">
        <v>306</v>
      </c>
      <c r="W92" s="21"/>
      <c r="X92" s="21"/>
      <c r="Y92" s="21"/>
      <c r="Z92" s="32"/>
    </row>
    <row r="93">
      <c r="A93" s="12">
        <v>456.0</v>
      </c>
      <c r="B93" s="13">
        <v>2024.0</v>
      </c>
      <c r="C93" s="14">
        <v>45579.0</v>
      </c>
      <c r="D93" s="15" t="s">
        <v>307</v>
      </c>
      <c r="E93" s="15" t="s">
        <v>28</v>
      </c>
      <c r="F93" s="30" t="s">
        <v>86</v>
      </c>
      <c r="G93" s="17">
        <v>1.0</v>
      </c>
      <c r="H93" s="15">
        <v>1.0</v>
      </c>
      <c r="I93" s="15" t="s">
        <v>28</v>
      </c>
      <c r="J93" s="15" t="s">
        <v>28</v>
      </c>
      <c r="K93" s="15" t="s">
        <v>28</v>
      </c>
      <c r="L93" s="15">
        <v>1.0</v>
      </c>
      <c r="M93" s="17" t="s">
        <v>28</v>
      </c>
      <c r="N93" s="15" t="s">
        <v>28</v>
      </c>
      <c r="O93" s="15" t="s">
        <v>28</v>
      </c>
      <c r="P93" s="15" t="s">
        <v>28</v>
      </c>
      <c r="Q93" s="15" t="s">
        <v>28</v>
      </c>
      <c r="R93" s="18" t="s">
        <v>308</v>
      </c>
      <c r="S93" s="19" t="str">
        <f t="shared" si="4"/>
        <v>https://archive.ph/g2m6n...</v>
      </c>
      <c r="T93" s="18" t="str">
        <f t="shared" si="5"/>
        <v>https://archive.ph/g2m6n...</v>
      </c>
      <c r="U93" s="20"/>
      <c r="V93" s="21" t="s">
        <v>309</v>
      </c>
      <c r="W93" s="21"/>
      <c r="X93" s="21"/>
      <c r="Y93" s="21"/>
      <c r="Z93" s="32"/>
    </row>
    <row r="94">
      <c r="A94" s="12">
        <v>455.0</v>
      </c>
      <c r="B94" s="13">
        <v>2024.0</v>
      </c>
      <c r="C94" s="14">
        <v>45578.0</v>
      </c>
      <c r="D94" s="15" t="s">
        <v>310</v>
      </c>
      <c r="E94" s="15" t="s">
        <v>28</v>
      </c>
      <c r="F94" s="30" t="s">
        <v>311</v>
      </c>
      <c r="G94" s="17">
        <v>4.0</v>
      </c>
      <c r="H94" s="15">
        <v>1.0</v>
      </c>
      <c r="I94" s="15">
        <v>3.0</v>
      </c>
      <c r="J94" s="15" t="s">
        <v>28</v>
      </c>
      <c r="K94" s="15" t="s">
        <v>28</v>
      </c>
      <c r="L94" s="15">
        <v>4.0</v>
      </c>
      <c r="M94" s="17"/>
      <c r="N94" s="15" t="s">
        <v>28</v>
      </c>
      <c r="O94" s="15" t="s">
        <v>28</v>
      </c>
      <c r="P94" s="15" t="s">
        <v>28</v>
      </c>
      <c r="Q94" s="15" t="s">
        <v>28</v>
      </c>
      <c r="R94" s="18" t="s">
        <v>312</v>
      </c>
      <c r="S94" s="19" t="str">
        <f t="shared" si="4"/>
        <v>https://archive.ph/kUDCE...</v>
      </c>
      <c r="T94" s="18" t="str">
        <f t="shared" si="5"/>
        <v>https://archive.ph/kUDCE...</v>
      </c>
      <c r="U94" s="20"/>
      <c r="V94" s="21"/>
      <c r="W94" s="21"/>
      <c r="X94" s="21"/>
      <c r="Y94" s="21"/>
      <c r="Z94" s="32"/>
    </row>
    <row r="95">
      <c r="A95" s="12">
        <v>454.0</v>
      </c>
      <c r="B95" s="13">
        <v>2024.0</v>
      </c>
      <c r="C95" s="14">
        <v>45572.0</v>
      </c>
      <c r="D95" s="15" t="s">
        <v>313</v>
      </c>
      <c r="E95" s="15" t="s">
        <v>28</v>
      </c>
      <c r="F95" s="30" t="s">
        <v>314</v>
      </c>
      <c r="G95" s="17">
        <v>1.0</v>
      </c>
      <c r="H95" s="15">
        <v>1.0</v>
      </c>
      <c r="I95" s="15" t="s">
        <v>28</v>
      </c>
      <c r="J95" s="15" t="s">
        <v>28</v>
      </c>
      <c r="K95" s="15" t="s">
        <v>28</v>
      </c>
      <c r="L95" s="15" t="s">
        <v>28</v>
      </c>
      <c r="M95" s="17">
        <v>3.0</v>
      </c>
      <c r="N95" s="15" t="s">
        <v>28</v>
      </c>
      <c r="O95" s="24" t="s">
        <v>28</v>
      </c>
      <c r="P95" s="15" t="s">
        <v>28</v>
      </c>
      <c r="Q95" s="15" t="s">
        <v>28</v>
      </c>
      <c r="R95" s="18" t="s">
        <v>315</v>
      </c>
      <c r="S95" s="19" t="str">
        <f t="shared" si="4"/>
        <v>https://archive.is/dK9TI...</v>
      </c>
      <c r="T95" s="18" t="str">
        <f t="shared" si="5"/>
        <v>https://archive.is/dK9TI...</v>
      </c>
      <c r="U95" s="20"/>
      <c r="V95" s="21"/>
      <c r="W95" s="21"/>
      <c r="X95" s="21"/>
      <c r="Y95" s="21"/>
      <c r="Z95" s="32"/>
    </row>
    <row r="96">
      <c r="A96" s="12">
        <v>453.0</v>
      </c>
      <c r="B96" s="13">
        <v>2024.0</v>
      </c>
      <c r="C96" s="14">
        <v>45570.0</v>
      </c>
      <c r="D96" s="15" t="s">
        <v>316</v>
      </c>
      <c r="E96" s="15" t="s">
        <v>28</v>
      </c>
      <c r="F96" s="30" t="s">
        <v>317</v>
      </c>
      <c r="G96" s="17">
        <v>3.0</v>
      </c>
      <c r="H96" s="15" t="s">
        <v>318</v>
      </c>
      <c r="I96" s="15" t="s">
        <v>28</v>
      </c>
      <c r="J96" s="15">
        <v>3.0</v>
      </c>
      <c r="K96" s="15" t="s">
        <v>28</v>
      </c>
      <c r="L96" s="15" t="s">
        <v>28</v>
      </c>
      <c r="M96" s="17" t="s">
        <v>28</v>
      </c>
      <c r="N96" s="15" t="s">
        <v>28</v>
      </c>
      <c r="O96" s="24" t="s">
        <v>28</v>
      </c>
      <c r="P96" s="15" t="s">
        <v>28</v>
      </c>
      <c r="Q96" s="15" t="s">
        <v>28</v>
      </c>
      <c r="R96" s="18" t="s">
        <v>319</v>
      </c>
      <c r="S96" s="19" t="str">
        <f t="shared" si="4"/>
        <v>https://archive.is/neOel...</v>
      </c>
      <c r="T96" s="18" t="str">
        <f t="shared" si="5"/>
        <v>https://archive.is/neOel...</v>
      </c>
      <c r="U96" s="20"/>
      <c r="V96" s="21"/>
      <c r="W96" s="21"/>
      <c r="X96" s="21"/>
      <c r="Y96" s="21"/>
      <c r="Z96" s="32"/>
    </row>
    <row r="97">
      <c r="A97" s="12">
        <v>452.2</v>
      </c>
      <c r="B97" s="13">
        <v>2024.0</v>
      </c>
      <c r="C97" s="14">
        <v>45567.0</v>
      </c>
      <c r="D97" s="15" t="s">
        <v>88</v>
      </c>
      <c r="E97" s="15" t="s">
        <v>28</v>
      </c>
      <c r="F97" s="30" t="s">
        <v>320</v>
      </c>
      <c r="G97" s="17">
        <v>3.0</v>
      </c>
      <c r="H97" s="15" t="s">
        <v>28</v>
      </c>
      <c r="I97" s="15" t="s">
        <v>28</v>
      </c>
      <c r="J97" s="15" t="s">
        <v>28</v>
      </c>
      <c r="K97" s="15">
        <v>3.0</v>
      </c>
      <c r="L97" s="15">
        <v>3.0</v>
      </c>
      <c r="M97" s="17" t="s">
        <v>28</v>
      </c>
      <c r="N97" s="15" t="s">
        <v>28</v>
      </c>
      <c r="O97" s="15" t="s">
        <v>28</v>
      </c>
      <c r="P97" s="15" t="s">
        <v>28</v>
      </c>
      <c r="Q97" s="15" t="s">
        <v>28</v>
      </c>
      <c r="R97" s="18" t="s">
        <v>321</v>
      </c>
      <c r="S97" s="19" t="str">
        <f t="shared" si="4"/>
        <v>https://archive.ph/6FhVD...</v>
      </c>
      <c r="T97" s="18" t="str">
        <f t="shared" si="5"/>
        <v>https://archive.ph/6FhVD...</v>
      </c>
      <c r="U97" s="31" t="s">
        <v>322</v>
      </c>
      <c r="V97" s="21"/>
      <c r="W97" s="21"/>
      <c r="X97" s="21"/>
      <c r="Y97" s="21"/>
      <c r="Z97" s="32"/>
    </row>
    <row r="98">
      <c r="A98" s="12">
        <v>452.1</v>
      </c>
      <c r="B98" s="13">
        <v>2024.0</v>
      </c>
      <c r="C98" s="14">
        <v>45562.0</v>
      </c>
      <c r="D98" s="15" t="s">
        <v>163</v>
      </c>
      <c r="E98" s="15" t="s">
        <v>28</v>
      </c>
      <c r="F98" s="16" t="s">
        <v>274</v>
      </c>
      <c r="G98" s="17">
        <v>1.0</v>
      </c>
      <c r="H98" s="15" t="s">
        <v>28</v>
      </c>
      <c r="I98" s="15" t="s">
        <v>28</v>
      </c>
      <c r="J98" s="15" t="s">
        <v>28</v>
      </c>
      <c r="K98" s="15">
        <v>1.0</v>
      </c>
      <c r="L98" s="15">
        <v>1.0</v>
      </c>
      <c r="M98" s="17">
        <v>3.0</v>
      </c>
      <c r="N98" s="15" t="s">
        <v>28</v>
      </c>
      <c r="O98" s="15" t="s">
        <v>28</v>
      </c>
      <c r="P98" s="15" t="s">
        <v>28</v>
      </c>
      <c r="Q98" s="15" t="s">
        <v>28</v>
      </c>
      <c r="R98" s="18" t="s">
        <v>323</v>
      </c>
      <c r="S98" s="19" t="str">
        <f t="shared" si="4"/>
        <v>https://web.archive.org/web/20250309180540/https://www.great...</v>
      </c>
      <c r="T98" s="18" t="str">
        <f t="shared" si="5"/>
        <v>https://web.archive.org/web/20250309180540/https://www.great...</v>
      </c>
      <c r="U98" s="20"/>
      <c r="V98" s="21" t="s">
        <v>324</v>
      </c>
      <c r="W98" s="21"/>
      <c r="X98" s="21"/>
      <c r="Y98" s="21"/>
      <c r="Z98" s="32"/>
    </row>
    <row r="99">
      <c r="A99" s="12">
        <v>452.0</v>
      </c>
      <c r="B99" s="13">
        <v>2024.0</v>
      </c>
      <c r="C99" s="14">
        <v>45562.0</v>
      </c>
      <c r="D99" s="15" t="s">
        <v>25</v>
      </c>
      <c r="E99" s="15" t="s">
        <v>74</v>
      </c>
      <c r="F99" s="30" t="s">
        <v>325</v>
      </c>
      <c r="G99" s="17">
        <v>1.0</v>
      </c>
      <c r="H99" s="15" t="s">
        <v>318</v>
      </c>
      <c r="I99" s="15" t="s">
        <v>28</v>
      </c>
      <c r="J99" s="15">
        <v>1.0</v>
      </c>
      <c r="K99" s="15" t="s">
        <v>28</v>
      </c>
      <c r="L99" s="15" t="s">
        <v>28</v>
      </c>
      <c r="M99" s="17" t="s">
        <v>62</v>
      </c>
      <c r="N99" s="15" t="s">
        <v>28</v>
      </c>
      <c r="O99" s="24" t="s">
        <v>28</v>
      </c>
      <c r="P99" s="15" t="s">
        <v>28</v>
      </c>
      <c r="Q99" s="15" t="s">
        <v>28</v>
      </c>
      <c r="R99" s="18" t="s">
        <v>326</v>
      </c>
      <c r="S99" s="19" t="str">
        <f t="shared" si="4"/>
        <v>https://archive.ph/Qwhpc...</v>
      </c>
      <c r="T99" s="18" t="str">
        <f t="shared" si="5"/>
        <v>https://archive.ph/Qwhpc...</v>
      </c>
      <c r="U99" s="20"/>
      <c r="V99" s="21" t="s">
        <v>327</v>
      </c>
      <c r="W99" s="21"/>
      <c r="X99" s="21"/>
      <c r="Y99" s="21"/>
      <c r="Z99" s="32"/>
    </row>
    <row r="100">
      <c r="A100" s="12">
        <v>451.0</v>
      </c>
      <c r="B100" s="13">
        <v>2024.0</v>
      </c>
      <c r="C100" s="14">
        <v>45559.0</v>
      </c>
      <c r="D100" s="15" t="s">
        <v>25</v>
      </c>
      <c r="E100" s="15" t="s">
        <v>74</v>
      </c>
      <c r="F100" s="30" t="s">
        <v>328</v>
      </c>
      <c r="G100" s="17">
        <v>1.0</v>
      </c>
      <c r="H100" s="15">
        <v>1.0</v>
      </c>
      <c r="I100" s="15" t="s">
        <v>28</v>
      </c>
      <c r="J100" s="15" t="s">
        <v>28</v>
      </c>
      <c r="K100" s="15" t="s">
        <v>28</v>
      </c>
      <c r="L100" s="15">
        <v>1.0</v>
      </c>
      <c r="M100" s="17" t="s">
        <v>28</v>
      </c>
      <c r="N100" s="15" t="s">
        <v>28</v>
      </c>
      <c r="O100" s="15" t="s">
        <v>28</v>
      </c>
      <c r="P100" s="15" t="s">
        <v>28</v>
      </c>
      <c r="Q100" s="15" t="s">
        <v>28</v>
      </c>
      <c r="R100" s="18" t="s">
        <v>329</v>
      </c>
      <c r="S100" s="19" t="str">
        <f t="shared" si="4"/>
        <v>https://archive.ph/8Zsxk...</v>
      </c>
      <c r="T100" s="18" t="str">
        <f t="shared" si="5"/>
        <v>https://archive.ph/8Zsxk...</v>
      </c>
      <c r="U100" s="20"/>
      <c r="V100" s="21" t="s">
        <v>330</v>
      </c>
      <c r="W100" s="21"/>
      <c r="X100" s="21"/>
      <c r="Y100" s="21"/>
      <c r="Z100" s="32"/>
    </row>
    <row r="101">
      <c r="A101" s="12">
        <v>450.0</v>
      </c>
      <c r="B101" s="13">
        <v>2024.0</v>
      </c>
      <c r="C101" s="14">
        <v>45559.0</v>
      </c>
      <c r="D101" s="15" t="s">
        <v>88</v>
      </c>
      <c r="E101" s="15" t="s">
        <v>28</v>
      </c>
      <c r="F101" s="30" t="s">
        <v>235</v>
      </c>
      <c r="G101" s="17">
        <v>1.0</v>
      </c>
      <c r="H101" s="15" t="s">
        <v>318</v>
      </c>
      <c r="I101" s="15" t="s">
        <v>28</v>
      </c>
      <c r="J101" s="15">
        <v>1.0</v>
      </c>
      <c r="K101" s="15" t="s">
        <v>28</v>
      </c>
      <c r="L101" s="15" t="s">
        <v>28</v>
      </c>
      <c r="M101" s="17" t="s">
        <v>28</v>
      </c>
      <c r="N101" s="15" t="s">
        <v>28</v>
      </c>
      <c r="O101" s="24" t="s">
        <v>28</v>
      </c>
      <c r="P101" s="15" t="s">
        <v>28</v>
      </c>
      <c r="Q101" s="15" t="s">
        <v>28</v>
      </c>
      <c r="R101" s="18" t="s">
        <v>331</v>
      </c>
      <c r="S101" s="19" t="str">
        <f t="shared" si="4"/>
        <v>https://web.archive.org/web/20240926204157/https://weibo.com...</v>
      </c>
      <c r="T101" s="18" t="str">
        <f t="shared" si="5"/>
        <v>https://web.archive.org/web/20240926204157/https://weibo.com...</v>
      </c>
      <c r="U101" s="20"/>
      <c r="V101" s="21"/>
      <c r="W101" s="21"/>
      <c r="X101" s="21"/>
      <c r="Y101" s="21"/>
      <c r="Z101" s="32"/>
    </row>
    <row r="102">
      <c r="A102" s="12">
        <v>449.0</v>
      </c>
      <c r="B102" s="13">
        <v>2024.0</v>
      </c>
      <c r="C102" s="14">
        <v>45558.0</v>
      </c>
      <c r="D102" s="15" t="s">
        <v>285</v>
      </c>
      <c r="E102" s="15" t="s">
        <v>28</v>
      </c>
      <c r="F102" s="30" t="s">
        <v>68</v>
      </c>
      <c r="G102" s="17">
        <v>3.0</v>
      </c>
      <c r="H102" s="15">
        <v>1.0</v>
      </c>
      <c r="I102" s="15">
        <v>2.0</v>
      </c>
      <c r="J102" s="15" t="s">
        <v>28</v>
      </c>
      <c r="K102" s="15" t="s">
        <v>28</v>
      </c>
      <c r="L102" s="15">
        <v>3.0</v>
      </c>
      <c r="M102" s="17" t="s">
        <v>28</v>
      </c>
      <c r="N102" s="15" t="s">
        <v>28</v>
      </c>
      <c r="O102" s="24" t="s">
        <v>28</v>
      </c>
      <c r="P102" s="15" t="s">
        <v>28</v>
      </c>
      <c r="Q102" s="15" t="s">
        <v>28</v>
      </c>
      <c r="R102" s="34" t="s">
        <v>332</v>
      </c>
      <c r="S102" s="19" t="str">
        <f t="shared" si="4"/>
        <v>https://web.archive.org/web/20241009174335/https://www.thesp...</v>
      </c>
      <c r="T102" s="18" t="str">
        <f t="shared" si="5"/>
        <v>https://web.archive.org/web/20241009174335/https://www.thesp...</v>
      </c>
      <c r="U102" s="20"/>
      <c r="V102" s="21"/>
      <c r="W102" s="21"/>
      <c r="X102" s="21"/>
      <c r="Y102" s="21"/>
      <c r="Z102" s="32"/>
    </row>
    <row r="103">
      <c r="A103" s="12">
        <v>448.0</v>
      </c>
      <c r="B103" s="13">
        <v>2024.0</v>
      </c>
      <c r="C103" s="14">
        <v>45553.0</v>
      </c>
      <c r="D103" s="15" t="s">
        <v>25</v>
      </c>
      <c r="E103" s="15" t="s">
        <v>105</v>
      </c>
      <c r="F103" s="30" t="s">
        <v>333</v>
      </c>
      <c r="G103" s="17">
        <v>3.0</v>
      </c>
      <c r="H103" s="15">
        <v>1.0</v>
      </c>
      <c r="I103" s="15" t="s">
        <v>28</v>
      </c>
      <c r="J103" s="15">
        <v>2.0</v>
      </c>
      <c r="K103" s="15" t="s">
        <v>28</v>
      </c>
      <c r="L103" s="15">
        <v>1.0</v>
      </c>
      <c r="M103" s="17" t="s">
        <v>28</v>
      </c>
      <c r="N103" s="15" t="s">
        <v>28</v>
      </c>
      <c r="O103" s="24" t="s">
        <v>28</v>
      </c>
      <c r="P103" s="15" t="s">
        <v>28</v>
      </c>
      <c r="Q103" s="15" t="s">
        <v>28</v>
      </c>
      <c r="R103" s="18" t="s">
        <v>334</v>
      </c>
      <c r="S103" s="19" t="str">
        <f t="shared" si="4"/>
        <v>https://www.wnem.com/2024/09/18/3-dead-wrong-way-crash-tesla...</v>
      </c>
      <c r="T103" s="18" t="str">
        <f t="shared" si="5"/>
        <v>https://www.wnem.com/2024/09/18/3-dead-wrong-way-crash-tesla...</v>
      </c>
      <c r="U103" s="20"/>
      <c r="V103" s="21" t="s">
        <v>335</v>
      </c>
      <c r="W103" s="21" t="s">
        <v>336</v>
      </c>
      <c r="X103" s="21"/>
      <c r="Y103" s="21"/>
      <c r="Z103" s="32"/>
    </row>
    <row r="104">
      <c r="A104" s="12">
        <v>447.0</v>
      </c>
      <c r="B104" s="13">
        <v>2024.0</v>
      </c>
      <c r="C104" s="14">
        <v>45551.0</v>
      </c>
      <c r="D104" s="15" t="s">
        <v>25</v>
      </c>
      <c r="E104" s="15" t="s">
        <v>203</v>
      </c>
      <c r="F104" s="30" t="s">
        <v>337</v>
      </c>
      <c r="G104" s="17">
        <v>2.0</v>
      </c>
      <c r="H104" s="15">
        <v>1.0</v>
      </c>
      <c r="I104" s="15">
        <v>1.0</v>
      </c>
      <c r="J104" s="15" t="s">
        <v>28</v>
      </c>
      <c r="K104" s="15" t="s">
        <v>28</v>
      </c>
      <c r="L104" s="15">
        <v>1.0</v>
      </c>
      <c r="M104" s="17" t="s">
        <v>29</v>
      </c>
      <c r="N104" s="15" t="s">
        <v>28</v>
      </c>
      <c r="O104" s="24" t="s">
        <v>28</v>
      </c>
      <c r="P104" s="15" t="s">
        <v>28</v>
      </c>
      <c r="Q104" s="15" t="s">
        <v>28</v>
      </c>
      <c r="R104" s="18" t="s">
        <v>338</v>
      </c>
      <c r="S104" s="19" t="str">
        <f t="shared" si="4"/>
        <v>https://www.nbcnewyork.com/news/local/tesla-crash-fire-westc...</v>
      </c>
      <c r="T104" s="18" t="str">
        <f t="shared" si="5"/>
        <v>https://www.nbcnewyork.com/news/local/tesla-crash-fire-westc...</v>
      </c>
      <c r="U104" s="20"/>
      <c r="V104" s="21" t="s">
        <v>339</v>
      </c>
      <c r="W104" s="21" t="s">
        <v>340</v>
      </c>
      <c r="X104" s="21"/>
      <c r="Y104" s="21"/>
      <c r="Z104" s="32"/>
    </row>
    <row r="105">
      <c r="A105" s="12">
        <v>446.0</v>
      </c>
      <c r="B105" s="13">
        <v>2024.0</v>
      </c>
      <c r="C105" s="14">
        <v>45549.0</v>
      </c>
      <c r="D105" s="15" t="s">
        <v>25</v>
      </c>
      <c r="E105" s="15" t="s">
        <v>42</v>
      </c>
      <c r="F105" s="30" t="s">
        <v>341</v>
      </c>
      <c r="G105" s="17">
        <v>3.0</v>
      </c>
      <c r="H105" s="15">
        <v>1.0</v>
      </c>
      <c r="I105" s="15">
        <v>2.0</v>
      </c>
      <c r="J105" s="15" t="s">
        <v>28</v>
      </c>
      <c r="K105" s="15" t="s">
        <v>28</v>
      </c>
      <c r="L105" s="15">
        <v>2.0</v>
      </c>
      <c r="M105" s="17" t="s">
        <v>83</v>
      </c>
      <c r="N105" s="19">
        <v>1.0</v>
      </c>
      <c r="O105" s="24" t="s">
        <v>28</v>
      </c>
      <c r="P105" s="15" t="s">
        <v>28</v>
      </c>
      <c r="Q105" s="15" t="s">
        <v>28</v>
      </c>
      <c r="R105" s="18" t="s">
        <v>342</v>
      </c>
      <c r="S105" s="19" t="str">
        <f t="shared" si="4"/>
        <v>https://www.nj.com/news/2024/09/3-people-killed-in-crash-on-...</v>
      </c>
      <c r="T105" s="18" t="str">
        <f t="shared" si="5"/>
        <v>https://www.nj.com/news/2024/09/3-people-killed-in-crash-on-...</v>
      </c>
      <c r="U105" s="20"/>
      <c r="V105" s="21" t="s">
        <v>343</v>
      </c>
      <c r="W105" s="21" t="s">
        <v>344</v>
      </c>
      <c r="X105" s="21"/>
      <c r="Y105" s="21"/>
      <c r="Z105" s="32"/>
    </row>
    <row r="106">
      <c r="A106" s="12">
        <v>445.1</v>
      </c>
      <c r="B106" s="13">
        <v>2024.0</v>
      </c>
      <c r="C106" s="14">
        <v>45547.0</v>
      </c>
      <c r="D106" s="15" t="s">
        <v>345</v>
      </c>
      <c r="E106" s="15" t="s">
        <v>28</v>
      </c>
      <c r="F106" s="30" t="s">
        <v>346</v>
      </c>
      <c r="G106" s="17">
        <v>1.0</v>
      </c>
      <c r="H106" s="15"/>
      <c r="I106" s="35"/>
      <c r="J106" s="35"/>
      <c r="K106" s="35" t="s">
        <v>28</v>
      </c>
      <c r="L106" s="35"/>
      <c r="M106" s="36" t="s">
        <v>28</v>
      </c>
      <c r="N106" s="35" t="s">
        <v>28</v>
      </c>
      <c r="O106" s="37" t="s">
        <v>28</v>
      </c>
      <c r="P106" s="35" t="s">
        <v>28</v>
      </c>
      <c r="Q106" s="35" t="s">
        <v>28</v>
      </c>
      <c r="R106" s="18" t="s">
        <v>347</v>
      </c>
      <c r="S106" s="19" t="str">
        <f t="shared" si="4"/>
        <v>https://archive.ph/4DOQS...</v>
      </c>
      <c r="T106" s="18" t="str">
        <f t="shared" si="5"/>
        <v>https://archive.ph/4DOQS...</v>
      </c>
      <c r="U106" s="20"/>
      <c r="V106" s="21"/>
      <c r="W106" s="21"/>
      <c r="X106" s="21"/>
      <c r="Y106" s="21"/>
      <c r="Z106" s="32"/>
    </row>
    <row r="107">
      <c r="A107" s="12">
        <v>445.0</v>
      </c>
      <c r="B107" s="13">
        <v>2024.0</v>
      </c>
      <c r="C107" s="14">
        <v>45544.0</v>
      </c>
      <c r="D107" s="15" t="s">
        <v>285</v>
      </c>
      <c r="E107" s="15" t="s">
        <v>28</v>
      </c>
      <c r="F107" s="30" t="s">
        <v>348</v>
      </c>
      <c r="G107" s="17">
        <v>1.0</v>
      </c>
      <c r="H107" s="15">
        <v>1.0</v>
      </c>
      <c r="I107" s="35" t="s">
        <v>28</v>
      </c>
      <c r="J107" s="35" t="s">
        <v>28</v>
      </c>
      <c r="K107" s="35" t="s">
        <v>28</v>
      </c>
      <c r="L107" s="35" t="s">
        <v>28</v>
      </c>
      <c r="M107" s="36" t="s">
        <v>28</v>
      </c>
      <c r="N107" s="35" t="s">
        <v>28</v>
      </c>
      <c r="O107" s="24" t="s">
        <v>28</v>
      </c>
      <c r="P107" s="15" t="s">
        <v>28</v>
      </c>
      <c r="Q107" s="15" t="s">
        <v>28</v>
      </c>
      <c r="R107" s="18" t="s">
        <v>349</v>
      </c>
      <c r="S107" s="19" t="str">
        <f t="shared" si="4"/>
        <v>https://www.saanichnews.com/news/man-dies-in-single-vehicle-...</v>
      </c>
      <c r="T107" s="18" t="str">
        <f t="shared" si="5"/>
        <v>https://www.saanichnews.com/news/man-dies-in-single-vehicle-...</v>
      </c>
      <c r="U107" s="20"/>
      <c r="V107" s="21"/>
      <c r="W107" s="21"/>
      <c r="X107" s="21"/>
      <c r="Y107" s="21"/>
      <c r="Z107" s="32"/>
    </row>
    <row r="108">
      <c r="A108" s="12">
        <v>444.3</v>
      </c>
      <c r="B108" s="13">
        <v>2024.0</v>
      </c>
      <c r="C108" s="14">
        <v>45542.0</v>
      </c>
      <c r="D108" s="15" t="s">
        <v>25</v>
      </c>
      <c r="E108" s="15" t="s">
        <v>38</v>
      </c>
      <c r="F108" s="30" t="s">
        <v>235</v>
      </c>
      <c r="G108" s="17">
        <v>1.0</v>
      </c>
      <c r="H108" s="15">
        <v>1.0</v>
      </c>
      <c r="I108" s="35" t="s">
        <v>28</v>
      </c>
      <c r="J108" s="35" t="s">
        <v>28</v>
      </c>
      <c r="K108" s="35" t="s">
        <v>28</v>
      </c>
      <c r="L108" s="15">
        <v>1.0</v>
      </c>
      <c r="M108" s="17">
        <v>3.0</v>
      </c>
      <c r="N108" s="15">
        <v>1.0</v>
      </c>
      <c r="O108" s="24" t="s">
        <v>350</v>
      </c>
      <c r="P108" s="19">
        <v>1.0</v>
      </c>
      <c r="Q108" s="15" t="s">
        <v>142</v>
      </c>
      <c r="R108" s="18" t="s">
        <v>351</v>
      </c>
      <c r="S108" s="19" t="str">
        <f t="shared" si="4"/>
        <v>https://archive.is/RchAf...</v>
      </c>
      <c r="T108" s="18" t="str">
        <f t="shared" si="5"/>
        <v>https://archive.is/RchAf...</v>
      </c>
      <c r="U108" s="20"/>
      <c r="V108" s="21" t="s">
        <v>352</v>
      </c>
      <c r="W108" s="21"/>
      <c r="X108" s="21"/>
      <c r="Y108" s="21"/>
      <c r="Z108" s="32"/>
    </row>
    <row r="109">
      <c r="A109" s="12">
        <v>444.2</v>
      </c>
      <c r="B109" s="13">
        <v>2024.0</v>
      </c>
      <c r="C109" s="14">
        <v>45538.0</v>
      </c>
      <c r="D109" s="15" t="s">
        <v>25</v>
      </c>
      <c r="E109" s="15" t="s">
        <v>31</v>
      </c>
      <c r="F109" s="30" t="s">
        <v>353</v>
      </c>
      <c r="G109" s="17">
        <v>1.0</v>
      </c>
      <c r="H109" s="35" t="s">
        <v>28</v>
      </c>
      <c r="I109" s="35" t="s">
        <v>28</v>
      </c>
      <c r="J109" s="15">
        <v>1.0</v>
      </c>
      <c r="K109" s="35" t="s">
        <v>28</v>
      </c>
      <c r="L109" s="35" t="s">
        <v>28</v>
      </c>
      <c r="M109" s="36" t="s">
        <v>28</v>
      </c>
      <c r="N109" s="35" t="s">
        <v>28</v>
      </c>
      <c r="O109" s="37" t="s">
        <v>28</v>
      </c>
      <c r="P109" s="35" t="s">
        <v>28</v>
      </c>
      <c r="Q109" s="35" t="s">
        <v>28</v>
      </c>
      <c r="R109" s="18" t="s">
        <v>354</v>
      </c>
      <c r="S109" s="19" t="str">
        <f t="shared" si="4"/>
        <v>https://archive.is/bLaUM...</v>
      </c>
      <c r="T109" s="18" t="str">
        <f t="shared" si="5"/>
        <v>https://archive.is/bLaUM...</v>
      </c>
      <c r="U109" s="20"/>
      <c r="V109" s="21"/>
      <c r="W109" s="21"/>
      <c r="X109" s="21"/>
      <c r="Y109" s="21"/>
      <c r="Z109" s="32"/>
    </row>
    <row r="110">
      <c r="A110" s="12">
        <v>444.1</v>
      </c>
      <c r="B110" s="13">
        <v>2024.0</v>
      </c>
      <c r="C110" s="14">
        <v>45537.0</v>
      </c>
      <c r="D110" s="15" t="s">
        <v>25</v>
      </c>
      <c r="E110" s="15" t="s">
        <v>31</v>
      </c>
      <c r="F110" s="30" t="s">
        <v>222</v>
      </c>
      <c r="G110" s="17">
        <v>2.0</v>
      </c>
      <c r="H110" s="35" t="s">
        <v>28</v>
      </c>
      <c r="I110" s="35" t="s">
        <v>28</v>
      </c>
      <c r="J110" s="15">
        <v>2.0</v>
      </c>
      <c r="K110" s="35" t="s">
        <v>28</v>
      </c>
      <c r="L110" s="35" t="s">
        <v>28</v>
      </c>
      <c r="M110" s="36" t="s">
        <v>28</v>
      </c>
      <c r="N110" s="35" t="s">
        <v>28</v>
      </c>
      <c r="O110" s="37" t="s">
        <v>28</v>
      </c>
      <c r="P110" s="35" t="s">
        <v>28</v>
      </c>
      <c r="Q110" s="35" t="s">
        <v>28</v>
      </c>
      <c r="R110" s="18" t="s">
        <v>355</v>
      </c>
      <c r="S110" s="19" t="str">
        <f t="shared" si="4"/>
        <v>https://archive.is/GhYIs...</v>
      </c>
      <c r="T110" s="18" t="str">
        <f t="shared" si="5"/>
        <v>https://archive.is/GhYIs...</v>
      </c>
      <c r="U110" s="20"/>
      <c r="V110" s="21"/>
      <c r="W110" s="21"/>
      <c r="X110" s="21"/>
      <c r="Y110" s="21"/>
      <c r="Z110" s="32"/>
    </row>
    <row r="111">
      <c r="A111" s="12">
        <v>444.0</v>
      </c>
      <c r="B111" s="13">
        <v>2024.0</v>
      </c>
      <c r="C111" s="14">
        <v>45536.0</v>
      </c>
      <c r="D111" s="15" t="s">
        <v>25</v>
      </c>
      <c r="E111" s="15" t="s">
        <v>31</v>
      </c>
      <c r="F111" s="30" t="s">
        <v>356</v>
      </c>
      <c r="G111" s="17">
        <v>1.0</v>
      </c>
      <c r="H111" s="35" t="s">
        <v>28</v>
      </c>
      <c r="I111" s="35" t="s">
        <v>28</v>
      </c>
      <c r="J111" s="15">
        <v>1.0</v>
      </c>
      <c r="K111" s="35" t="s">
        <v>28</v>
      </c>
      <c r="L111" s="35" t="s">
        <v>28</v>
      </c>
      <c r="M111" s="17">
        <v>3.0</v>
      </c>
      <c r="N111" s="15">
        <v>1.0</v>
      </c>
      <c r="O111" s="24" t="s">
        <v>357</v>
      </c>
      <c r="P111" s="19">
        <v>1.0</v>
      </c>
      <c r="Q111" s="15" t="s">
        <v>142</v>
      </c>
      <c r="R111" s="18" t="s">
        <v>358</v>
      </c>
      <c r="S111" s="19" t="str">
        <f t="shared" si="4"/>
        <v>https://archive.is/qxTX4...</v>
      </c>
      <c r="T111" s="18" t="str">
        <f t="shared" si="5"/>
        <v>https://archive.is/qxTX4...</v>
      </c>
      <c r="U111" s="20"/>
      <c r="V111" s="21"/>
      <c r="W111" s="21"/>
      <c r="X111" s="21"/>
      <c r="Y111" s="21"/>
      <c r="Z111" s="32"/>
    </row>
    <row r="112">
      <c r="A112" s="12">
        <v>443.0</v>
      </c>
      <c r="B112" s="13">
        <v>2024.0</v>
      </c>
      <c r="C112" s="14">
        <v>45536.0</v>
      </c>
      <c r="D112" s="15" t="s">
        <v>359</v>
      </c>
      <c r="E112" s="15" t="s">
        <v>28</v>
      </c>
      <c r="F112" s="30" t="s">
        <v>360</v>
      </c>
      <c r="G112" s="17">
        <v>1.0</v>
      </c>
      <c r="H112" s="35" t="s">
        <v>28</v>
      </c>
      <c r="I112" s="35" t="s">
        <v>28</v>
      </c>
      <c r="J112" s="15">
        <v>1.0</v>
      </c>
      <c r="K112" s="35" t="s">
        <v>28</v>
      </c>
      <c r="L112" s="35" t="s">
        <v>28</v>
      </c>
      <c r="M112" s="36" t="s">
        <v>28</v>
      </c>
      <c r="N112" s="35" t="s">
        <v>28</v>
      </c>
      <c r="O112" s="37" t="s">
        <v>28</v>
      </c>
      <c r="P112" s="35" t="s">
        <v>28</v>
      </c>
      <c r="Q112" s="35" t="s">
        <v>28</v>
      </c>
      <c r="R112" s="38" t="s">
        <v>361</v>
      </c>
      <c r="S112" s="19" t="str">
        <f t="shared" si="4"/>
        <v>https://web.archive.org/web/20240903010022/https://www.ndr.d...</v>
      </c>
      <c r="T112" s="18" t="str">
        <f t="shared" si="5"/>
        <v>https://web.archive.org/web/20240903010022/https://www.ndr.d...</v>
      </c>
      <c r="U112" s="20"/>
      <c r="V112" s="21"/>
      <c r="W112" s="21"/>
      <c r="X112" s="21"/>
      <c r="Y112" s="21"/>
      <c r="Z112" s="32"/>
    </row>
    <row r="113">
      <c r="A113" s="12">
        <v>442.0</v>
      </c>
      <c r="B113" s="13">
        <v>2024.0</v>
      </c>
      <c r="C113" s="14">
        <v>45531.0</v>
      </c>
      <c r="D113" s="15" t="s">
        <v>163</v>
      </c>
      <c r="E113" s="15" t="s">
        <v>28</v>
      </c>
      <c r="F113" s="30" t="s">
        <v>274</v>
      </c>
      <c r="G113" s="17">
        <v>1.0</v>
      </c>
      <c r="H113" s="35" t="s">
        <v>28</v>
      </c>
      <c r="I113" s="35" t="s">
        <v>28</v>
      </c>
      <c r="J113" s="35" t="s">
        <v>28</v>
      </c>
      <c r="K113" s="15">
        <v>1.0</v>
      </c>
      <c r="L113" s="17">
        <v>1.0</v>
      </c>
      <c r="M113" s="17">
        <v>3.0</v>
      </c>
      <c r="N113" s="35" t="s">
        <v>28</v>
      </c>
      <c r="O113" s="37" t="s">
        <v>28</v>
      </c>
      <c r="P113" s="35" t="s">
        <v>28</v>
      </c>
      <c r="Q113" s="35" t="s">
        <v>28</v>
      </c>
      <c r="R113" s="38" t="s">
        <v>362</v>
      </c>
      <c r="S113" s="19" t="str">
        <f t="shared" si="4"/>
        <v>https://web.archive.org/web/20240901225250/https://www.bbc.c...</v>
      </c>
      <c r="T113" s="18" t="str">
        <f t="shared" si="5"/>
        <v>https://web.archive.org/web/20240901225250/https://www.bbc.c...</v>
      </c>
      <c r="U113" s="20"/>
      <c r="V113" s="21"/>
      <c r="W113" s="32"/>
      <c r="X113" s="32"/>
      <c r="Y113" s="32"/>
      <c r="Z113" s="32"/>
    </row>
    <row r="114">
      <c r="A114" s="12">
        <v>441.0</v>
      </c>
      <c r="B114" s="13">
        <v>2024.0</v>
      </c>
      <c r="C114" s="14">
        <v>45531.0</v>
      </c>
      <c r="D114" s="15" t="s">
        <v>25</v>
      </c>
      <c r="E114" s="15" t="s">
        <v>81</v>
      </c>
      <c r="F114" s="30" t="s">
        <v>224</v>
      </c>
      <c r="G114" s="17">
        <v>1.0</v>
      </c>
      <c r="H114" s="15">
        <v>1.0</v>
      </c>
      <c r="I114" s="35" t="s">
        <v>28</v>
      </c>
      <c r="J114" s="35" t="s">
        <v>28</v>
      </c>
      <c r="K114" s="35" t="s">
        <v>28</v>
      </c>
      <c r="L114" s="17">
        <v>1.0</v>
      </c>
      <c r="M114" s="17" t="s">
        <v>83</v>
      </c>
      <c r="N114" s="35" t="s">
        <v>28</v>
      </c>
      <c r="O114" s="37" t="s">
        <v>28</v>
      </c>
      <c r="P114" s="35" t="s">
        <v>28</v>
      </c>
      <c r="Q114" s="35" t="s">
        <v>28</v>
      </c>
      <c r="R114" s="38" t="s">
        <v>363</v>
      </c>
      <c r="S114" s="19" t="str">
        <f t="shared" si="4"/>
        <v>https://web.archive.org/web/20240901051120/https://www.clayc...</v>
      </c>
      <c r="T114" s="18" t="str">
        <f t="shared" si="5"/>
        <v>https://web.archive.org/web/20240901051120/https://www.clayc...</v>
      </c>
      <c r="U114" s="20"/>
      <c r="V114" s="21" t="s">
        <v>364</v>
      </c>
      <c r="W114" s="32"/>
      <c r="X114" s="32"/>
      <c r="Y114" s="32"/>
      <c r="Z114" s="32"/>
    </row>
    <row r="115">
      <c r="A115" s="12">
        <v>440.0</v>
      </c>
      <c r="B115" s="13">
        <v>2024.0</v>
      </c>
      <c r="C115" s="14">
        <v>45530.0</v>
      </c>
      <c r="D115" s="15" t="s">
        <v>25</v>
      </c>
      <c r="E115" s="15" t="s">
        <v>31</v>
      </c>
      <c r="F115" s="30" t="s">
        <v>222</v>
      </c>
      <c r="G115" s="17">
        <v>2.0</v>
      </c>
      <c r="H115" s="15">
        <v>1.0</v>
      </c>
      <c r="I115" s="15">
        <v>1.0</v>
      </c>
      <c r="J115" s="35" t="s">
        <v>28</v>
      </c>
      <c r="K115" s="35" t="s">
        <v>28</v>
      </c>
      <c r="L115" s="17">
        <v>2.0</v>
      </c>
      <c r="M115" s="36" t="s">
        <v>28</v>
      </c>
      <c r="N115" s="35" t="s">
        <v>28</v>
      </c>
      <c r="O115" s="37" t="s">
        <v>28</v>
      </c>
      <c r="P115" s="35" t="s">
        <v>28</v>
      </c>
      <c r="Q115" s="35" t="s">
        <v>28</v>
      </c>
      <c r="R115" s="38" t="s">
        <v>365</v>
      </c>
      <c r="S115" s="19" t="str">
        <f t="shared" si="4"/>
        <v>https://web.archive.org/web/20240901051317/https://www.kron4...</v>
      </c>
      <c r="T115" s="18" t="str">
        <f t="shared" si="5"/>
        <v>https://web.archive.org/web/20240901051317/https://www.kron4...</v>
      </c>
      <c r="U115" s="20"/>
      <c r="V115" s="21"/>
      <c r="W115" s="32"/>
      <c r="X115" s="32"/>
      <c r="Y115" s="32"/>
      <c r="Z115" s="32"/>
    </row>
    <row r="116">
      <c r="A116" s="13">
        <v>439.0</v>
      </c>
      <c r="B116" s="13">
        <v>2024.0</v>
      </c>
      <c r="C116" s="14">
        <v>45527.0</v>
      </c>
      <c r="D116" s="15" t="s">
        <v>25</v>
      </c>
      <c r="E116" s="15" t="s">
        <v>71</v>
      </c>
      <c r="F116" s="30" t="s">
        <v>366</v>
      </c>
      <c r="G116" s="17">
        <v>1.0</v>
      </c>
      <c r="H116" s="15">
        <v>1.0</v>
      </c>
      <c r="I116" s="35" t="s">
        <v>28</v>
      </c>
      <c r="J116" s="35" t="s">
        <v>28</v>
      </c>
      <c r="K116" s="35" t="s">
        <v>28</v>
      </c>
      <c r="L116" s="15">
        <v>1.0</v>
      </c>
      <c r="M116" s="36" t="s">
        <v>28</v>
      </c>
      <c r="N116" s="35" t="s">
        <v>28</v>
      </c>
      <c r="O116" s="37" t="s">
        <v>28</v>
      </c>
      <c r="P116" s="35" t="s">
        <v>28</v>
      </c>
      <c r="Q116" s="35" t="s">
        <v>28</v>
      </c>
      <c r="R116" s="38" t="s">
        <v>367</v>
      </c>
      <c r="S116" s="19" t="str">
        <f t="shared" si="4"/>
        <v>https://archive.is/x0Kv0...</v>
      </c>
      <c r="T116" s="18" t="str">
        <f t="shared" si="5"/>
        <v>https://archive.is/x0Kv0...</v>
      </c>
      <c r="U116" s="20"/>
      <c r="V116" s="21"/>
      <c r="W116" s="32"/>
      <c r="X116" s="32"/>
      <c r="Y116" s="32"/>
      <c r="Z116" s="32"/>
    </row>
    <row r="117">
      <c r="A117" s="13">
        <v>438.0</v>
      </c>
      <c r="B117" s="13">
        <v>2024.0</v>
      </c>
      <c r="C117" s="14">
        <v>45524.0</v>
      </c>
      <c r="D117" s="15" t="s">
        <v>25</v>
      </c>
      <c r="E117" s="15" t="s">
        <v>42</v>
      </c>
      <c r="F117" s="30" t="s">
        <v>368</v>
      </c>
      <c r="G117" s="17">
        <v>1.0</v>
      </c>
      <c r="H117" s="35" t="s">
        <v>28</v>
      </c>
      <c r="I117" s="15">
        <v>1.0</v>
      </c>
      <c r="J117" s="35" t="s">
        <v>28</v>
      </c>
      <c r="K117" s="35" t="s">
        <v>28</v>
      </c>
      <c r="L117" s="15">
        <v>1.0</v>
      </c>
      <c r="M117" s="17" t="s">
        <v>29</v>
      </c>
      <c r="N117" s="15">
        <v>1.0</v>
      </c>
      <c r="O117" s="24" t="s">
        <v>369</v>
      </c>
      <c r="P117" s="19">
        <v>1.0</v>
      </c>
      <c r="Q117" s="15" t="s">
        <v>142</v>
      </c>
      <c r="R117" s="38" t="s">
        <v>370</v>
      </c>
      <c r="S117" s="19" t="str">
        <f t="shared" si="4"/>
        <v>https://web.archive.org/web/20240901060704/https://www.nj.co...</v>
      </c>
      <c r="T117" s="18" t="str">
        <f t="shared" si="5"/>
        <v>https://web.archive.org/web/20240901060704/https://www.nj.co...</v>
      </c>
      <c r="U117" s="31" t="s">
        <v>371</v>
      </c>
      <c r="V117" s="21" t="s">
        <v>372</v>
      </c>
      <c r="W117" s="32"/>
      <c r="X117" s="32"/>
      <c r="Y117" s="32"/>
      <c r="Z117" s="32"/>
    </row>
    <row r="118">
      <c r="A118" s="13">
        <v>437.0</v>
      </c>
      <c r="B118" s="13">
        <v>2024.0</v>
      </c>
      <c r="C118" s="14">
        <v>45522.0</v>
      </c>
      <c r="D118" s="15" t="s">
        <v>25</v>
      </c>
      <c r="E118" s="15" t="s">
        <v>42</v>
      </c>
      <c r="F118" s="30" t="s">
        <v>129</v>
      </c>
      <c r="G118" s="17">
        <v>1.0</v>
      </c>
      <c r="H118" s="15">
        <v>1.0</v>
      </c>
      <c r="I118" s="35" t="s">
        <v>28</v>
      </c>
      <c r="J118" s="35" t="s">
        <v>28</v>
      </c>
      <c r="K118" s="35" t="s">
        <v>28</v>
      </c>
      <c r="L118" s="15">
        <v>1.0</v>
      </c>
      <c r="M118" s="36" t="s">
        <v>28</v>
      </c>
      <c r="N118" s="35" t="s">
        <v>28</v>
      </c>
      <c r="O118" s="37" t="s">
        <v>28</v>
      </c>
      <c r="P118" s="35" t="s">
        <v>28</v>
      </c>
      <c r="Q118" s="35" t="s">
        <v>28</v>
      </c>
      <c r="R118" s="38" t="s">
        <v>373</v>
      </c>
      <c r="S118" s="19" t="str">
        <f t="shared" si="4"/>
        <v>https://web.archive.org/web/20240901061106/https://www.nj.co...</v>
      </c>
      <c r="T118" s="18" t="str">
        <f t="shared" si="5"/>
        <v>https://web.archive.org/web/20240901061106/https://www.nj.co...</v>
      </c>
      <c r="U118" s="20"/>
      <c r="V118" s="21"/>
      <c r="W118" s="32"/>
      <c r="X118" s="32"/>
      <c r="Y118" s="32"/>
      <c r="Z118" s="32"/>
    </row>
    <row r="119">
      <c r="A119" s="13">
        <v>436.1</v>
      </c>
      <c r="B119" s="13">
        <v>2024.0</v>
      </c>
      <c r="C119" s="14">
        <v>45515.0</v>
      </c>
      <c r="D119" s="15" t="s">
        <v>25</v>
      </c>
      <c r="E119" s="15" t="s">
        <v>71</v>
      </c>
      <c r="F119" s="30" t="s">
        <v>374</v>
      </c>
      <c r="G119" s="17">
        <v>2.0</v>
      </c>
      <c r="H119" s="35" t="s">
        <v>28</v>
      </c>
      <c r="I119" s="35" t="s">
        <v>28</v>
      </c>
      <c r="J119" s="15">
        <v>2.0</v>
      </c>
      <c r="K119" s="35" t="s">
        <v>28</v>
      </c>
      <c r="L119" s="35" t="s">
        <v>28</v>
      </c>
      <c r="M119" s="36" t="s">
        <v>28</v>
      </c>
      <c r="N119" s="35" t="s">
        <v>28</v>
      </c>
      <c r="O119" s="37" t="s">
        <v>28</v>
      </c>
      <c r="P119" s="35" t="s">
        <v>28</v>
      </c>
      <c r="Q119" s="35" t="s">
        <v>28</v>
      </c>
      <c r="R119" s="38" t="s">
        <v>375</v>
      </c>
      <c r="S119" s="19" t="str">
        <f t="shared" si="4"/>
        <v>https://web.archive.org/web/20240903011941/https://www.nbcmi...</v>
      </c>
      <c r="T119" s="18" t="str">
        <f t="shared" si="5"/>
        <v>https://web.archive.org/web/20240903011941/https://www.nbcmi...</v>
      </c>
      <c r="U119" s="20"/>
      <c r="V119" s="21" t="s">
        <v>376</v>
      </c>
      <c r="W119" s="22" t="s">
        <v>377</v>
      </c>
      <c r="X119" s="32"/>
      <c r="Y119" s="32"/>
      <c r="Z119" s="32"/>
    </row>
    <row r="120">
      <c r="A120" s="13">
        <v>436.0</v>
      </c>
      <c r="B120" s="13">
        <v>2024.0</v>
      </c>
      <c r="C120" s="14">
        <v>45514.0</v>
      </c>
      <c r="D120" s="15" t="s">
        <v>25</v>
      </c>
      <c r="E120" s="15" t="s">
        <v>31</v>
      </c>
      <c r="F120" s="30" t="s">
        <v>224</v>
      </c>
      <c r="G120" s="17">
        <v>1.0</v>
      </c>
      <c r="H120" s="35" t="s">
        <v>28</v>
      </c>
      <c r="I120" s="15">
        <v>1.0</v>
      </c>
      <c r="J120" s="35" t="s">
        <v>28</v>
      </c>
      <c r="K120" s="35" t="s">
        <v>28</v>
      </c>
      <c r="L120" s="15">
        <v>1.0</v>
      </c>
      <c r="M120" s="36" t="s">
        <v>28</v>
      </c>
      <c r="N120" s="35" t="s">
        <v>28</v>
      </c>
      <c r="O120" s="37" t="s">
        <v>28</v>
      </c>
      <c r="P120" s="35" t="s">
        <v>28</v>
      </c>
      <c r="Q120" s="35" t="s">
        <v>28</v>
      </c>
      <c r="R120" s="38" t="s">
        <v>378</v>
      </c>
      <c r="S120" s="19" t="str">
        <f t="shared" si="4"/>
        <v>https://web.archive.org/web/20240901053018/https://abc30.com...</v>
      </c>
      <c r="T120" s="18" t="str">
        <f t="shared" si="5"/>
        <v>https://web.archive.org/web/20240901053018/https://abc30.com...</v>
      </c>
      <c r="U120" s="20"/>
      <c r="V120" s="21"/>
      <c r="W120" s="32"/>
      <c r="X120" s="32"/>
      <c r="Y120" s="32"/>
      <c r="Z120" s="32"/>
    </row>
    <row r="121">
      <c r="A121" s="13">
        <v>435.0</v>
      </c>
      <c r="B121" s="13">
        <v>2024.0</v>
      </c>
      <c r="C121" s="14">
        <v>45509.0</v>
      </c>
      <c r="D121" s="15" t="s">
        <v>25</v>
      </c>
      <c r="E121" s="15" t="s">
        <v>114</v>
      </c>
      <c r="F121" s="30" t="s">
        <v>379</v>
      </c>
      <c r="G121" s="17">
        <v>1.0</v>
      </c>
      <c r="H121" s="15">
        <v>1.0</v>
      </c>
      <c r="I121" s="35" t="s">
        <v>28</v>
      </c>
      <c r="J121" s="35" t="s">
        <v>28</v>
      </c>
      <c r="K121" s="35" t="s">
        <v>28</v>
      </c>
      <c r="L121" s="15">
        <v>1.0</v>
      </c>
      <c r="M121" s="17" t="s">
        <v>257</v>
      </c>
      <c r="N121" s="35" t="s">
        <v>28</v>
      </c>
      <c r="O121" s="37" t="s">
        <v>28</v>
      </c>
      <c r="P121" s="35" t="s">
        <v>28</v>
      </c>
      <c r="Q121" s="35" t="s">
        <v>28</v>
      </c>
      <c r="R121" s="38" t="s">
        <v>380</v>
      </c>
      <c r="S121" s="19" t="str">
        <f t="shared" si="4"/>
        <v>https://web.archive.org/web/20240901052239/https://www.newsw...</v>
      </c>
      <c r="T121" s="18" t="str">
        <f t="shared" si="5"/>
        <v>https://web.archive.org/web/20240901052239/https://www.newsw...</v>
      </c>
      <c r="U121" s="20"/>
      <c r="V121" s="21" t="s">
        <v>381</v>
      </c>
      <c r="W121" s="32"/>
      <c r="X121" s="32"/>
      <c r="Y121" s="32"/>
      <c r="Z121" s="32"/>
    </row>
    <row r="122">
      <c r="A122" s="13">
        <v>434.1</v>
      </c>
      <c r="B122" s="13">
        <v>2024.0</v>
      </c>
      <c r="C122" s="14">
        <v>45495.0</v>
      </c>
      <c r="D122" s="15" t="s">
        <v>25</v>
      </c>
      <c r="E122" s="15" t="s">
        <v>31</v>
      </c>
      <c r="F122" s="30" t="s">
        <v>382</v>
      </c>
      <c r="G122" s="17">
        <v>1.0</v>
      </c>
      <c r="H122" s="35" t="s">
        <v>28</v>
      </c>
      <c r="I122" s="35" t="s">
        <v>28</v>
      </c>
      <c r="J122" s="35" t="s">
        <v>28</v>
      </c>
      <c r="K122" s="15">
        <v>1.0</v>
      </c>
      <c r="L122" s="15">
        <v>1.0</v>
      </c>
      <c r="M122" s="17" t="s">
        <v>29</v>
      </c>
      <c r="N122" s="35" t="s">
        <v>28</v>
      </c>
      <c r="O122" s="37" t="s">
        <v>28</v>
      </c>
      <c r="P122" s="35" t="s">
        <v>28</v>
      </c>
      <c r="Q122" s="35" t="s">
        <v>28</v>
      </c>
      <c r="R122" s="38" t="s">
        <v>383</v>
      </c>
      <c r="S122" s="19" t="str">
        <f t="shared" si="4"/>
        <v>https://web.archive.org/web/20240901230834/https://www.10new...</v>
      </c>
      <c r="T122" s="18" t="str">
        <f t="shared" si="5"/>
        <v>https://web.archive.org/web/20240901230834/https://www.10new...</v>
      </c>
      <c r="U122" s="20"/>
      <c r="V122" s="21"/>
      <c r="W122" s="12"/>
      <c r="X122" s="32"/>
      <c r="Y122" s="32"/>
      <c r="Z122" s="32"/>
    </row>
    <row r="123">
      <c r="A123" s="13">
        <v>434.0</v>
      </c>
      <c r="B123" s="13">
        <v>2024.0</v>
      </c>
      <c r="C123" s="14">
        <v>45494.0</v>
      </c>
      <c r="D123" s="15" t="s">
        <v>25</v>
      </c>
      <c r="E123" s="15" t="s">
        <v>81</v>
      </c>
      <c r="F123" s="30" t="s">
        <v>235</v>
      </c>
      <c r="G123" s="17">
        <v>2.0</v>
      </c>
      <c r="H123" s="35" t="s">
        <v>28</v>
      </c>
      <c r="I123" s="35" t="s">
        <v>28</v>
      </c>
      <c r="J123" s="15">
        <v>2.0</v>
      </c>
      <c r="K123" s="35" t="s">
        <v>28</v>
      </c>
      <c r="L123" s="35" t="s">
        <v>28</v>
      </c>
      <c r="M123" s="17">
        <v>3.0</v>
      </c>
      <c r="N123" s="35" t="s">
        <v>28</v>
      </c>
      <c r="O123" s="37" t="s">
        <v>28</v>
      </c>
      <c r="P123" s="35" t="s">
        <v>28</v>
      </c>
      <c r="Q123" s="35" t="s">
        <v>28</v>
      </c>
      <c r="R123" s="38" t="s">
        <v>384</v>
      </c>
      <c r="S123" s="19" t="str">
        <f t="shared" si="4"/>
        <v>https://web.archive.org/web/20240901055123/https://katu.com/...</v>
      </c>
      <c r="T123" s="18" t="str">
        <f t="shared" si="5"/>
        <v>https://web.archive.org/web/20240901055123/https://katu.com/...</v>
      </c>
      <c r="U123" s="20"/>
      <c r="V123" s="21" t="s">
        <v>385</v>
      </c>
      <c r="W123" s="12" t="s">
        <v>386</v>
      </c>
      <c r="X123" s="32"/>
      <c r="Y123" s="32"/>
      <c r="Z123" s="32"/>
    </row>
    <row r="124">
      <c r="A124" s="13">
        <v>433.1</v>
      </c>
      <c r="B124" s="13">
        <v>2024.0</v>
      </c>
      <c r="C124" s="14">
        <v>45487.0</v>
      </c>
      <c r="D124" s="15" t="s">
        <v>25</v>
      </c>
      <c r="E124" s="15" t="s">
        <v>192</v>
      </c>
      <c r="F124" s="30" t="s">
        <v>387</v>
      </c>
      <c r="G124" s="17">
        <v>1.0</v>
      </c>
      <c r="H124" s="35" t="s">
        <v>28</v>
      </c>
      <c r="I124" s="35" t="s">
        <v>28</v>
      </c>
      <c r="J124" s="15">
        <v>1.0</v>
      </c>
      <c r="K124" s="35" t="s">
        <v>28</v>
      </c>
      <c r="L124" s="35" t="s">
        <v>28</v>
      </c>
      <c r="M124" s="36" t="s">
        <v>28</v>
      </c>
      <c r="N124" s="35" t="s">
        <v>28</v>
      </c>
      <c r="O124" s="37" t="s">
        <v>28</v>
      </c>
      <c r="P124" s="35" t="s">
        <v>28</v>
      </c>
      <c r="Q124" s="35" t="s">
        <v>28</v>
      </c>
      <c r="R124" s="18" t="s">
        <v>388</v>
      </c>
      <c r="S124" s="19" t="str">
        <f t="shared" si="4"/>
        <v>https://archive.ph/dHhpF...</v>
      </c>
      <c r="T124" s="18" t="str">
        <f t="shared" si="5"/>
        <v>https://archive.ph/dHhpF...</v>
      </c>
      <c r="U124" s="20"/>
      <c r="V124" s="21"/>
      <c r="W124" s="22"/>
      <c r="X124" s="22"/>
      <c r="Y124" s="22" t="s">
        <v>389</v>
      </c>
      <c r="Z124" s="22"/>
    </row>
    <row r="125">
      <c r="A125" s="13">
        <v>433.0</v>
      </c>
      <c r="B125" s="13">
        <v>2024.0</v>
      </c>
      <c r="C125" s="14">
        <v>45483.0</v>
      </c>
      <c r="D125" s="15" t="s">
        <v>25</v>
      </c>
      <c r="E125" s="15" t="s">
        <v>64</v>
      </c>
      <c r="F125" s="30" t="s">
        <v>390</v>
      </c>
      <c r="G125" s="17">
        <v>1.0</v>
      </c>
      <c r="H125" s="15">
        <v>1.0</v>
      </c>
      <c r="I125" s="35" t="s">
        <v>28</v>
      </c>
      <c r="J125" s="35" t="s">
        <v>28</v>
      </c>
      <c r="K125" s="35" t="s">
        <v>28</v>
      </c>
      <c r="L125" s="15">
        <v>1.0</v>
      </c>
      <c r="M125" s="36" t="s">
        <v>28</v>
      </c>
      <c r="N125" s="35" t="s">
        <v>28</v>
      </c>
      <c r="O125" s="37" t="s">
        <v>28</v>
      </c>
      <c r="P125" s="35" t="s">
        <v>28</v>
      </c>
      <c r="Q125" s="35" t="s">
        <v>28</v>
      </c>
      <c r="R125" s="38" t="s">
        <v>391</v>
      </c>
      <c r="S125" s="19" t="str">
        <f t="shared" si="4"/>
        <v>https://web.archive.org/web/20240901053832/https://www.wlky....</v>
      </c>
      <c r="T125" s="18" t="str">
        <f t="shared" si="5"/>
        <v>https://web.archive.org/web/20240901053832/https://www.wlky....</v>
      </c>
      <c r="U125" s="20"/>
      <c r="V125" s="21"/>
      <c r="W125" s="32"/>
      <c r="X125" s="32"/>
      <c r="Y125" s="32"/>
      <c r="Z125" s="32"/>
    </row>
    <row r="126" ht="75.0" customHeight="1">
      <c r="A126" s="13">
        <v>432.0</v>
      </c>
      <c r="B126" s="39">
        <v>2024.0</v>
      </c>
      <c r="C126" s="14">
        <v>45474.0</v>
      </c>
      <c r="D126" s="35" t="s">
        <v>25</v>
      </c>
      <c r="E126" s="15" t="s">
        <v>392</v>
      </c>
      <c r="F126" s="30" t="s">
        <v>393</v>
      </c>
      <c r="G126" s="36">
        <v>1.0</v>
      </c>
      <c r="H126" s="15">
        <v>1.0</v>
      </c>
      <c r="I126" s="35" t="s">
        <v>28</v>
      </c>
      <c r="J126" s="35" t="s">
        <v>28</v>
      </c>
      <c r="K126" s="35" t="s">
        <v>28</v>
      </c>
      <c r="L126" s="36">
        <v>1.0</v>
      </c>
      <c r="M126" s="36" t="s">
        <v>28</v>
      </c>
      <c r="N126" s="35" t="s">
        <v>28</v>
      </c>
      <c r="O126" s="37" t="s">
        <v>28</v>
      </c>
      <c r="P126" s="35" t="s">
        <v>28</v>
      </c>
      <c r="Q126" s="35" t="s">
        <v>28</v>
      </c>
      <c r="R126" s="40" t="s">
        <v>394</v>
      </c>
      <c r="S126" s="19" t="str">
        <f t="shared" si="4"/>
        <v>https://web.archive.org/web/20240708022653/https://www.breit...</v>
      </c>
      <c r="T126" s="18" t="str">
        <f t="shared" si="5"/>
        <v>https://web.archive.org/web/20240708022653/https://www.breit...</v>
      </c>
      <c r="U126" s="20"/>
      <c r="V126" s="21" t="s">
        <v>395</v>
      </c>
      <c r="W126" s="32"/>
      <c r="X126" s="32"/>
      <c r="Y126" s="32"/>
      <c r="Z126" s="32"/>
    </row>
    <row r="127">
      <c r="A127" s="13">
        <v>431.1</v>
      </c>
      <c r="B127" s="13">
        <v>2024.0</v>
      </c>
      <c r="C127" s="14">
        <v>45472.0</v>
      </c>
      <c r="D127" s="15" t="s">
        <v>25</v>
      </c>
      <c r="E127" s="15" t="s">
        <v>64</v>
      </c>
      <c r="F127" s="30" t="s">
        <v>396</v>
      </c>
      <c r="G127" s="17">
        <v>1.0</v>
      </c>
      <c r="H127" s="35" t="s">
        <v>28</v>
      </c>
      <c r="I127" s="35" t="s">
        <v>28</v>
      </c>
      <c r="J127" s="15">
        <v>1.0</v>
      </c>
      <c r="K127" s="35" t="s">
        <v>28</v>
      </c>
      <c r="L127" s="15" t="s">
        <v>318</v>
      </c>
      <c r="M127" s="17" t="s">
        <v>29</v>
      </c>
      <c r="N127" s="19">
        <v>1.0</v>
      </c>
      <c r="O127" s="24" t="s">
        <v>397</v>
      </c>
      <c r="P127" s="19">
        <v>1.0</v>
      </c>
      <c r="Q127" s="15" t="s">
        <v>142</v>
      </c>
      <c r="R127" s="38" t="s">
        <v>398</v>
      </c>
      <c r="S127" s="19" t="str">
        <f t="shared" si="4"/>
        <v>https://web.archive.org/web/20240901050504/https://www.newsn...</v>
      </c>
      <c r="T127" s="18" t="str">
        <f t="shared" si="5"/>
        <v>https://web.archive.org/web/20240901050504/https://www.newsn...</v>
      </c>
      <c r="U127" s="20"/>
      <c r="V127" s="21" t="s">
        <v>399</v>
      </c>
      <c r="W127" s="32"/>
      <c r="X127" s="32"/>
      <c r="Y127" s="32"/>
      <c r="Z127" s="32"/>
    </row>
    <row r="128">
      <c r="A128" s="13">
        <v>431.0</v>
      </c>
      <c r="B128" s="39">
        <v>2024.0</v>
      </c>
      <c r="C128" s="14">
        <v>45472.0</v>
      </c>
      <c r="D128" s="35" t="s">
        <v>25</v>
      </c>
      <c r="E128" s="35" t="s">
        <v>31</v>
      </c>
      <c r="F128" s="30" t="s">
        <v>400</v>
      </c>
      <c r="G128" s="17">
        <v>1.0</v>
      </c>
      <c r="H128" s="15">
        <v>1.0</v>
      </c>
      <c r="I128" s="35" t="s">
        <v>28</v>
      </c>
      <c r="J128" s="35" t="s">
        <v>28</v>
      </c>
      <c r="K128" s="35" t="s">
        <v>28</v>
      </c>
      <c r="L128" s="15">
        <v>1.0</v>
      </c>
      <c r="M128" s="36" t="s">
        <v>28</v>
      </c>
      <c r="N128" s="35" t="s">
        <v>28</v>
      </c>
      <c r="O128" s="37" t="s">
        <v>28</v>
      </c>
      <c r="P128" s="35" t="s">
        <v>28</v>
      </c>
      <c r="Q128" s="35" t="s">
        <v>28</v>
      </c>
      <c r="R128" s="41" t="s">
        <v>401</v>
      </c>
      <c r="S128" s="42" t="s">
        <v>402</v>
      </c>
      <c r="T128" s="18" t="s">
        <v>402</v>
      </c>
      <c r="U128" s="20"/>
      <c r="V128" s="21" t="s">
        <v>403</v>
      </c>
      <c r="W128" s="32"/>
      <c r="X128" s="32"/>
      <c r="Y128" s="32"/>
      <c r="Z128" s="32"/>
    </row>
    <row r="129">
      <c r="A129" s="13">
        <v>430.0</v>
      </c>
      <c r="B129" s="39">
        <v>2024.0</v>
      </c>
      <c r="C129" s="14">
        <v>45472.0</v>
      </c>
      <c r="D129" s="15" t="s">
        <v>163</v>
      </c>
      <c r="E129" s="15" t="s">
        <v>28</v>
      </c>
      <c r="F129" s="30" t="s">
        <v>404</v>
      </c>
      <c r="G129" s="36">
        <v>1.0</v>
      </c>
      <c r="H129" s="35" t="s">
        <v>28</v>
      </c>
      <c r="I129" s="15">
        <v>1.0</v>
      </c>
      <c r="J129" s="35" t="s">
        <v>28</v>
      </c>
      <c r="K129" s="35" t="s">
        <v>28</v>
      </c>
      <c r="L129" s="15">
        <v>1.0</v>
      </c>
      <c r="M129" s="17">
        <v>3.0</v>
      </c>
      <c r="N129" s="35" t="s">
        <v>28</v>
      </c>
      <c r="O129" s="37" t="s">
        <v>28</v>
      </c>
      <c r="P129" s="35" t="s">
        <v>28</v>
      </c>
      <c r="Q129" s="35" t="s">
        <v>28</v>
      </c>
      <c r="R129" s="40" t="s">
        <v>405</v>
      </c>
      <c r="S129" s="19" t="s">
        <v>406</v>
      </c>
      <c r="T129" s="18" t="s">
        <v>406</v>
      </c>
      <c r="U129" s="20"/>
      <c r="V129" s="43"/>
      <c r="W129" s="32"/>
      <c r="X129" s="32"/>
      <c r="Y129" s="32"/>
      <c r="Z129" s="32"/>
    </row>
    <row r="130">
      <c r="A130" s="13">
        <v>429.0</v>
      </c>
      <c r="B130" s="39">
        <v>2024.0</v>
      </c>
      <c r="C130" s="14">
        <v>45470.0</v>
      </c>
      <c r="D130" s="35" t="s">
        <v>25</v>
      </c>
      <c r="E130" s="15" t="s">
        <v>252</v>
      </c>
      <c r="F130" s="30" t="s">
        <v>129</v>
      </c>
      <c r="G130" s="36">
        <v>1.0</v>
      </c>
      <c r="H130" s="36">
        <v>1.0</v>
      </c>
      <c r="I130" s="35" t="s">
        <v>28</v>
      </c>
      <c r="J130" s="35" t="s">
        <v>28</v>
      </c>
      <c r="K130" s="35" t="s">
        <v>28</v>
      </c>
      <c r="L130" s="36">
        <v>1.0</v>
      </c>
      <c r="M130" s="36" t="s">
        <v>28</v>
      </c>
      <c r="N130" s="35" t="s">
        <v>28</v>
      </c>
      <c r="O130" s="37" t="s">
        <v>28</v>
      </c>
      <c r="P130" s="35" t="s">
        <v>28</v>
      </c>
      <c r="Q130" s="35" t="s">
        <v>28</v>
      </c>
      <c r="R130" s="40" t="s">
        <v>407</v>
      </c>
      <c r="S130" s="19" t="s">
        <v>408</v>
      </c>
      <c r="T130" s="18" t="s">
        <v>408</v>
      </c>
      <c r="U130" s="20"/>
      <c r="V130" s="21" t="s">
        <v>409</v>
      </c>
      <c r="W130" s="32"/>
      <c r="X130" s="32"/>
      <c r="Y130" s="32"/>
      <c r="Z130" s="32"/>
    </row>
    <row r="131">
      <c r="A131" s="13">
        <v>428.0</v>
      </c>
      <c r="B131" s="39">
        <v>2024.0</v>
      </c>
      <c r="C131" s="14">
        <v>45463.0</v>
      </c>
      <c r="D131" s="35" t="s">
        <v>25</v>
      </c>
      <c r="E131" s="15" t="s">
        <v>71</v>
      </c>
      <c r="F131" s="30" t="s">
        <v>410</v>
      </c>
      <c r="G131" s="36">
        <v>1.0</v>
      </c>
      <c r="H131" s="36">
        <v>1.0</v>
      </c>
      <c r="I131" s="35" t="s">
        <v>28</v>
      </c>
      <c r="J131" s="35" t="s">
        <v>28</v>
      </c>
      <c r="K131" s="35" t="s">
        <v>28</v>
      </c>
      <c r="L131" s="36">
        <v>1.0</v>
      </c>
      <c r="M131" s="36" t="s">
        <v>28</v>
      </c>
      <c r="N131" s="35" t="s">
        <v>28</v>
      </c>
      <c r="O131" s="37" t="s">
        <v>28</v>
      </c>
      <c r="P131" s="35" t="s">
        <v>28</v>
      </c>
      <c r="Q131" s="35" t="s">
        <v>28</v>
      </c>
      <c r="R131" s="40" t="s">
        <v>411</v>
      </c>
      <c r="S131" s="42" t="s">
        <v>412</v>
      </c>
      <c r="T131" s="18" t="s">
        <v>412</v>
      </c>
      <c r="U131" s="20"/>
      <c r="V131" s="43"/>
      <c r="W131" s="32"/>
      <c r="X131" s="32"/>
      <c r="Y131" s="32"/>
      <c r="Z131" s="32"/>
    </row>
    <row r="132">
      <c r="A132" s="13">
        <v>427.0</v>
      </c>
      <c r="B132" s="39">
        <v>2024.0</v>
      </c>
      <c r="C132" s="14">
        <v>45460.0</v>
      </c>
      <c r="D132" s="15" t="s">
        <v>413</v>
      </c>
      <c r="E132" s="35" t="s">
        <v>28</v>
      </c>
      <c r="F132" s="30" t="s">
        <v>414</v>
      </c>
      <c r="G132" s="36">
        <v>1.0</v>
      </c>
      <c r="H132" s="36">
        <v>1.0</v>
      </c>
      <c r="I132" s="35" t="s">
        <v>28</v>
      </c>
      <c r="J132" s="35" t="s">
        <v>28</v>
      </c>
      <c r="K132" s="35" t="s">
        <v>28</v>
      </c>
      <c r="L132" s="36">
        <v>1.0</v>
      </c>
      <c r="M132" s="36" t="s">
        <v>28</v>
      </c>
      <c r="N132" s="35" t="s">
        <v>28</v>
      </c>
      <c r="O132" s="37" t="s">
        <v>28</v>
      </c>
      <c r="P132" s="35" t="s">
        <v>28</v>
      </c>
      <c r="Q132" s="35" t="s">
        <v>28</v>
      </c>
      <c r="R132" s="41" t="s">
        <v>415</v>
      </c>
      <c r="S132" s="41" t="s">
        <v>415</v>
      </c>
      <c r="T132" s="18" t="s">
        <v>415</v>
      </c>
      <c r="U132" s="20"/>
      <c r="V132" s="43"/>
      <c r="W132" s="32"/>
      <c r="X132" s="32"/>
      <c r="Y132" s="32"/>
      <c r="Z132" s="32"/>
    </row>
    <row r="133">
      <c r="A133" s="13">
        <v>426.0</v>
      </c>
      <c r="B133" s="13">
        <v>2024.0</v>
      </c>
      <c r="C133" s="14">
        <v>45457.0</v>
      </c>
      <c r="D133" s="44" t="s">
        <v>25</v>
      </c>
      <c r="E133" s="44" t="s">
        <v>31</v>
      </c>
      <c r="F133" s="26" t="s">
        <v>188</v>
      </c>
      <c r="G133" s="44">
        <v>1.0</v>
      </c>
      <c r="H133" s="44" t="s">
        <v>28</v>
      </c>
      <c r="I133" s="44" t="s">
        <v>28</v>
      </c>
      <c r="J133" s="44">
        <v>1.0</v>
      </c>
      <c r="K133" s="44" t="s">
        <v>28</v>
      </c>
      <c r="L133" s="44" t="s">
        <v>28</v>
      </c>
      <c r="M133" s="45" t="s">
        <v>28</v>
      </c>
      <c r="N133" s="44" t="s">
        <v>28</v>
      </c>
      <c r="O133" s="46" t="s">
        <v>28</v>
      </c>
      <c r="P133" s="44" t="s">
        <v>28</v>
      </c>
      <c r="Q133" s="44" t="s">
        <v>28</v>
      </c>
      <c r="R133" s="40" t="s">
        <v>416</v>
      </c>
      <c r="S133" s="38" t="s">
        <v>417</v>
      </c>
      <c r="T133" s="18" t="s">
        <v>417</v>
      </c>
      <c r="U133" s="47"/>
      <c r="V133" s="15"/>
      <c r="W133" s="48"/>
      <c r="X133" s="48"/>
      <c r="Y133" s="48"/>
      <c r="Z133" s="48"/>
    </row>
    <row r="134">
      <c r="A134" s="13">
        <v>425.0</v>
      </c>
      <c r="B134" s="13">
        <v>2024.0</v>
      </c>
      <c r="C134" s="14">
        <v>45454.0</v>
      </c>
      <c r="D134" s="44" t="s">
        <v>25</v>
      </c>
      <c r="E134" s="44" t="s">
        <v>31</v>
      </c>
      <c r="F134" s="26" t="s">
        <v>418</v>
      </c>
      <c r="G134" s="44">
        <v>3.0</v>
      </c>
      <c r="H134" s="44" t="s">
        <v>28</v>
      </c>
      <c r="I134" s="44">
        <v>3.0</v>
      </c>
      <c r="J134" s="44" t="s">
        <v>28</v>
      </c>
      <c r="K134" s="44" t="s">
        <v>28</v>
      </c>
      <c r="L134" s="44" t="s">
        <v>28</v>
      </c>
      <c r="M134" s="45">
        <v>3.0</v>
      </c>
      <c r="N134" s="44" t="s">
        <v>28</v>
      </c>
      <c r="O134" s="46" t="s">
        <v>28</v>
      </c>
      <c r="P134" s="44" t="s">
        <v>28</v>
      </c>
      <c r="Q134" s="44" t="s">
        <v>28</v>
      </c>
      <c r="R134" s="40" t="s">
        <v>401</v>
      </c>
      <c r="S134" s="38" t="s">
        <v>402</v>
      </c>
      <c r="T134" s="18" t="s">
        <v>402</v>
      </c>
      <c r="U134" s="47"/>
      <c r="V134" s="15"/>
      <c r="W134" s="48"/>
      <c r="X134" s="48"/>
      <c r="Y134" s="48"/>
      <c r="Z134" s="48"/>
    </row>
    <row r="135">
      <c r="A135" s="13">
        <v>424.0</v>
      </c>
      <c r="B135" s="13">
        <v>2024.0</v>
      </c>
      <c r="C135" s="14">
        <v>45452.0</v>
      </c>
      <c r="D135" s="44" t="s">
        <v>25</v>
      </c>
      <c r="E135" s="44" t="s">
        <v>31</v>
      </c>
      <c r="F135" s="26" t="s">
        <v>274</v>
      </c>
      <c r="G135" s="44">
        <v>1.0</v>
      </c>
      <c r="H135" s="44" t="s">
        <v>28</v>
      </c>
      <c r="I135" s="44" t="s">
        <v>28</v>
      </c>
      <c r="J135" s="44" t="s">
        <v>28</v>
      </c>
      <c r="K135" s="44">
        <v>1.0</v>
      </c>
      <c r="L135" s="44">
        <v>1.0</v>
      </c>
      <c r="M135" s="45" t="s">
        <v>28</v>
      </c>
      <c r="N135" s="44" t="s">
        <v>28</v>
      </c>
      <c r="O135" s="46" t="s">
        <v>28</v>
      </c>
      <c r="P135" s="44" t="s">
        <v>28</v>
      </c>
      <c r="Q135" s="44" t="s">
        <v>28</v>
      </c>
      <c r="R135" s="40" t="s">
        <v>419</v>
      </c>
      <c r="S135" s="38" t="s">
        <v>420</v>
      </c>
      <c r="T135" s="18" t="s">
        <v>420</v>
      </c>
      <c r="U135" s="47"/>
      <c r="V135" s="15"/>
      <c r="W135" s="48"/>
      <c r="X135" s="48"/>
      <c r="Y135" s="48"/>
      <c r="Z135" s="48"/>
    </row>
    <row r="136">
      <c r="A136" s="13">
        <v>423.1</v>
      </c>
      <c r="B136" s="13">
        <v>2024.0</v>
      </c>
      <c r="C136" s="14">
        <v>45451.0</v>
      </c>
      <c r="D136" s="44" t="s">
        <v>25</v>
      </c>
      <c r="E136" s="44" t="s">
        <v>71</v>
      </c>
      <c r="F136" s="26" t="s">
        <v>421</v>
      </c>
      <c r="G136" s="44">
        <v>1.0</v>
      </c>
      <c r="H136" s="44" t="s">
        <v>28</v>
      </c>
      <c r="I136" s="44" t="s">
        <v>28</v>
      </c>
      <c r="J136" s="44">
        <v>1.0</v>
      </c>
      <c r="K136" s="44" t="s">
        <v>28</v>
      </c>
      <c r="L136" s="44" t="s">
        <v>28</v>
      </c>
      <c r="M136" s="45" t="s">
        <v>28</v>
      </c>
      <c r="N136" s="44" t="s">
        <v>28</v>
      </c>
      <c r="O136" s="46" t="s">
        <v>28</v>
      </c>
      <c r="P136" s="44" t="s">
        <v>28</v>
      </c>
      <c r="Q136" s="44" t="s">
        <v>28</v>
      </c>
      <c r="R136" s="41" t="s">
        <v>422</v>
      </c>
      <c r="S136" s="41" t="s">
        <v>422</v>
      </c>
      <c r="T136" s="18" t="s">
        <v>422</v>
      </c>
      <c r="U136" s="47"/>
      <c r="V136" s="15" t="s">
        <v>423</v>
      </c>
      <c r="W136" s="48"/>
      <c r="X136" s="48"/>
      <c r="Y136" s="48"/>
      <c r="Z136" s="48"/>
    </row>
    <row r="137">
      <c r="A137" s="13">
        <v>423.0</v>
      </c>
      <c r="B137" s="13">
        <v>2024.0</v>
      </c>
      <c r="C137" s="14">
        <v>45446.0</v>
      </c>
      <c r="D137" s="44" t="s">
        <v>25</v>
      </c>
      <c r="E137" s="44" t="s">
        <v>114</v>
      </c>
      <c r="F137" s="26" t="s">
        <v>424</v>
      </c>
      <c r="G137" s="44">
        <v>1.0</v>
      </c>
      <c r="H137" s="44">
        <v>1.0</v>
      </c>
      <c r="I137" s="44" t="s">
        <v>28</v>
      </c>
      <c r="J137" s="44" t="s">
        <v>28</v>
      </c>
      <c r="K137" s="44" t="s">
        <v>28</v>
      </c>
      <c r="L137" s="44">
        <v>1.0</v>
      </c>
      <c r="M137" s="45" t="s">
        <v>28</v>
      </c>
      <c r="N137" s="44" t="s">
        <v>28</v>
      </c>
      <c r="O137" s="46" t="s">
        <v>28</v>
      </c>
      <c r="P137" s="44" t="s">
        <v>28</v>
      </c>
      <c r="Q137" s="44" t="s">
        <v>28</v>
      </c>
      <c r="R137" s="40" t="s">
        <v>425</v>
      </c>
      <c r="S137" s="38" t="s">
        <v>426</v>
      </c>
      <c r="T137" s="18" t="s">
        <v>426</v>
      </c>
      <c r="U137" s="47"/>
      <c r="V137" s="15"/>
      <c r="W137" s="48"/>
      <c r="X137" s="48"/>
      <c r="Y137" s="48"/>
      <c r="Z137" s="48"/>
    </row>
    <row r="138">
      <c r="A138" s="13">
        <v>422.0</v>
      </c>
      <c r="B138" s="13">
        <v>2024.0</v>
      </c>
      <c r="C138" s="14">
        <v>45444.0</v>
      </c>
      <c r="D138" s="44" t="s">
        <v>25</v>
      </c>
      <c r="E138" s="44" t="s">
        <v>127</v>
      </c>
      <c r="F138" s="26" t="s">
        <v>427</v>
      </c>
      <c r="G138" s="44">
        <v>1.0</v>
      </c>
      <c r="H138" s="44" t="s">
        <v>28</v>
      </c>
      <c r="I138" s="44" t="s">
        <v>28</v>
      </c>
      <c r="J138" s="44">
        <v>1.0</v>
      </c>
      <c r="K138" s="44" t="s">
        <v>28</v>
      </c>
      <c r="L138" s="44" t="s">
        <v>28</v>
      </c>
      <c r="M138" s="45" t="s">
        <v>28</v>
      </c>
      <c r="N138" s="44" t="s">
        <v>28</v>
      </c>
      <c r="O138" s="46" t="s">
        <v>28</v>
      </c>
      <c r="P138" s="44" t="s">
        <v>28</v>
      </c>
      <c r="Q138" s="44" t="s">
        <v>28</v>
      </c>
      <c r="R138" s="40" t="s">
        <v>428</v>
      </c>
      <c r="S138" s="38" t="s">
        <v>429</v>
      </c>
      <c r="T138" s="18" t="s">
        <v>429</v>
      </c>
      <c r="U138" s="47"/>
      <c r="V138" s="15"/>
      <c r="W138" s="48"/>
      <c r="X138" s="48"/>
      <c r="Y138" s="48"/>
      <c r="Z138" s="48"/>
    </row>
    <row r="139">
      <c r="A139" s="13">
        <v>421.0</v>
      </c>
      <c r="B139" s="13">
        <v>2024.0</v>
      </c>
      <c r="C139" s="14">
        <v>45441.0</v>
      </c>
      <c r="D139" s="44" t="s">
        <v>25</v>
      </c>
      <c r="E139" s="44" t="s">
        <v>78</v>
      </c>
      <c r="F139" s="26" t="s">
        <v>430</v>
      </c>
      <c r="G139" s="44">
        <v>1.0</v>
      </c>
      <c r="H139" s="44" t="s">
        <v>28</v>
      </c>
      <c r="I139" s="44" t="s">
        <v>28</v>
      </c>
      <c r="J139" s="44">
        <v>1.0</v>
      </c>
      <c r="K139" s="44" t="s">
        <v>28</v>
      </c>
      <c r="L139" s="44" t="s">
        <v>28</v>
      </c>
      <c r="M139" s="45" t="s">
        <v>28</v>
      </c>
      <c r="N139" s="44" t="s">
        <v>28</v>
      </c>
      <c r="O139" s="46" t="s">
        <v>28</v>
      </c>
      <c r="P139" s="44" t="s">
        <v>28</v>
      </c>
      <c r="Q139" s="44" t="s">
        <v>28</v>
      </c>
      <c r="R139" s="40" t="s">
        <v>431</v>
      </c>
      <c r="S139" s="38" t="s">
        <v>432</v>
      </c>
      <c r="T139" s="18" t="s">
        <v>432</v>
      </c>
      <c r="U139" s="47"/>
      <c r="V139" s="15"/>
      <c r="W139" s="48"/>
      <c r="X139" s="48"/>
      <c r="Y139" s="48"/>
      <c r="Z139" s="48"/>
    </row>
    <row r="140">
      <c r="A140" s="13">
        <v>420.0</v>
      </c>
      <c r="B140" s="13">
        <v>2024.0</v>
      </c>
      <c r="C140" s="14">
        <v>45438.0</v>
      </c>
      <c r="D140" s="44" t="s">
        <v>25</v>
      </c>
      <c r="E140" s="44" t="s">
        <v>71</v>
      </c>
      <c r="F140" s="26" t="s">
        <v>433</v>
      </c>
      <c r="G140" s="44">
        <v>1.0</v>
      </c>
      <c r="H140" s="44">
        <v>1.0</v>
      </c>
      <c r="I140" s="44" t="s">
        <v>28</v>
      </c>
      <c r="J140" s="44" t="s">
        <v>28</v>
      </c>
      <c r="K140" s="44" t="s">
        <v>28</v>
      </c>
      <c r="L140" s="44">
        <v>1.0</v>
      </c>
      <c r="M140" s="45" t="s">
        <v>28</v>
      </c>
      <c r="N140" s="44" t="s">
        <v>28</v>
      </c>
      <c r="O140" s="46" t="s">
        <v>28</v>
      </c>
      <c r="P140" s="44" t="s">
        <v>28</v>
      </c>
      <c r="Q140" s="44" t="s">
        <v>28</v>
      </c>
      <c r="R140" s="40" t="s">
        <v>434</v>
      </c>
      <c r="S140" s="38" t="s">
        <v>435</v>
      </c>
      <c r="T140" s="18" t="s">
        <v>435</v>
      </c>
      <c r="U140" s="47"/>
      <c r="V140" s="15"/>
      <c r="W140" s="48"/>
      <c r="X140" s="48"/>
      <c r="Y140" s="48"/>
      <c r="Z140" s="48"/>
    </row>
    <row r="141">
      <c r="A141" s="13">
        <v>419.0</v>
      </c>
      <c r="B141" s="13">
        <v>2024.0</v>
      </c>
      <c r="C141" s="14">
        <v>45436.0</v>
      </c>
      <c r="D141" s="44" t="s">
        <v>359</v>
      </c>
      <c r="E141" s="44" t="s">
        <v>28</v>
      </c>
      <c r="F141" s="26" t="s">
        <v>436</v>
      </c>
      <c r="G141" s="44">
        <v>1.0</v>
      </c>
      <c r="H141" s="44">
        <v>1.0</v>
      </c>
      <c r="I141" s="44" t="s">
        <v>28</v>
      </c>
      <c r="J141" s="44" t="s">
        <v>28</v>
      </c>
      <c r="K141" s="44" t="s">
        <v>28</v>
      </c>
      <c r="L141" s="44">
        <v>1.0</v>
      </c>
      <c r="M141" s="45" t="s">
        <v>28</v>
      </c>
      <c r="N141" s="44" t="s">
        <v>28</v>
      </c>
      <c r="O141" s="46" t="s">
        <v>28</v>
      </c>
      <c r="P141" s="44" t="s">
        <v>28</v>
      </c>
      <c r="Q141" s="44" t="s">
        <v>28</v>
      </c>
      <c r="R141" s="40" t="s">
        <v>437</v>
      </c>
      <c r="S141" s="19" t="s">
        <v>438</v>
      </c>
      <c r="T141" s="18" t="s">
        <v>438</v>
      </c>
      <c r="U141" s="47"/>
      <c r="V141" s="15"/>
      <c r="W141" s="48"/>
      <c r="X141" s="48"/>
      <c r="Y141" s="48"/>
      <c r="Z141" s="48"/>
    </row>
    <row r="142">
      <c r="A142" s="13">
        <v>418.0</v>
      </c>
      <c r="B142" s="12">
        <v>2024.0</v>
      </c>
      <c r="C142" s="49">
        <v>45435.0</v>
      </c>
      <c r="D142" s="44" t="s">
        <v>163</v>
      </c>
      <c r="E142" s="44" t="s">
        <v>28</v>
      </c>
      <c r="F142" s="26" t="s">
        <v>439</v>
      </c>
      <c r="G142" s="44">
        <v>1.0</v>
      </c>
      <c r="H142" s="44">
        <v>1.0</v>
      </c>
      <c r="I142" s="44" t="s">
        <v>28</v>
      </c>
      <c r="J142" s="44" t="s">
        <v>28</v>
      </c>
      <c r="K142" s="44" t="s">
        <v>28</v>
      </c>
      <c r="L142" s="44">
        <v>1.0</v>
      </c>
      <c r="M142" s="45">
        <v>3.0</v>
      </c>
      <c r="N142" s="44" t="s">
        <v>28</v>
      </c>
      <c r="O142" s="46" t="s">
        <v>28</v>
      </c>
      <c r="P142" s="44" t="s">
        <v>28</v>
      </c>
      <c r="Q142" s="44" t="s">
        <v>28</v>
      </c>
      <c r="R142" s="40" t="s">
        <v>440</v>
      </c>
      <c r="S142" s="34" t="s">
        <v>441</v>
      </c>
      <c r="T142" s="18" t="s">
        <v>441</v>
      </c>
      <c r="U142" s="47"/>
      <c r="W142" s="48"/>
      <c r="X142" s="48"/>
      <c r="Y142" s="48"/>
      <c r="Z142" s="48"/>
    </row>
    <row r="143">
      <c r="A143" s="13">
        <v>417.0</v>
      </c>
      <c r="B143" s="13">
        <v>2024.0</v>
      </c>
      <c r="C143" s="14">
        <v>45434.0</v>
      </c>
      <c r="D143" s="44" t="s">
        <v>25</v>
      </c>
      <c r="E143" s="44" t="s">
        <v>78</v>
      </c>
      <c r="F143" s="26" t="s">
        <v>442</v>
      </c>
      <c r="G143" s="44">
        <v>1.0</v>
      </c>
      <c r="H143" s="44">
        <v>1.0</v>
      </c>
      <c r="I143" s="44" t="s">
        <v>28</v>
      </c>
      <c r="J143" s="44" t="s">
        <v>28</v>
      </c>
      <c r="K143" s="44" t="s">
        <v>28</v>
      </c>
      <c r="L143" s="44">
        <v>1.0</v>
      </c>
      <c r="M143" s="45" t="s">
        <v>28</v>
      </c>
      <c r="N143" s="44" t="s">
        <v>28</v>
      </c>
      <c r="O143" s="46" t="s">
        <v>28</v>
      </c>
      <c r="P143" s="44" t="s">
        <v>28</v>
      </c>
      <c r="Q143" s="44" t="s">
        <v>28</v>
      </c>
      <c r="R143" s="41" t="s">
        <v>443</v>
      </c>
      <c r="S143" s="41" t="s">
        <v>443</v>
      </c>
      <c r="T143" s="18" t="s">
        <v>443</v>
      </c>
      <c r="U143" s="47"/>
      <c r="V143" s="15" t="s">
        <v>444</v>
      </c>
      <c r="W143" s="48"/>
      <c r="X143" s="48"/>
      <c r="Y143" s="48"/>
      <c r="Z143" s="48"/>
    </row>
    <row r="144">
      <c r="A144" s="13">
        <v>416.0</v>
      </c>
      <c r="B144" s="13">
        <v>2024.0</v>
      </c>
      <c r="C144" s="14">
        <v>45431.0</v>
      </c>
      <c r="D144" s="44" t="s">
        <v>25</v>
      </c>
      <c r="E144" s="44" t="s">
        <v>48</v>
      </c>
      <c r="F144" s="26" t="s">
        <v>366</v>
      </c>
      <c r="G144" s="44">
        <v>1.0</v>
      </c>
      <c r="H144" s="44" t="s">
        <v>28</v>
      </c>
      <c r="I144" s="44" t="s">
        <v>28</v>
      </c>
      <c r="J144" s="44">
        <v>1.0</v>
      </c>
      <c r="K144" s="44" t="s">
        <v>28</v>
      </c>
      <c r="L144" s="44" t="s">
        <v>28</v>
      </c>
      <c r="M144" s="45" t="s">
        <v>28</v>
      </c>
      <c r="N144" s="44" t="s">
        <v>28</v>
      </c>
      <c r="O144" s="46" t="s">
        <v>28</v>
      </c>
      <c r="P144" s="44" t="s">
        <v>28</v>
      </c>
      <c r="Q144" s="44" t="s">
        <v>28</v>
      </c>
      <c r="R144" s="40" t="s">
        <v>445</v>
      </c>
      <c r="S144" s="38" t="s">
        <v>446</v>
      </c>
      <c r="T144" s="18" t="s">
        <v>446</v>
      </c>
      <c r="U144" s="47"/>
      <c r="V144" s="15"/>
      <c r="W144" s="48"/>
      <c r="X144" s="48"/>
      <c r="Y144" s="48"/>
      <c r="Z144" s="48"/>
    </row>
    <row r="145">
      <c r="A145" s="13">
        <v>415.0</v>
      </c>
      <c r="B145" s="13">
        <v>2024.0</v>
      </c>
      <c r="C145" s="14">
        <v>45423.0</v>
      </c>
      <c r="D145" s="44" t="s">
        <v>25</v>
      </c>
      <c r="E145" s="44" t="s">
        <v>31</v>
      </c>
      <c r="F145" s="26" t="s">
        <v>447</v>
      </c>
      <c r="G145" s="44">
        <v>3.0</v>
      </c>
      <c r="H145" s="44">
        <v>1.0</v>
      </c>
      <c r="I145" s="44">
        <v>2.0</v>
      </c>
      <c r="J145" s="44" t="s">
        <v>28</v>
      </c>
      <c r="K145" s="44" t="s">
        <v>28</v>
      </c>
      <c r="L145" s="44">
        <v>3.0</v>
      </c>
      <c r="M145" s="45" t="s">
        <v>28</v>
      </c>
      <c r="N145" s="44" t="s">
        <v>28</v>
      </c>
      <c r="O145" s="46" t="s">
        <v>28</v>
      </c>
      <c r="P145" s="44" t="s">
        <v>28</v>
      </c>
      <c r="Q145" s="44" t="s">
        <v>28</v>
      </c>
      <c r="R145" s="40" t="s">
        <v>448</v>
      </c>
      <c r="S145" s="38" t="s">
        <v>449</v>
      </c>
      <c r="T145" s="18" t="s">
        <v>449</v>
      </c>
      <c r="U145" s="47"/>
      <c r="V145" s="15"/>
      <c r="W145" s="48"/>
      <c r="X145" s="48"/>
      <c r="Y145" s="48"/>
      <c r="Z145" s="48"/>
    </row>
    <row r="146">
      <c r="A146" s="13">
        <v>414.1</v>
      </c>
      <c r="B146" s="13">
        <v>2024.0</v>
      </c>
      <c r="C146" s="14">
        <v>45419.0</v>
      </c>
      <c r="D146" s="44" t="s">
        <v>450</v>
      </c>
      <c r="E146" s="44" t="s">
        <v>28</v>
      </c>
      <c r="F146" s="26" t="s">
        <v>451</v>
      </c>
      <c r="G146" s="44">
        <v>2.0</v>
      </c>
      <c r="H146" s="44">
        <v>1.0</v>
      </c>
      <c r="I146" s="44">
        <v>1.0</v>
      </c>
      <c r="J146" s="44" t="s">
        <v>28</v>
      </c>
      <c r="K146" s="44" t="s">
        <v>28</v>
      </c>
      <c r="L146" s="44" t="s">
        <v>83</v>
      </c>
      <c r="M146" s="45" t="s">
        <v>28</v>
      </c>
      <c r="N146" s="44" t="s">
        <v>28</v>
      </c>
      <c r="O146" s="46" t="s">
        <v>28</v>
      </c>
      <c r="P146" s="44" t="s">
        <v>28</v>
      </c>
      <c r="Q146" s="44" t="s">
        <v>28</v>
      </c>
      <c r="R146" s="38" t="s">
        <v>452</v>
      </c>
      <c r="S146" s="19" t="str">
        <f>CONCAT(LEFT(R146,60),"...")</f>
        <v>https://web.archive.org/web/20240901225954/https://www.dimsu...</v>
      </c>
      <c r="T146" s="18" t="str">
        <f>hyperlink(R146,S146)</f>
        <v>https://web.archive.org/web/20240901225954/https://www.dimsu...</v>
      </c>
      <c r="U146" s="47"/>
      <c r="V146" s="15"/>
      <c r="W146" s="48"/>
      <c r="X146" s="48"/>
      <c r="Y146" s="48"/>
      <c r="Z146" s="48"/>
    </row>
    <row r="147">
      <c r="A147" s="13">
        <v>414.0</v>
      </c>
      <c r="B147" s="13">
        <v>2024.0</v>
      </c>
      <c r="C147" s="14">
        <v>45419.0</v>
      </c>
      <c r="D147" s="44" t="s">
        <v>25</v>
      </c>
      <c r="E147" s="44" t="s">
        <v>31</v>
      </c>
      <c r="F147" s="26" t="s">
        <v>453</v>
      </c>
      <c r="G147" s="44">
        <v>1.0</v>
      </c>
      <c r="H147" s="44">
        <v>1.0</v>
      </c>
      <c r="I147" s="44" t="s">
        <v>28</v>
      </c>
      <c r="J147" s="44" t="s">
        <v>28</v>
      </c>
      <c r="K147" s="44" t="s">
        <v>28</v>
      </c>
      <c r="L147" s="44">
        <v>1.0</v>
      </c>
      <c r="M147" s="45" t="s">
        <v>28</v>
      </c>
      <c r="N147" s="44" t="s">
        <v>28</v>
      </c>
      <c r="O147" s="46" t="s">
        <v>28</v>
      </c>
      <c r="P147" s="44" t="s">
        <v>28</v>
      </c>
      <c r="Q147" s="44" t="s">
        <v>28</v>
      </c>
      <c r="R147" s="40" t="s">
        <v>454</v>
      </c>
      <c r="S147" s="19" t="s">
        <v>455</v>
      </c>
      <c r="T147" s="18" t="s">
        <v>455</v>
      </c>
      <c r="U147" s="47"/>
      <c r="V147" s="15" t="s">
        <v>456</v>
      </c>
      <c r="W147" s="48"/>
      <c r="X147" s="48"/>
      <c r="Y147" s="48"/>
      <c r="Z147" s="48"/>
    </row>
    <row r="148">
      <c r="A148" s="13">
        <v>413.0</v>
      </c>
      <c r="B148" s="13">
        <v>2024.0</v>
      </c>
      <c r="C148" s="14">
        <v>45416.0</v>
      </c>
      <c r="D148" s="44" t="s">
        <v>25</v>
      </c>
      <c r="E148" s="44" t="s">
        <v>31</v>
      </c>
      <c r="F148" s="26" t="s">
        <v>457</v>
      </c>
      <c r="G148" s="44">
        <v>1.0</v>
      </c>
      <c r="H148" s="44">
        <v>1.0</v>
      </c>
      <c r="I148" s="44" t="s">
        <v>28</v>
      </c>
      <c r="J148" s="44" t="s">
        <v>28</v>
      </c>
      <c r="K148" s="44" t="s">
        <v>28</v>
      </c>
      <c r="L148" s="44">
        <v>1.0</v>
      </c>
      <c r="M148" s="45" t="s">
        <v>28</v>
      </c>
      <c r="N148" s="44" t="s">
        <v>28</v>
      </c>
      <c r="O148" s="46" t="s">
        <v>28</v>
      </c>
      <c r="P148" s="44" t="s">
        <v>28</v>
      </c>
      <c r="Q148" s="44" t="s">
        <v>28</v>
      </c>
      <c r="R148" s="40" t="s">
        <v>458</v>
      </c>
      <c r="S148" s="19" t="s">
        <v>459</v>
      </c>
      <c r="T148" s="18" t="s">
        <v>459</v>
      </c>
      <c r="U148" s="47"/>
      <c r="V148" s="15"/>
      <c r="W148" s="48"/>
      <c r="X148" s="48"/>
      <c r="Y148" s="48"/>
      <c r="Z148" s="48"/>
    </row>
    <row r="149">
      <c r="A149" s="13">
        <v>412.0</v>
      </c>
      <c r="B149" s="13">
        <v>2024.0</v>
      </c>
      <c r="C149" s="14">
        <v>45409.0</v>
      </c>
      <c r="D149" s="44" t="s">
        <v>88</v>
      </c>
      <c r="E149" s="44" t="s">
        <v>28</v>
      </c>
      <c r="F149" s="26" t="s">
        <v>460</v>
      </c>
      <c r="G149" s="44">
        <v>2.0</v>
      </c>
      <c r="H149" s="44">
        <v>1.0</v>
      </c>
      <c r="I149" s="44">
        <v>1.0</v>
      </c>
      <c r="J149" s="44" t="s">
        <v>28</v>
      </c>
      <c r="K149" s="44" t="s">
        <v>28</v>
      </c>
      <c r="L149" s="44">
        <v>2.0</v>
      </c>
      <c r="M149" s="45" t="s">
        <v>29</v>
      </c>
      <c r="N149" s="44" t="s">
        <v>28</v>
      </c>
      <c r="O149" s="46" t="s">
        <v>28</v>
      </c>
      <c r="P149" s="44" t="s">
        <v>28</v>
      </c>
      <c r="Q149" s="44" t="s">
        <v>28</v>
      </c>
      <c r="R149" s="41" t="s">
        <v>461</v>
      </c>
      <c r="S149" s="41" t="s">
        <v>461</v>
      </c>
      <c r="T149" s="18" t="s">
        <v>461</v>
      </c>
      <c r="U149" s="47"/>
      <c r="V149" s="15" t="s">
        <v>462</v>
      </c>
      <c r="W149" s="50" t="s">
        <v>463</v>
      </c>
      <c r="X149" s="48"/>
      <c r="Y149" s="48"/>
      <c r="Z149" s="48"/>
    </row>
    <row r="150">
      <c r="A150" s="13">
        <v>411.0</v>
      </c>
      <c r="B150" s="13">
        <v>2024.0</v>
      </c>
      <c r="C150" s="14">
        <v>45408.0</v>
      </c>
      <c r="D150" s="44" t="s">
        <v>25</v>
      </c>
      <c r="E150" s="44" t="s">
        <v>197</v>
      </c>
      <c r="F150" s="26" t="s">
        <v>224</v>
      </c>
      <c r="G150" s="44">
        <v>1.0</v>
      </c>
      <c r="H150" s="44" t="s">
        <v>28</v>
      </c>
      <c r="I150" s="44" t="s">
        <v>28</v>
      </c>
      <c r="J150" s="44">
        <v>1.0</v>
      </c>
      <c r="K150" s="44" t="s">
        <v>28</v>
      </c>
      <c r="L150" s="44" t="s">
        <v>28</v>
      </c>
      <c r="M150" s="45">
        <v>3.0</v>
      </c>
      <c r="N150" s="44" t="s">
        <v>28</v>
      </c>
      <c r="O150" s="46" t="s">
        <v>28</v>
      </c>
      <c r="P150" s="44" t="s">
        <v>28</v>
      </c>
      <c r="Q150" s="44" t="s">
        <v>28</v>
      </c>
      <c r="R150" s="19" t="s">
        <v>464</v>
      </c>
      <c r="S150" s="38" t="s">
        <v>465</v>
      </c>
      <c r="T150" s="18" t="s">
        <v>465</v>
      </c>
      <c r="U150" s="47"/>
      <c r="V150" s="15" t="s">
        <v>466</v>
      </c>
      <c r="W150" s="48"/>
      <c r="X150" s="48"/>
      <c r="Y150" s="48"/>
      <c r="Z150" s="48"/>
    </row>
    <row r="151">
      <c r="A151" s="13">
        <v>410.1</v>
      </c>
      <c r="B151" s="39">
        <v>2024.0</v>
      </c>
      <c r="C151" s="14">
        <v>45404.0</v>
      </c>
      <c r="D151" s="15" t="s">
        <v>359</v>
      </c>
      <c r="E151" s="44" t="s">
        <v>28</v>
      </c>
      <c r="F151" s="30" t="s">
        <v>34</v>
      </c>
      <c r="G151" s="36">
        <v>1.0</v>
      </c>
      <c r="H151" s="35" t="s">
        <v>28</v>
      </c>
      <c r="I151" s="35" t="s">
        <v>28</v>
      </c>
      <c r="J151" s="35" t="s">
        <v>28</v>
      </c>
      <c r="K151" s="15">
        <v>1.0</v>
      </c>
      <c r="L151" s="15">
        <v>1.0</v>
      </c>
      <c r="M151" s="36" t="s">
        <v>28</v>
      </c>
      <c r="N151" s="35" t="s">
        <v>28</v>
      </c>
      <c r="O151" s="37" t="s">
        <v>28</v>
      </c>
      <c r="P151" s="35" t="s">
        <v>28</v>
      </c>
      <c r="Q151" s="35" t="s">
        <v>28</v>
      </c>
      <c r="R151" s="40" t="s">
        <v>467</v>
      </c>
      <c r="S151" s="51" t="s">
        <v>468</v>
      </c>
      <c r="T151" s="18" t="s">
        <v>468</v>
      </c>
      <c r="U151" s="20"/>
      <c r="V151" s="43"/>
      <c r="W151" s="32"/>
      <c r="X151" s="32"/>
      <c r="Y151" s="32"/>
      <c r="Z151" s="32"/>
    </row>
    <row r="152">
      <c r="A152" s="13">
        <v>410.0</v>
      </c>
      <c r="B152" s="13">
        <v>2024.0</v>
      </c>
      <c r="C152" s="14">
        <v>45401.0</v>
      </c>
      <c r="D152" s="44" t="s">
        <v>25</v>
      </c>
      <c r="E152" s="44" t="s">
        <v>78</v>
      </c>
      <c r="F152" s="26" t="s">
        <v>469</v>
      </c>
      <c r="G152" s="44">
        <v>1.0</v>
      </c>
      <c r="H152" s="44" t="s">
        <v>28</v>
      </c>
      <c r="I152" s="44" t="s">
        <v>28</v>
      </c>
      <c r="J152" s="44">
        <v>1.0</v>
      </c>
      <c r="K152" s="44" t="s">
        <v>28</v>
      </c>
      <c r="L152" s="44" t="s">
        <v>28</v>
      </c>
      <c r="M152" s="45" t="s">
        <v>83</v>
      </c>
      <c r="N152" s="52">
        <v>1.0</v>
      </c>
      <c r="O152" s="24" t="s">
        <v>470</v>
      </c>
      <c r="P152" s="19">
        <v>1.0</v>
      </c>
      <c r="Q152" s="44" t="s">
        <v>142</v>
      </c>
      <c r="R152" s="38" t="s">
        <v>471</v>
      </c>
      <c r="S152" s="38" t="s">
        <v>472</v>
      </c>
      <c r="T152" s="18" t="str">
        <f t="shared" ref="T152:T187" si="6">hyperlink(R152,S152)</f>
        <v>https://web.archive.org/web/20240428014756/https://www.kiro7.com</v>
      </c>
      <c r="U152" s="47"/>
      <c r="V152" s="15" t="s">
        <v>473</v>
      </c>
      <c r="W152" s="48"/>
      <c r="X152" s="48"/>
      <c r="Y152" s="48"/>
      <c r="Z152" s="48"/>
    </row>
    <row r="153">
      <c r="A153" s="13">
        <v>409.0</v>
      </c>
      <c r="B153" s="13">
        <v>2024.0</v>
      </c>
      <c r="C153" s="14">
        <v>45389.0</v>
      </c>
      <c r="D153" s="44" t="s">
        <v>25</v>
      </c>
      <c r="E153" s="44" t="s">
        <v>31</v>
      </c>
      <c r="F153" s="26" t="s">
        <v>474</v>
      </c>
      <c r="G153" s="44">
        <v>1.0</v>
      </c>
      <c r="H153" s="44" t="s">
        <v>28</v>
      </c>
      <c r="I153" s="44" t="s">
        <v>28</v>
      </c>
      <c r="J153" s="44">
        <v>1.0</v>
      </c>
      <c r="K153" s="44" t="s">
        <v>28</v>
      </c>
      <c r="L153" s="44" t="s">
        <v>28</v>
      </c>
      <c r="M153" s="45" t="s">
        <v>28</v>
      </c>
      <c r="N153" s="44" t="s">
        <v>28</v>
      </c>
      <c r="O153" s="46" t="s">
        <v>28</v>
      </c>
      <c r="P153" s="44" t="s">
        <v>28</v>
      </c>
      <c r="Q153" s="44" t="s">
        <v>28</v>
      </c>
      <c r="R153" s="38" t="s">
        <v>475</v>
      </c>
      <c r="S153" s="38" t="s">
        <v>476</v>
      </c>
      <c r="T153" s="18" t="str">
        <f t="shared" si="6"/>
        <v>https://web.archive.org/web/20240417031814/https://mynewsla.com/</v>
      </c>
      <c r="U153" s="47"/>
      <c r="V153" s="15"/>
      <c r="W153" s="48"/>
      <c r="X153" s="48"/>
      <c r="Y153" s="48"/>
      <c r="Z153" s="48"/>
    </row>
    <row r="154">
      <c r="A154" s="13">
        <v>408.0</v>
      </c>
      <c r="B154" s="13">
        <v>2024.0</v>
      </c>
      <c r="C154" s="14">
        <v>45384.0</v>
      </c>
      <c r="D154" s="44" t="s">
        <v>25</v>
      </c>
      <c r="E154" s="44" t="s">
        <v>111</v>
      </c>
      <c r="F154" s="26" t="s">
        <v>94</v>
      </c>
      <c r="G154" s="44">
        <v>1.0</v>
      </c>
      <c r="H154" s="44"/>
      <c r="I154" s="44"/>
      <c r="J154" s="44"/>
      <c r="K154" s="44"/>
      <c r="L154" s="44"/>
      <c r="M154" s="45" t="s">
        <v>28</v>
      </c>
      <c r="N154" s="44" t="s">
        <v>28</v>
      </c>
      <c r="O154" s="46" t="s">
        <v>28</v>
      </c>
      <c r="P154" s="44" t="s">
        <v>28</v>
      </c>
      <c r="Q154" s="44" t="s">
        <v>28</v>
      </c>
      <c r="R154" s="38" t="s">
        <v>477</v>
      </c>
      <c r="S154" s="38" t="s">
        <v>478</v>
      </c>
      <c r="T154" s="18" t="str">
        <f t="shared" si="6"/>
        <v>https://web.archive.org/web/20240417032151/https://www.fox5atlan</v>
      </c>
      <c r="U154" s="47"/>
      <c r="V154" s="15"/>
      <c r="W154" s="48"/>
      <c r="X154" s="48"/>
      <c r="Y154" s="48"/>
      <c r="Z154" s="48"/>
    </row>
    <row r="155">
      <c r="A155" s="13">
        <v>407.0</v>
      </c>
      <c r="B155" s="13">
        <v>2024.0</v>
      </c>
      <c r="C155" s="14">
        <v>45383.0</v>
      </c>
      <c r="D155" s="44" t="s">
        <v>25</v>
      </c>
      <c r="E155" s="44" t="s">
        <v>67</v>
      </c>
      <c r="F155" s="53" t="s">
        <v>56</v>
      </c>
      <c r="G155" s="44">
        <v>2.0</v>
      </c>
      <c r="H155" s="44" t="s">
        <v>28</v>
      </c>
      <c r="I155" s="44" t="s">
        <v>28</v>
      </c>
      <c r="J155" s="44">
        <v>2.0</v>
      </c>
      <c r="K155" s="44" t="s">
        <v>28</v>
      </c>
      <c r="L155" s="44" t="s">
        <v>28</v>
      </c>
      <c r="M155" s="45" t="s">
        <v>83</v>
      </c>
      <c r="N155" s="44" t="s">
        <v>28</v>
      </c>
      <c r="O155" s="46" t="s">
        <v>28</v>
      </c>
      <c r="P155" s="44" t="s">
        <v>28</v>
      </c>
      <c r="Q155" s="44" t="s">
        <v>28</v>
      </c>
      <c r="R155" s="38" t="s">
        <v>479</v>
      </c>
      <c r="S155" s="38" t="s">
        <v>480</v>
      </c>
      <c r="T155" s="18" t="str">
        <f t="shared" si="6"/>
        <v>https://web.archive.org/web/20240417030313/https://www.10tv.com/</v>
      </c>
      <c r="U155" s="47"/>
      <c r="V155" s="15" t="s">
        <v>481</v>
      </c>
      <c r="W155" s="48"/>
      <c r="X155" s="48"/>
      <c r="Y155" s="48"/>
      <c r="Z155" s="48"/>
    </row>
    <row r="156">
      <c r="A156" s="13">
        <v>406.0</v>
      </c>
      <c r="B156" s="13">
        <v>2024.0</v>
      </c>
      <c r="C156" s="14">
        <v>45375.0</v>
      </c>
      <c r="D156" s="44" t="s">
        <v>25</v>
      </c>
      <c r="E156" s="44" t="s">
        <v>64</v>
      </c>
      <c r="F156" s="26" t="s">
        <v>482</v>
      </c>
      <c r="G156" s="44">
        <v>1.0</v>
      </c>
      <c r="H156" s="44">
        <v>1.0</v>
      </c>
      <c r="I156" s="44" t="s">
        <v>28</v>
      </c>
      <c r="J156" s="44" t="s">
        <v>28</v>
      </c>
      <c r="K156" s="44" t="s">
        <v>28</v>
      </c>
      <c r="L156" s="44">
        <v>1.0</v>
      </c>
      <c r="M156" s="45" t="s">
        <v>28</v>
      </c>
      <c r="N156" s="44" t="s">
        <v>28</v>
      </c>
      <c r="O156" s="46" t="s">
        <v>28</v>
      </c>
      <c r="P156" s="44" t="s">
        <v>28</v>
      </c>
      <c r="Q156" s="44" t="s">
        <v>28</v>
      </c>
      <c r="R156" s="38" t="s">
        <v>483</v>
      </c>
      <c r="S156" s="38" t="s">
        <v>484</v>
      </c>
      <c r="T156" s="18" t="str">
        <f t="shared" si="6"/>
        <v>https://web.archive.org/web/20240401123119/https://www.idsnews.c</v>
      </c>
      <c r="U156" s="47"/>
      <c r="V156" s="15"/>
      <c r="W156" s="48"/>
      <c r="X156" s="48"/>
      <c r="Y156" s="48"/>
      <c r="Z156" s="48"/>
    </row>
    <row r="157">
      <c r="A157" s="13">
        <v>405.0</v>
      </c>
      <c r="B157" s="13">
        <v>2024.0</v>
      </c>
      <c r="C157" s="14">
        <v>45373.0</v>
      </c>
      <c r="D157" s="44" t="s">
        <v>25</v>
      </c>
      <c r="E157" s="44" t="s">
        <v>485</v>
      </c>
      <c r="F157" s="26" t="s">
        <v>486</v>
      </c>
      <c r="G157" s="44">
        <v>1.0</v>
      </c>
      <c r="H157" s="44" t="s">
        <v>28</v>
      </c>
      <c r="I157" s="44" t="s">
        <v>28</v>
      </c>
      <c r="J157" s="44">
        <v>1.0</v>
      </c>
      <c r="K157" s="44" t="s">
        <v>28</v>
      </c>
      <c r="L157" s="44" t="s">
        <v>28</v>
      </c>
      <c r="M157" s="45" t="s">
        <v>28</v>
      </c>
      <c r="N157" s="44" t="s">
        <v>28</v>
      </c>
      <c r="O157" s="46" t="s">
        <v>28</v>
      </c>
      <c r="P157" s="44" t="s">
        <v>28</v>
      </c>
      <c r="Q157" s="44" t="s">
        <v>28</v>
      </c>
      <c r="R157" s="38" t="s">
        <v>487</v>
      </c>
      <c r="S157" s="38" t="s">
        <v>488</v>
      </c>
      <c r="T157" s="18" t="str">
        <f t="shared" si="6"/>
        <v>https://web.archive.org/web/20240401123329/https://kyma.com/news</v>
      </c>
      <c r="U157" s="47"/>
      <c r="V157" s="15"/>
      <c r="W157" s="48"/>
      <c r="X157" s="48"/>
      <c r="Y157" s="48"/>
      <c r="Z157" s="48"/>
    </row>
    <row r="158">
      <c r="A158" s="13">
        <v>404.0</v>
      </c>
      <c r="B158" s="13">
        <v>2024.0</v>
      </c>
      <c r="C158" s="14">
        <v>45369.0</v>
      </c>
      <c r="D158" s="44" t="s">
        <v>25</v>
      </c>
      <c r="E158" s="44" t="s">
        <v>71</v>
      </c>
      <c r="F158" s="26" t="s">
        <v>61</v>
      </c>
      <c r="G158" s="44">
        <v>1.0</v>
      </c>
      <c r="H158" s="44" t="s">
        <v>28</v>
      </c>
      <c r="I158" s="44" t="s">
        <v>28</v>
      </c>
      <c r="J158" s="44" t="s">
        <v>28</v>
      </c>
      <c r="K158" s="44">
        <v>1.0</v>
      </c>
      <c r="L158" s="44">
        <v>1.0</v>
      </c>
      <c r="M158" s="45" t="s">
        <v>62</v>
      </c>
      <c r="N158" s="44" t="s">
        <v>28</v>
      </c>
      <c r="O158" s="46" t="s">
        <v>28</v>
      </c>
      <c r="P158" s="44" t="s">
        <v>28</v>
      </c>
      <c r="Q158" s="44" t="s">
        <v>28</v>
      </c>
      <c r="R158" s="38" t="s">
        <v>489</v>
      </c>
      <c r="S158" s="38" t="s">
        <v>490</v>
      </c>
      <c r="T158" s="18" t="str">
        <f t="shared" si="6"/>
        <v>https://web.archive.org/web/20240321040249/https://www.miamihera</v>
      </c>
      <c r="U158" s="47"/>
      <c r="V158" s="15"/>
      <c r="W158" s="48"/>
      <c r="X158" s="48"/>
      <c r="Y158" s="48"/>
      <c r="Z158" s="48"/>
    </row>
    <row r="159">
      <c r="A159" s="13">
        <v>403.0</v>
      </c>
      <c r="B159" s="13">
        <v>2024.0</v>
      </c>
      <c r="C159" s="14">
        <v>45343.0</v>
      </c>
      <c r="D159" s="44" t="s">
        <v>25</v>
      </c>
      <c r="E159" s="44" t="s">
        <v>111</v>
      </c>
      <c r="F159" s="26" t="s">
        <v>94</v>
      </c>
      <c r="G159" s="44">
        <v>2.0</v>
      </c>
      <c r="H159" s="44" t="s">
        <v>28</v>
      </c>
      <c r="I159" s="44" t="s">
        <v>28</v>
      </c>
      <c r="J159" s="44">
        <v>2.0</v>
      </c>
      <c r="K159" s="44" t="s">
        <v>28</v>
      </c>
      <c r="L159" s="44" t="s">
        <v>28</v>
      </c>
      <c r="M159" s="45" t="s">
        <v>28</v>
      </c>
      <c r="N159" s="44" t="s">
        <v>28</v>
      </c>
      <c r="O159" s="46" t="s">
        <v>28</v>
      </c>
      <c r="P159" s="44" t="s">
        <v>28</v>
      </c>
      <c r="Q159" s="44" t="s">
        <v>28</v>
      </c>
      <c r="R159" s="38" t="s">
        <v>491</v>
      </c>
      <c r="S159" s="38" t="s">
        <v>492</v>
      </c>
      <c r="T159" s="18" t="str">
        <f t="shared" si="6"/>
        <v>https://web.archive.org/web/20240229060137/https://www.wbaltv.co</v>
      </c>
      <c r="U159" s="47"/>
      <c r="V159" s="15"/>
      <c r="W159" s="48"/>
      <c r="X159" s="48"/>
      <c r="Y159" s="48"/>
      <c r="Z159" s="48"/>
    </row>
    <row r="160">
      <c r="A160" s="13">
        <v>402.0</v>
      </c>
      <c r="B160" s="13">
        <v>2024.0</v>
      </c>
      <c r="C160" s="14">
        <v>45343.0</v>
      </c>
      <c r="D160" s="44" t="s">
        <v>25</v>
      </c>
      <c r="E160" s="44" t="s">
        <v>31</v>
      </c>
      <c r="F160" s="26" t="s">
        <v>61</v>
      </c>
      <c r="G160" s="44">
        <v>1.0</v>
      </c>
      <c r="H160" s="44" t="s">
        <v>28</v>
      </c>
      <c r="I160" s="44" t="s">
        <v>28</v>
      </c>
      <c r="J160" s="44" t="s">
        <v>28</v>
      </c>
      <c r="K160" s="44">
        <v>1.0</v>
      </c>
      <c r="L160" s="44">
        <v>1.0</v>
      </c>
      <c r="M160" s="45" t="s">
        <v>29</v>
      </c>
      <c r="N160" s="44" t="s">
        <v>28</v>
      </c>
      <c r="O160" s="46" t="s">
        <v>28</v>
      </c>
      <c r="P160" s="44" t="s">
        <v>28</v>
      </c>
      <c r="Q160" s="44" t="s">
        <v>28</v>
      </c>
      <c r="R160" s="38" t="s">
        <v>493</v>
      </c>
      <c r="S160" s="38" t="s">
        <v>494</v>
      </c>
      <c r="T160" s="18" t="str">
        <f t="shared" si="6"/>
        <v>https://web.archive.org/web/20240229055710/https://www.latimes.c</v>
      </c>
      <c r="U160" s="47"/>
      <c r="V160" s="15"/>
      <c r="W160" s="48"/>
      <c r="X160" s="48"/>
      <c r="Y160" s="48"/>
      <c r="Z160" s="48"/>
    </row>
    <row r="161">
      <c r="A161" s="13">
        <v>401.0</v>
      </c>
      <c r="B161" s="13">
        <v>2024.0</v>
      </c>
      <c r="C161" s="14">
        <v>45342.0</v>
      </c>
      <c r="D161" s="44" t="s">
        <v>25</v>
      </c>
      <c r="E161" s="44" t="s">
        <v>99</v>
      </c>
      <c r="F161" s="26" t="s">
        <v>495</v>
      </c>
      <c r="G161" s="44">
        <v>1.0</v>
      </c>
      <c r="H161" s="44" t="s">
        <v>28</v>
      </c>
      <c r="I161" s="50">
        <v>1.0</v>
      </c>
      <c r="J161" s="44" t="s">
        <v>28</v>
      </c>
      <c r="K161" s="44" t="s">
        <v>28</v>
      </c>
      <c r="L161" s="44">
        <v>1.0</v>
      </c>
      <c r="M161" s="45" t="s">
        <v>28</v>
      </c>
      <c r="N161" s="44" t="s">
        <v>28</v>
      </c>
      <c r="O161" s="46" t="s">
        <v>28</v>
      </c>
      <c r="P161" s="44" t="s">
        <v>28</v>
      </c>
      <c r="Q161" s="44" t="s">
        <v>28</v>
      </c>
      <c r="R161" s="38" t="s">
        <v>496</v>
      </c>
      <c r="S161" s="38" t="s">
        <v>497</v>
      </c>
      <c r="T161" s="18" t="str">
        <f t="shared" si="6"/>
        <v>https://web.archive.org/web/20240229055226/https://kjzz.com/news</v>
      </c>
      <c r="U161" s="47"/>
      <c r="V161" s="15"/>
      <c r="W161" s="48"/>
      <c r="X161" s="48"/>
      <c r="Y161" s="48"/>
      <c r="Z161" s="48"/>
    </row>
    <row r="162">
      <c r="A162" s="13">
        <v>400.0</v>
      </c>
      <c r="B162" s="13">
        <v>2024.0</v>
      </c>
      <c r="C162" s="14">
        <v>45340.0</v>
      </c>
      <c r="D162" s="44" t="s">
        <v>285</v>
      </c>
      <c r="E162" s="44" t="s">
        <v>28</v>
      </c>
      <c r="F162" s="26" t="s">
        <v>498</v>
      </c>
      <c r="G162" s="44">
        <v>1.0</v>
      </c>
      <c r="H162" s="44" t="s">
        <v>28</v>
      </c>
      <c r="I162" s="50">
        <v>1.0</v>
      </c>
      <c r="J162" s="44" t="s">
        <v>28</v>
      </c>
      <c r="K162" s="44" t="s">
        <v>28</v>
      </c>
      <c r="L162" s="44">
        <v>1.0</v>
      </c>
      <c r="M162" s="45" t="s">
        <v>28</v>
      </c>
      <c r="N162" s="44" t="s">
        <v>28</v>
      </c>
      <c r="O162" s="46" t="s">
        <v>28</v>
      </c>
      <c r="P162" s="44" t="s">
        <v>28</v>
      </c>
      <c r="Q162" s="44" t="s">
        <v>28</v>
      </c>
      <c r="R162" s="38" t="s">
        <v>499</v>
      </c>
      <c r="S162" s="38" t="s">
        <v>500</v>
      </c>
      <c r="T162" s="18" t="str">
        <f t="shared" si="6"/>
        <v>https://web.archive.org/web/20240229054341/https://vancouver.cit</v>
      </c>
      <c r="U162" s="47"/>
      <c r="V162" s="15"/>
      <c r="W162" s="48"/>
      <c r="X162" s="48"/>
      <c r="Y162" s="48"/>
      <c r="Z162" s="48"/>
    </row>
    <row r="163">
      <c r="A163" s="13">
        <v>399.0</v>
      </c>
      <c r="B163" s="13">
        <v>2024.0</v>
      </c>
      <c r="C163" s="14">
        <v>45336.0</v>
      </c>
      <c r="D163" s="44" t="s">
        <v>25</v>
      </c>
      <c r="E163" s="44" t="s">
        <v>31</v>
      </c>
      <c r="F163" s="26" t="s">
        <v>501</v>
      </c>
      <c r="G163" s="44">
        <v>1.0</v>
      </c>
      <c r="H163" s="44">
        <v>1.0</v>
      </c>
      <c r="I163" s="44" t="s">
        <v>28</v>
      </c>
      <c r="J163" s="44" t="s">
        <v>28</v>
      </c>
      <c r="K163" s="44" t="s">
        <v>28</v>
      </c>
      <c r="L163" s="44">
        <v>1.0</v>
      </c>
      <c r="M163" s="45">
        <v>3.0</v>
      </c>
      <c r="N163" s="44" t="s">
        <v>28</v>
      </c>
      <c r="O163" s="46" t="s">
        <v>28</v>
      </c>
      <c r="P163" s="44" t="s">
        <v>28</v>
      </c>
      <c r="Q163" s="44" t="s">
        <v>28</v>
      </c>
      <c r="R163" s="38" t="s">
        <v>502</v>
      </c>
      <c r="S163" s="38" t="s">
        <v>503</v>
      </c>
      <c r="T163" s="18" t="str">
        <f t="shared" si="6"/>
        <v>https://web.archive.org/web/20240218032513/https://www.dailymail</v>
      </c>
      <c r="U163" s="47"/>
      <c r="V163" s="15"/>
      <c r="W163" s="48"/>
      <c r="X163" s="48"/>
      <c r="Y163" s="48"/>
      <c r="Z163" s="48"/>
    </row>
    <row r="164">
      <c r="A164" s="13">
        <v>398.0</v>
      </c>
      <c r="B164" s="13">
        <v>2024.0</v>
      </c>
      <c r="C164" s="14">
        <v>45336.0</v>
      </c>
      <c r="D164" s="44" t="s">
        <v>25</v>
      </c>
      <c r="E164" s="44" t="s">
        <v>31</v>
      </c>
      <c r="F164" s="26" t="s">
        <v>504</v>
      </c>
      <c r="G164" s="44">
        <v>1.0</v>
      </c>
      <c r="H164" s="44">
        <v>1.0</v>
      </c>
      <c r="I164" s="44" t="s">
        <v>28</v>
      </c>
      <c r="J164" s="44" t="s">
        <v>28</v>
      </c>
      <c r="K164" s="44" t="s">
        <v>28</v>
      </c>
      <c r="L164" s="44">
        <v>1.0</v>
      </c>
      <c r="M164" s="45" t="s">
        <v>28</v>
      </c>
      <c r="N164" s="44" t="s">
        <v>28</v>
      </c>
      <c r="O164" s="46" t="s">
        <v>28</v>
      </c>
      <c r="P164" s="44" t="s">
        <v>28</v>
      </c>
      <c r="Q164" s="44" t="s">
        <v>28</v>
      </c>
      <c r="R164" s="38" t="s">
        <v>505</v>
      </c>
      <c r="S164" s="38" t="s">
        <v>506</v>
      </c>
      <c r="T164" s="18" t="str">
        <f t="shared" si="6"/>
        <v>https://web.archive.org/web/20240217133555/https://www.eastbayti</v>
      </c>
      <c r="U164" s="47"/>
      <c r="V164" s="15" t="s">
        <v>507</v>
      </c>
      <c r="W164" s="48"/>
      <c r="X164" s="48"/>
      <c r="Y164" s="48"/>
      <c r="Z164" s="48"/>
    </row>
    <row r="165">
      <c r="A165" s="13">
        <v>397.0</v>
      </c>
      <c r="B165" s="13">
        <v>2024.0</v>
      </c>
      <c r="C165" s="14">
        <v>45336.0</v>
      </c>
      <c r="D165" s="44" t="s">
        <v>163</v>
      </c>
      <c r="E165" s="44" t="s">
        <v>28</v>
      </c>
      <c r="F165" s="26" t="s">
        <v>508</v>
      </c>
      <c r="G165" s="44">
        <v>2.0</v>
      </c>
      <c r="H165" s="44">
        <v>1.0</v>
      </c>
      <c r="I165" s="44">
        <v>1.0</v>
      </c>
      <c r="J165" s="44" t="s">
        <v>28</v>
      </c>
      <c r="K165" s="44" t="s">
        <v>28</v>
      </c>
      <c r="L165" s="44">
        <v>2.0</v>
      </c>
      <c r="M165" s="45" t="s">
        <v>28</v>
      </c>
      <c r="N165" s="44" t="s">
        <v>28</v>
      </c>
      <c r="O165" s="46" t="s">
        <v>28</v>
      </c>
      <c r="P165" s="44" t="s">
        <v>28</v>
      </c>
      <c r="Q165" s="44" t="s">
        <v>28</v>
      </c>
      <c r="R165" s="38" t="s">
        <v>509</v>
      </c>
      <c r="S165" s="38" t="s">
        <v>510</v>
      </c>
      <c r="T165" s="18" t="str">
        <f t="shared" si="6"/>
        <v>https://web.archive.org/web/20240217133308/https://uk.news.yahoo</v>
      </c>
      <c r="U165" s="47"/>
      <c r="V165" s="43" t="s">
        <v>511</v>
      </c>
      <c r="W165" s="50" t="s">
        <v>512</v>
      </c>
      <c r="X165" s="48"/>
      <c r="Y165" s="48"/>
      <c r="Z165" s="48"/>
    </row>
    <row r="166">
      <c r="A166" s="13">
        <v>396.0</v>
      </c>
      <c r="B166" s="13">
        <v>2024.0</v>
      </c>
      <c r="C166" s="14">
        <v>45333.0</v>
      </c>
      <c r="D166" s="44" t="s">
        <v>25</v>
      </c>
      <c r="E166" s="44" t="s">
        <v>114</v>
      </c>
      <c r="F166" s="26" t="s">
        <v>513</v>
      </c>
      <c r="G166" s="44">
        <v>1.0</v>
      </c>
      <c r="H166" s="44">
        <v>1.0</v>
      </c>
      <c r="I166" s="44" t="s">
        <v>28</v>
      </c>
      <c r="J166" s="44" t="s">
        <v>28</v>
      </c>
      <c r="K166" s="44" t="s">
        <v>28</v>
      </c>
      <c r="L166" s="44">
        <v>1.0</v>
      </c>
      <c r="M166" s="45" t="s">
        <v>28</v>
      </c>
      <c r="N166" s="44" t="s">
        <v>28</v>
      </c>
      <c r="O166" s="46" t="s">
        <v>28</v>
      </c>
      <c r="P166" s="44" t="s">
        <v>28</v>
      </c>
      <c r="Q166" s="44" t="s">
        <v>28</v>
      </c>
      <c r="R166" s="54" t="s">
        <v>514</v>
      </c>
      <c r="S166" s="55" t="s">
        <v>515</v>
      </c>
      <c r="T166" s="18" t="str">
        <f t="shared" si="6"/>
        <v>https://web.archive.org/web/20240201014307/https://www.aol.c...</v>
      </c>
      <c r="U166" s="47"/>
      <c r="V166" s="15" t="s">
        <v>516</v>
      </c>
      <c r="W166" s="48"/>
      <c r="X166" s="48"/>
      <c r="Y166" s="48"/>
      <c r="Z166" s="48"/>
    </row>
    <row r="167">
      <c r="A167" s="13">
        <v>395.0</v>
      </c>
      <c r="B167" s="13">
        <v>2024.0</v>
      </c>
      <c r="C167" s="14">
        <v>45333.0</v>
      </c>
      <c r="D167" s="44" t="s">
        <v>25</v>
      </c>
      <c r="E167" s="44" t="s">
        <v>31</v>
      </c>
      <c r="F167" s="26" t="s">
        <v>517</v>
      </c>
      <c r="G167" s="44">
        <v>1.0</v>
      </c>
      <c r="H167" s="44">
        <v>1.0</v>
      </c>
      <c r="I167" s="44" t="s">
        <v>28</v>
      </c>
      <c r="J167" s="44" t="s">
        <v>28</v>
      </c>
      <c r="K167" s="44" t="s">
        <v>28</v>
      </c>
      <c r="L167" s="44">
        <v>1.0</v>
      </c>
      <c r="M167" s="45">
        <v>3.0</v>
      </c>
      <c r="N167" s="44" t="s">
        <v>28</v>
      </c>
      <c r="O167" s="46" t="s">
        <v>28</v>
      </c>
      <c r="P167" s="44" t="s">
        <v>28</v>
      </c>
      <c r="Q167" s="44" t="s">
        <v>28</v>
      </c>
      <c r="R167" s="27" t="s">
        <v>518</v>
      </c>
      <c r="S167" s="55" t="s">
        <v>519</v>
      </c>
      <c r="T167" s="18" t="str">
        <f t="shared" si="6"/>
        <v>https://web.archive.org/web/20240201015853/https://www.audac...</v>
      </c>
      <c r="U167" s="47"/>
      <c r="V167" s="15"/>
      <c r="W167" s="48"/>
      <c r="X167" s="48"/>
      <c r="Y167" s="48"/>
      <c r="Z167" s="48"/>
    </row>
    <row r="168">
      <c r="A168" s="13">
        <v>394.0</v>
      </c>
      <c r="B168" s="13">
        <v>2024.0</v>
      </c>
      <c r="C168" s="14">
        <v>45329.0</v>
      </c>
      <c r="D168" s="44" t="s">
        <v>25</v>
      </c>
      <c r="E168" s="44" t="s">
        <v>299</v>
      </c>
      <c r="F168" s="26" t="s">
        <v>520</v>
      </c>
      <c r="G168" s="44">
        <v>1.0</v>
      </c>
      <c r="H168" s="44" t="s">
        <v>28</v>
      </c>
      <c r="I168" s="44" t="s">
        <v>28</v>
      </c>
      <c r="J168" s="44">
        <v>1.0</v>
      </c>
      <c r="K168" s="44" t="s">
        <v>28</v>
      </c>
      <c r="L168" s="44" t="s">
        <v>28</v>
      </c>
      <c r="M168" s="45" t="s">
        <v>62</v>
      </c>
      <c r="N168" s="44" t="s">
        <v>28</v>
      </c>
      <c r="O168" s="24" t="s">
        <v>28</v>
      </c>
      <c r="P168" s="44" t="s">
        <v>28</v>
      </c>
      <c r="Q168" s="44" t="s">
        <v>28</v>
      </c>
      <c r="R168" s="54" t="s">
        <v>521</v>
      </c>
      <c r="S168" s="55" t="s">
        <v>522</v>
      </c>
      <c r="T168" s="18" t="str">
        <f t="shared" si="6"/>
        <v>https://web.archive.org/web/20240201020229/https://countynew...</v>
      </c>
      <c r="U168" s="47"/>
      <c r="V168" s="15" t="s">
        <v>523</v>
      </c>
      <c r="W168" s="48"/>
      <c r="X168" s="48"/>
      <c r="Y168" s="48"/>
      <c r="Z168" s="48"/>
    </row>
    <row r="169">
      <c r="A169" s="13">
        <v>393.0</v>
      </c>
      <c r="B169" s="13">
        <v>2024.0</v>
      </c>
      <c r="C169" s="14">
        <v>45323.0</v>
      </c>
      <c r="D169" s="44" t="s">
        <v>25</v>
      </c>
      <c r="E169" s="44" t="s">
        <v>31</v>
      </c>
      <c r="F169" s="26" t="s">
        <v>61</v>
      </c>
      <c r="G169" s="44">
        <v>1.0</v>
      </c>
      <c r="H169" s="44" t="s">
        <v>28</v>
      </c>
      <c r="I169" s="44" t="s">
        <v>28</v>
      </c>
      <c r="J169" s="44" t="s">
        <v>28</v>
      </c>
      <c r="K169" s="44">
        <v>1.0</v>
      </c>
      <c r="L169" s="44">
        <v>1.0</v>
      </c>
      <c r="M169" s="45" t="s">
        <v>28</v>
      </c>
      <c r="N169" s="44" t="s">
        <v>28</v>
      </c>
      <c r="O169" s="46" t="s">
        <v>28</v>
      </c>
      <c r="P169" s="44" t="s">
        <v>28</v>
      </c>
      <c r="Q169" s="44" t="s">
        <v>28</v>
      </c>
      <c r="R169" s="54" t="s">
        <v>514</v>
      </c>
      <c r="S169" s="55" t="s">
        <v>515</v>
      </c>
      <c r="T169" s="18" t="str">
        <f t="shared" si="6"/>
        <v>https://web.archive.org/web/20240201014307/https://www.aol.c...</v>
      </c>
      <c r="U169" s="47"/>
      <c r="V169" s="15"/>
      <c r="W169" s="48"/>
      <c r="X169" s="48"/>
      <c r="Y169" s="48"/>
      <c r="Z169" s="48"/>
    </row>
    <row r="170">
      <c r="A170" s="13">
        <v>392.0</v>
      </c>
      <c r="B170" s="13">
        <v>2024.0</v>
      </c>
      <c r="C170" s="14">
        <v>45319.0</v>
      </c>
      <c r="D170" s="44" t="s">
        <v>25</v>
      </c>
      <c r="E170" s="44" t="s">
        <v>31</v>
      </c>
      <c r="F170" s="26" t="s">
        <v>524</v>
      </c>
      <c r="G170" s="44">
        <v>1.0</v>
      </c>
      <c r="H170" s="44">
        <v>1.0</v>
      </c>
      <c r="I170" s="44" t="s">
        <v>28</v>
      </c>
      <c r="J170" s="44" t="s">
        <v>28</v>
      </c>
      <c r="K170" s="44" t="s">
        <v>28</v>
      </c>
      <c r="L170" s="44" t="s">
        <v>28</v>
      </c>
      <c r="M170" s="45" t="s">
        <v>28</v>
      </c>
      <c r="N170" s="44" t="s">
        <v>28</v>
      </c>
      <c r="O170" s="46" t="s">
        <v>28</v>
      </c>
      <c r="P170" s="44" t="s">
        <v>28</v>
      </c>
      <c r="Q170" s="44" t="s">
        <v>28</v>
      </c>
      <c r="R170" s="54" t="s">
        <v>521</v>
      </c>
      <c r="S170" s="55" t="s">
        <v>522</v>
      </c>
      <c r="T170" s="18" t="str">
        <f t="shared" si="6"/>
        <v>https://web.archive.org/web/20240201020229/https://countynew...</v>
      </c>
      <c r="U170" s="47"/>
      <c r="V170" s="15"/>
      <c r="W170" s="48"/>
      <c r="X170" s="48"/>
      <c r="Y170" s="48"/>
      <c r="Z170" s="48"/>
    </row>
    <row r="171">
      <c r="A171" s="13">
        <v>391.0</v>
      </c>
      <c r="B171" s="13">
        <v>2024.0</v>
      </c>
      <c r="C171" s="14">
        <v>45317.0</v>
      </c>
      <c r="D171" s="44" t="s">
        <v>25</v>
      </c>
      <c r="E171" s="44" t="s">
        <v>525</v>
      </c>
      <c r="F171" s="26" t="s">
        <v>106</v>
      </c>
      <c r="G171" s="44">
        <v>1.0</v>
      </c>
      <c r="H171" s="44">
        <v>1.0</v>
      </c>
      <c r="I171" s="44" t="s">
        <v>28</v>
      </c>
      <c r="J171" s="44" t="s">
        <v>28</v>
      </c>
      <c r="K171" s="44" t="s">
        <v>28</v>
      </c>
      <c r="L171" s="44" t="s">
        <v>28</v>
      </c>
      <c r="M171" s="45" t="s">
        <v>28</v>
      </c>
      <c r="N171" s="44" t="s">
        <v>28</v>
      </c>
      <c r="O171" s="46" t="s">
        <v>28</v>
      </c>
      <c r="P171" s="44" t="s">
        <v>28</v>
      </c>
      <c r="Q171" s="44" t="s">
        <v>28</v>
      </c>
      <c r="R171" s="54" t="s">
        <v>514</v>
      </c>
      <c r="S171" s="55" t="s">
        <v>515</v>
      </c>
      <c r="T171" s="18" t="str">
        <f t="shared" si="6"/>
        <v>https://web.archive.org/web/20240201014307/https://www.aol.c...</v>
      </c>
      <c r="U171" s="47"/>
      <c r="V171" s="15" t="s">
        <v>526</v>
      </c>
      <c r="W171" s="48"/>
      <c r="X171" s="48"/>
      <c r="Y171" s="48"/>
      <c r="Z171" s="48"/>
    </row>
    <row r="172">
      <c r="A172" s="13">
        <v>390.1</v>
      </c>
      <c r="B172" s="13">
        <v>2024.0</v>
      </c>
      <c r="C172" s="14">
        <v>45315.0</v>
      </c>
      <c r="D172" s="44" t="s">
        <v>359</v>
      </c>
      <c r="E172" s="44" t="s">
        <v>28</v>
      </c>
      <c r="F172" s="26" t="s">
        <v>527</v>
      </c>
      <c r="G172" s="44">
        <v>1.0</v>
      </c>
      <c r="H172" s="44" t="s">
        <v>28</v>
      </c>
      <c r="I172" s="44" t="s">
        <v>28</v>
      </c>
      <c r="J172" s="44" t="s">
        <v>28</v>
      </c>
      <c r="K172" s="44">
        <v>1.0</v>
      </c>
      <c r="L172" s="44">
        <v>1.0</v>
      </c>
      <c r="M172" s="45" t="s">
        <v>28</v>
      </c>
      <c r="N172" s="44" t="s">
        <v>28</v>
      </c>
      <c r="O172" s="46" t="s">
        <v>28</v>
      </c>
      <c r="P172" s="44" t="s">
        <v>28</v>
      </c>
      <c r="Q172" s="44" t="s">
        <v>28</v>
      </c>
      <c r="R172" s="38" t="s">
        <v>528</v>
      </c>
      <c r="S172" s="19" t="str">
        <f>CONCAT(LEFT(R172,60),"...")</f>
        <v>https://web.archive.org/web/20240515045255/https://www.wa.de...</v>
      </c>
      <c r="T172" s="18" t="str">
        <f t="shared" si="6"/>
        <v>https://web.archive.org/web/20240515045255/https://www.wa.de...</v>
      </c>
      <c r="U172" s="47"/>
      <c r="V172" s="15"/>
      <c r="W172" s="48"/>
      <c r="X172" s="48"/>
      <c r="Y172" s="48"/>
      <c r="Z172" s="48"/>
    </row>
    <row r="173">
      <c r="A173" s="13">
        <v>390.0</v>
      </c>
      <c r="B173" s="13">
        <v>2024.0</v>
      </c>
      <c r="C173" s="14">
        <v>45315.0</v>
      </c>
      <c r="D173" s="44" t="s">
        <v>25</v>
      </c>
      <c r="E173" s="44" t="s">
        <v>299</v>
      </c>
      <c r="F173" s="26" t="s">
        <v>529</v>
      </c>
      <c r="G173" s="44">
        <v>1.0</v>
      </c>
      <c r="H173" s="44">
        <v>1.0</v>
      </c>
      <c r="I173" s="44" t="s">
        <v>28</v>
      </c>
      <c r="J173" s="44" t="s">
        <v>28</v>
      </c>
      <c r="K173" s="44" t="s">
        <v>28</v>
      </c>
      <c r="L173" s="44" t="s">
        <v>28</v>
      </c>
      <c r="M173" s="45" t="s">
        <v>28</v>
      </c>
      <c r="N173" s="44" t="s">
        <v>28</v>
      </c>
      <c r="O173" s="46" t="s">
        <v>28</v>
      </c>
      <c r="P173" s="44" t="s">
        <v>28</v>
      </c>
      <c r="Q173" s="44" t="s">
        <v>28</v>
      </c>
      <c r="R173" s="27" t="s">
        <v>518</v>
      </c>
      <c r="S173" s="55" t="s">
        <v>519</v>
      </c>
      <c r="T173" s="18" t="str">
        <f t="shared" si="6"/>
        <v>https://web.archive.org/web/20240201015853/https://www.audac...</v>
      </c>
      <c r="U173" s="47"/>
      <c r="V173" s="15"/>
      <c r="W173" s="48"/>
      <c r="X173" s="48"/>
      <c r="Y173" s="48"/>
      <c r="Z173" s="48"/>
    </row>
    <row r="174">
      <c r="A174" s="13">
        <v>389.1</v>
      </c>
      <c r="B174" s="13">
        <v>2024.0</v>
      </c>
      <c r="C174" s="14">
        <v>45310.0</v>
      </c>
      <c r="D174" s="44" t="s">
        <v>359</v>
      </c>
      <c r="E174" s="44" t="s">
        <v>28</v>
      </c>
      <c r="F174" s="26" t="s">
        <v>530</v>
      </c>
      <c r="G174" s="44">
        <v>1.0</v>
      </c>
      <c r="H174" s="44" t="s">
        <v>28</v>
      </c>
      <c r="I174" s="44" t="s">
        <v>28</v>
      </c>
      <c r="J174" s="44">
        <v>1.0</v>
      </c>
      <c r="K174" s="44" t="s">
        <v>28</v>
      </c>
      <c r="L174" s="44">
        <v>1.0</v>
      </c>
      <c r="M174" s="45" t="s">
        <v>28</v>
      </c>
      <c r="N174" s="44" t="s">
        <v>28</v>
      </c>
      <c r="O174" s="46" t="s">
        <v>28</v>
      </c>
      <c r="P174" s="44" t="s">
        <v>28</v>
      </c>
      <c r="Q174" s="44" t="s">
        <v>28</v>
      </c>
      <c r="R174" s="38" t="s">
        <v>531</v>
      </c>
      <c r="S174" s="19" t="str">
        <f>CONCAT(LEFT(R174,60),"...")</f>
        <v>https://archive.is/ztLOe...</v>
      </c>
      <c r="T174" s="18" t="str">
        <f t="shared" si="6"/>
        <v>https://archive.is/ztLOe...</v>
      </c>
      <c r="U174" s="47"/>
      <c r="V174" s="35"/>
      <c r="W174" s="48"/>
      <c r="X174" s="48"/>
      <c r="Y174" s="48"/>
      <c r="Z174" s="48"/>
    </row>
    <row r="175">
      <c r="A175" s="13">
        <v>389.0</v>
      </c>
      <c r="B175" s="13">
        <v>2024.0</v>
      </c>
      <c r="C175" s="14">
        <v>45307.0</v>
      </c>
      <c r="D175" s="44" t="s">
        <v>25</v>
      </c>
      <c r="E175" s="44" t="s">
        <v>71</v>
      </c>
      <c r="F175" s="26" t="s">
        <v>532</v>
      </c>
      <c r="G175" s="44">
        <v>1.0</v>
      </c>
      <c r="H175" s="44">
        <v>1.0</v>
      </c>
      <c r="I175" s="44" t="s">
        <v>28</v>
      </c>
      <c r="J175" s="44" t="s">
        <v>28</v>
      </c>
      <c r="K175" s="44" t="s">
        <v>28</v>
      </c>
      <c r="L175" s="44" t="s">
        <v>28</v>
      </c>
      <c r="M175" s="45" t="s">
        <v>28</v>
      </c>
      <c r="N175" s="44" t="s">
        <v>28</v>
      </c>
      <c r="O175" s="46" t="s">
        <v>28</v>
      </c>
      <c r="P175" s="44" t="s">
        <v>28</v>
      </c>
      <c r="Q175" s="44" t="s">
        <v>28</v>
      </c>
      <c r="R175" s="54" t="s">
        <v>533</v>
      </c>
      <c r="S175" s="55" t="s">
        <v>534</v>
      </c>
      <c r="T175" s="18" t="str">
        <f t="shared" si="6"/>
        <v>https://web.archive.org/web/20240201015115/https://www.fox35...</v>
      </c>
      <c r="U175" s="47"/>
      <c r="V175" s="35"/>
      <c r="W175" s="48"/>
      <c r="X175" s="48"/>
      <c r="Y175" s="48"/>
      <c r="Z175" s="48"/>
    </row>
    <row r="176">
      <c r="A176" s="13">
        <v>388.0</v>
      </c>
      <c r="B176" s="13">
        <v>2024.0</v>
      </c>
      <c r="C176" s="14">
        <v>45303.0</v>
      </c>
      <c r="D176" s="44" t="s">
        <v>25</v>
      </c>
      <c r="E176" s="44" t="s">
        <v>31</v>
      </c>
      <c r="F176" s="26" t="s">
        <v>235</v>
      </c>
      <c r="G176" s="44">
        <v>2.0</v>
      </c>
      <c r="H176" s="44" t="s">
        <v>28</v>
      </c>
      <c r="I176" s="44" t="s">
        <v>28</v>
      </c>
      <c r="J176" s="44">
        <v>2.0</v>
      </c>
      <c r="K176" s="44" t="s">
        <v>28</v>
      </c>
      <c r="L176" s="44" t="s">
        <v>28</v>
      </c>
      <c r="M176" s="45" t="s">
        <v>28</v>
      </c>
      <c r="N176" s="44" t="s">
        <v>28</v>
      </c>
      <c r="O176" s="46" t="s">
        <v>28</v>
      </c>
      <c r="P176" s="44" t="s">
        <v>28</v>
      </c>
      <c r="Q176" s="44" t="s">
        <v>28</v>
      </c>
      <c r="R176" s="54" t="s">
        <v>535</v>
      </c>
      <c r="S176" s="55" t="s">
        <v>536</v>
      </c>
      <c r="T176" s="18" t="str">
        <f t="shared" si="6"/>
        <v>https://web.archive.org/web/20240114131518/https://www.sfchr...</v>
      </c>
      <c r="U176" s="47"/>
      <c r="V176" s="15"/>
      <c r="W176" s="48"/>
      <c r="X176" s="48"/>
      <c r="Y176" s="48"/>
      <c r="Z176" s="48"/>
    </row>
    <row r="177">
      <c r="A177" s="13">
        <v>387.0</v>
      </c>
      <c r="B177" s="13">
        <v>2024.0</v>
      </c>
      <c r="C177" s="14">
        <v>45298.0</v>
      </c>
      <c r="D177" s="44" t="s">
        <v>25</v>
      </c>
      <c r="E177" s="44" t="s">
        <v>114</v>
      </c>
      <c r="F177" s="26" t="s">
        <v>537</v>
      </c>
      <c r="G177" s="44">
        <v>1.0</v>
      </c>
      <c r="H177" s="44">
        <v>1.0</v>
      </c>
      <c r="I177" s="44" t="s">
        <v>28</v>
      </c>
      <c r="J177" s="44" t="s">
        <v>28</v>
      </c>
      <c r="K177" s="44" t="s">
        <v>28</v>
      </c>
      <c r="L177" s="44">
        <v>1.0</v>
      </c>
      <c r="M177" s="45" t="s">
        <v>28</v>
      </c>
      <c r="N177" s="44" t="s">
        <v>28</v>
      </c>
      <c r="O177" s="46" t="s">
        <v>28</v>
      </c>
      <c r="P177" s="44" t="s">
        <v>28</v>
      </c>
      <c r="Q177" s="44" t="s">
        <v>28</v>
      </c>
      <c r="R177" s="54" t="s">
        <v>538</v>
      </c>
      <c r="S177" s="55" t="s">
        <v>539</v>
      </c>
      <c r="T177" s="18" t="str">
        <f t="shared" si="6"/>
        <v>https://web.archive.org/web/20240114130012/https://www.fox26...</v>
      </c>
      <c r="U177" s="47"/>
      <c r="V177" s="15"/>
      <c r="W177" s="48"/>
      <c r="X177" s="48"/>
      <c r="Y177" s="48"/>
      <c r="Z177" s="48"/>
    </row>
    <row r="178">
      <c r="A178" s="13">
        <v>386.1</v>
      </c>
      <c r="B178" s="13">
        <v>2024.0</v>
      </c>
      <c r="C178" s="14">
        <v>45296.0</v>
      </c>
      <c r="D178" s="44" t="s">
        <v>25</v>
      </c>
      <c r="E178" s="44" t="s">
        <v>31</v>
      </c>
      <c r="F178" s="26" t="s">
        <v>439</v>
      </c>
      <c r="G178" s="44">
        <v>1.0</v>
      </c>
      <c r="H178" s="44" t="s">
        <v>28</v>
      </c>
      <c r="I178" s="44" t="s">
        <v>28</v>
      </c>
      <c r="J178" s="44">
        <v>1.0</v>
      </c>
      <c r="K178" s="44" t="s">
        <v>28</v>
      </c>
      <c r="L178" s="44" t="s">
        <v>28</v>
      </c>
      <c r="M178" s="45" t="s">
        <v>28</v>
      </c>
      <c r="N178" s="44" t="s">
        <v>28</v>
      </c>
      <c r="O178" s="46" t="s">
        <v>28</v>
      </c>
      <c r="P178" s="44" t="s">
        <v>28</v>
      </c>
      <c r="Q178" s="44" t="s">
        <v>28</v>
      </c>
      <c r="R178" s="38" t="s">
        <v>540</v>
      </c>
      <c r="S178" s="19" t="str">
        <f>CONCAT(LEFT(R178,60),"...")</f>
        <v>https://web.archive.org/web/20240617160237/https://arashlaw....</v>
      </c>
      <c r="T178" s="18" t="str">
        <f t="shared" si="6"/>
        <v>https://web.archive.org/web/20240617160237/https://arashlaw....</v>
      </c>
      <c r="U178" s="20"/>
      <c r="V178" s="15"/>
      <c r="W178" s="32"/>
      <c r="X178" s="32"/>
      <c r="Y178" s="22"/>
      <c r="Z178" s="22"/>
    </row>
    <row r="179">
      <c r="A179" s="13">
        <v>386.0</v>
      </c>
      <c r="B179" s="13">
        <v>2023.0</v>
      </c>
      <c r="C179" s="14">
        <v>45291.0</v>
      </c>
      <c r="D179" s="44" t="s">
        <v>25</v>
      </c>
      <c r="E179" s="44" t="s">
        <v>31</v>
      </c>
      <c r="F179" s="26" t="s">
        <v>541</v>
      </c>
      <c r="G179" s="44">
        <v>1.0</v>
      </c>
      <c r="H179" s="44" t="s">
        <v>28</v>
      </c>
      <c r="I179" s="44" t="s">
        <v>28</v>
      </c>
      <c r="J179" s="44" t="s">
        <v>28</v>
      </c>
      <c r="K179" s="44">
        <v>1.0</v>
      </c>
      <c r="L179" s="44">
        <v>1.0</v>
      </c>
      <c r="M179" s="45" t="s">
        <v>28</v>
      </c>
      <c r="N179" s="15" t="s">
        <v>28</v>
      </c>
      <c r="O179" s="24" t="s">
        <v>28</v>
      </c>
      <c r="P179" s="15" t="s">
        <v>28</v>
      </c>
      <c r="Q179" s="15" t="s">
        <v>28</v>
      </c>
      <c r="R179" s="54" t="s">
        <v>542</v>
      </c>
      <c r="S179" s="55" t="s">
        <v>543</v>
      </c>
      <c r="T179" s="18" t="str">
        <f t="shared" si="6"/>
        <v>https://web.archive.org/web/20240104011523/https://www.nydai...</v>
      </c>
      <c r="U179" s="20"/>
      <c r="V179" s="15" t="s">
        <v>544</v>
      </c>
      <c r="W179" s="32"/>
      <c r="X179" s="32"/>
      <c r="Y179" s="22"/>
      <c r="Z179" s="22"/>
    </row>
    <row r="180">
      <c r="A180" s="13">
        <v>385.0</v>
      </c>
      <c r="B180" s="13">
        <v>2023.0</v>
      </c>
      <c r="C180" s="14">
        <v>45289.0</v>
      </c>
      <c r="D180" s="44" t="s">
        <v>25</v>
      </c>
      <c r="E180" s="44" t="s">
        <v>545</v>
      </c>
      <c r="F180" s="26" t="s">
        <v>546</v>
      </c>
      <c r="G180" s="44">
        <v>1.0</v>
      </c>
      <c r="H180" s="44" t="s">
        <v>28</v>
      </c>
      <c r="I180" s="44">
        <v>1.0</v>
      </c>
      <c r="J180" s="44" t="s">
        <v>28</v>
      </c>
      <c r="K180" s="44" t="s">
        <v>28</v>
      </c>
      <c r="L180" s="44">
        <v>1.0</v>
      </c>
      <c r="M180" s="45" t="s">
        <v>29</v>
      </c>
      <c r="N180" s="15">
        <v>1.0</v>
      </c>
      <c r="O180" s="56" t="s">
        <v>547</v>
      </c>
      <c r="P180" s="19">
        <v>1.0</v>
      </c>
      <c r="Q180" s="15" t="s">
        <v>142</v>
      </c>
      <c r="R180" s="54" t="s">
        <v>548</v>
      </c>
      <c r="S180" s="55" t="s">
        <v>549</v>
      </c>
      <c r="T180" s="18" t="str">
        <f t="shared" si="6"/>
        <v>https://web.archive.org/web/20240104001740/https://county17....</v>
      </c>
      <c r="U180" s="20"/>
      <c r="V180" s="15"/>
      <c r="W180" s="32"/>
      <c r="X180" s="32"/>
      <c r="Y180" s="22"/>
      <c r="Z180" s="22"/>
    </row>
    <row r="181">
      <c r="A181" s="13">
        <v>384.0</v>
      </c>
      <c r="B181" s="13">
        <v>2023.0</v>
      </c>
      <c r="C181" s="14">
        <v>45288.0</v>
      </c>
      <c r="D181" s="44" t="s">
        <v>25</v>
      </c>
      <c r="E181" s="44" t="s">
        <v>42</v>
      </c>
      <c r="F181" s="26" t="s">
        <v>235</v>
      </c>
      <c r="G181" s="44">
        <v>1.0</v>
      </c>
      <c r="H181" s="44" t="s">
        <v>28</v>
      </c>
      <c r="I181" s="44" t="s">
        <v>28</v>
      </c>
      <c r="J181" s="44">
        <v>1.0</v>
      </c>
      <c r="K181" s="44" t="s">
        <v>28</v>
      </c>
      <c r="L181" s="44" t="s">
        <v>28</v>
      </c>
      <c r="M181" s="45" t="s">
        <v>28</v>
      </c>
      <c r="N181" s="44" t="s">
        <v>28</v>
      </c>
      <c r="O181" s="46" t="s">
        <v>28</v>
      </c>
      <c r="P181" s="44" t="s">
        <v>28</v>
      </c>
      <c r="Q181" s="44" t="s">
        <v>28</v>
      </c>
      <c r="R181" s="54" t="s">
        <v>550</v>
      </c>
      <c r="S181" s="55" t="s">
        <v>551</v>
      </c>
      <c r="T181" s="18" t="str">
        <f t="shared" si="6"/>
        <v>https://web.archive.org/web/20231229041204/https://6abc.com/...</v>
      </c>
      <c r="U181" s="20"/>
      <c r="V181" s="15" t="s">
        <v>552</v>
      </c>
      <c r="W181" s="32"/>
      <c r="X181" s="32"/>
      <c r="Y181" s="22"/>
      <c r="Z181" s="22"/>
    </row>
    <row r="182">
      <c r="A182" s="13">
        <v>383.0</v>
      </c>
      <c r="B182" s="13">
        <v>2023.0</v>
      </c>
      <c r="C182" s="14">
        <v>45284.0</v>
      </c>
      <c r="D182" s="44" t="s">
        <v>25</v>
      </c>
      <c r="E182" s="44" t="s">
        <v>31</v>
      </c>
      <c r="F182" s="26" t="s">
        <v>553</v>
      </c>
      <c r="G182" s="44">
        <v>1.0</v>
      </c>
      <c r="H182" s="44" t="s">
        <v>28</v>
      </c>
      <c r="I182" s="44" t="s">
        <v>28</v>
      </c>
      <c r="J182" s="44" t="s">
        <v>28</v>
      </c>
      <c r="K182" s="44">
        <v>1.0</v>
      </c>
      <c r="L182" s="44">
        <v>1.0</v>
      </c>
      <c r="M182" s="45" t="s">
        <v>28</v>
      </c>
      <c r="N182" s="15" t="s">
        <v>28</v>
      </c>
      <c r="O182" s="24" t="s">
        <v>28</v>
      </c>
      <c r="P182" s="15" t="s">
        <v>28</v>
      </c>
      <c r="Q182" s="15" t="s">
        <v>28</v>
      </c>
      <c r="R182" s="54" t="s">
        <v>554</v>
      </c>
      <c r="S182" s="55" t="s">
        <v>555</v>
      </c>
      <c r="T182" s="18" t="str">
        <f t="shared" si="6"/>
        <v>https://web.archive.org/web/20231229005003/https://www.theho...</v>
      </c>
      <c r="U182" s="20"/>
      <c r="V182" s="15"/>
      <c r="W182" s="32"/>
      <c r="X182" s="32"/>
      <c r="Y182" s="22"/>
      <c r="Z182" s="22"/>
    </row>
    <row r="183">
      <c r="A183" s="13">
        <v>382.0</v>
      </c>
      <c r="B183" s="13">
        <v>2023.0</v>
      </c>
      <c r="C183" s="14">
        <v>45280.0</v>
      </c>
      <c r="D183" s="44" t="s">
        <v>25</v>
      </c>
      <c r="E183" s="44" t="s">
        <v>111</v>
      </c>
      <c r="F183" s="26" t="s">
        <v>556</v>
      </c>
      <c r="G183" s="44">
        <v>2.0</v>
      </c>
      <c r="H183" s="44">
        <v>1.0</v>
      </c>
      <c r="I183" s="44">
        <v>1.0</v>
      </c>
      <c r="J183" s="44" t="s">
        <v>28</v>
      </c>
      <c r="K183" s="44" t="s">
        <v>28</v>
      </c>
      <c r="L183" s="44">
        <v>2.0</v>
      </c>
      <c r="M183" s="45" t="s">
        <v>28</v>
      </c>
      <c r="N183" s="15" t="s">
        <v>28</v>
      </c>
      <c r="O183" s="24" t="s">
        <v>28</v>
      </c>
      <c r="P183" s="15" t="s">
        <v>28</v>
      </c>
      <c r="Q183" s="15" t="s">
        <v>28</v>
      </c>
      <c r="R183" s="54" t="s">
        <v>557</v>
      </c>
      <c r="S183" s="55" t="s">
        <v>558</v>
      </c>
      <c r="T183" s="18" t="str">
        <f t="shared" si="6"/>
        <v>https://web.archive.org/web/20231229004353/https://www.hudso...</v>
      </c>
      <c r="U183" s="20"/>
      <c r="V183" s="15"/>
      <c r="W183" s="32"/>
      <c r="X183" s="32"/>
      <c r="Y183" s="22"/>
      <c r="Z183" s="22"/>
    </row>
    <row r="184">
      <c r="A184" s="13">
        <v>381.0</v>
      </c>
      <c r="B184" s="13">
        <v>2023.0</v>
      </c>
      <c r="C184" s="14">
        <v>45276.0</v>
      </c>
      <c r="D184" s="44" t="s">
        <v>25</v>
      </c>
      <c r="E184" s="44" t="s">
        <v>31</v>
      </c>
      <c r="F184" s="26" t="s">
        <v>559</v>
      </c>
      <c r="G184" s="44">
        <v>1.0</v>
      </c>
      <c r="H184" s="44">
        <v>1.0</v>
      </c>
      <c r="I184" s="44" t="s">
        <v>28</v>
      </c>
      <c r="J184" s="44" t="s">
        <v>28</v>
      </c>
      <c r="K184" s="44" t="s">
        <v>28</v>
      </c>
      <c r="L184" s="44">
        <v>1.0</v>
      </c>
      <c r="M184" s="45">
        <v>3.0</v>
      </c>
      <c r="N184" s="15" t="s">
        <v>28</v>
      </c>
      <c r="O184" s="24" t="s">
        <v>28</v>
      </c>
      <c r="P184" s="15" t="s">
        <v>28</v>
      </c>
      <c r="Q184" s="15" t="s">
        <v>28</v>
      </c>
      <c r="R184" s="54" t="s">
        <v>560</v>
      </c>
      <c r="S184" s="55" t="s">
        <v>561</v>
      </c>
      <c r="T184" s="18" t="str">
        <f t="shared" si="6"/>
        <v>https://web.archive.org/web/20231217233256/https://www.mercu...</v>
      </c>
      <c r="U184" s="20"/>
      <c r="V184" s="15"/>
      <c r="W184" s="32"/>
      <c r="X184" s="32"/>
      <c r="Y184" s="22"/>
      <c r="Z184" s="22"/>
    </row>
    <row r="185">
      <c r="A185" s="13">
        <v>380.0</v>
      </c>
      <c r="B185" s="13">
        <v>2023.0</v>
      </c>
      <c r="C185" s="14">
        <v>45274.0</v>
      </c>
      <c r="D185" s="44" t="s">
        <v>25</v>
      </c>
      <c r="E185" s="44" t="s">
        <v>31</v>
      </c>
      <c r="F185" s="26" t="s">
        <v>562</v>
      </c>
      <c r="G185" s="44">
        <v>1.0</v>
      </c>
      <c r="H185" s="44" t="s">
        <v>28</v>
      </c>
      <c r="I185" s="44" t="s">
        <v>28</v>
      </c>
      <c r="J185" s="44" t="s">
        <v>28</v>
      </c>
      <c r="K185" s="44" t="s">
        <v>28</v>
      </c>
      <c r="L185" s="44">
        <v>1.0</v>
      </c>
      <c r="M185" s="45" t="s">
        <v>29</v>
      </c>
      <c r="N185" s="15" t="s">
        <v>28</v>
      </c>
      <c r="O185" s="24" t="s">
        <v>28</v>
      </c>
      <c r="P185" s="15" t="s">
        <v>28</v>
      </c>
      <c r="Q185" s="15" t="s">
        <v>28</v>
      </c>
      <c r="R185" s="54" t="s">
        <v>563</v>
      </c>
      <c r="S185" s="55" t="s">
        <v>564</v>
      </c>
      <c r="T185" s="18" t="str">
        <f t="shared" si="6"/>
        <v>https://web.archive.org/web/20231219060050/https://fox5sandi...</v>
      </c>
      <c r="U185" s="20"/>
      <c r="V185" s="15"/>
      <c r="W185" s="32"/>
      <c r="X185" s="32"/>
      <c r="Y185" s="22"/>
      <c r="Z185" s="22"/>
    </row>
    <row r="186">
      <c r="A186" s="13">
        <v>379.0</v>
      </c>
      <c r="B186" s="13">
        <v>2023.0</v>
      </c>
      <c r="C186" s="14">
        <v>45264.0</v>
      </c>
      <c r="D186" s="44" t="s">
        <v>163</v>
      </c>
      <c r="E186" s="44" t="s">
        <v>28</v>
      </c>
      <c r="F186" s="26" t="s">
        <v>160</v>
      </c>
      <c r="G186" s="44">
        <v>1.0</v>
      </c>
      <c r="H186" s="44">
        <v>1.0</v>
      </c>
      <c r="I186" s="44" t="s">
        <v>28</v>
      </c>
      <c r="J186" s="44" t="s">
        <v>28</v>
      </c>
      <c r="K186" s="44" t="s">
        <v>28</v>
      </c>
      <c r="L186" s="44">
        <v>1.0</v>
      </c>
      <c r="M186" s="45" t="s">
        <v>28</v>
      </c>
      <c r="N186" s="15" t="s">
        <v>28</v>
      </c>
      <c r="O186" s="24" t="s">
        <v>28</v>
      </c>
      <c r="P186" s="15" t="s">
        <v>28</v>
      </c>
      <c r="Q186" s="15" t="s">
        <v>28</v>
      </c>
      <c r="R186" s="54" t="s">
        <v>565</v>
      </c>
      <c r="S186" s="55" t="s">
        <v>566</v>
      </c>
      <c r="T186" s="18" t="str">
        <f t="shared" si="6"/>
        <v>https://web.archive.org/web/20231208154603/https://www.brist...</v>
      </c>
      <c r="U186" s="20"/>
      <c r="V186" s="15"/>
      <c r="W186" s="32"/>
      <c r="X186" s="32"/>
      <c r="Y186" s="22"/>
      <c r="Z186" s="22"/>
    </row>
    <row r="187">
      <c r="A187" s="13">
        <v>378.0</v>
      </c>
      <c r="B187" s="13">
        <v>2023.0</v>
      </c>
      <c r="C187" s="14">
        <v>45260.0</v>
      </c>
      <c r="D187" s="44" t="s">
        <v>25</v>
      </c>
      <c r="E187" s="44" t="s">
        <v>567</v>
      </c>
      <c r="F187" s="26" t="s">
        <v>568</v>
      </c>
      <c r="G187" s="44">
        <v>2.0</v>
      </c>
      <c r="H187" s="44" t="s">
        <v>28</v>
      </c>
      <c r="I187" s="44">
        <v>1.0</v>
      </c>
      <c r="J187" s="44">
        <v>1.0</v>
      </c>
      <c r="K187" s="44" t="s">
        <v>28</v>
      </c>
      <c r="L187" s="44">
        <v>1.0</v>
      </c>
      <c r="M187" s="45" t="s">
        <v>28</v>
      </c>
      <c r="N187" s="15" t="s">
        <v>28</v>
      </c>
      <c r="O187" s="24" t="s">
        <v>28</v>
      </c>
      <c r="P187" s="15" t="s">
        <v>28</v>
      </c>
      <c r="Q187" s="15" t="s">
        <v>28</v>
      </c>
      <c r="R187" s="54" t="s">
        <v>569</v>
      </c>
      <c r="S187" s="55" t="s">
        <v>570</v>
      </c>
      <c r="T187" s="18" t="str">
        <f t="shared" si="6"/>
        <v>https://web.archive.org/web/20231208154503/https://www.magno...</v>
      </c>
      <c r="U187" s="20"/>
      <c r="V187" s="15" t="s">
        <v>571</v>
      </c>
      <c r="W187" s="32"/>
      <c r="X187" s="32"/>
      <c r="Y187" s="22"/>
      <c r="Z187" s="22"/>
    </row>
    <row r="188">
      <c r="A188" s="13">
        <v>377.1</v>
      </c>
      <c r="B188" s="13">
        <v>2023.0</v>
      </c>
      <c r="C188" s="14">
        <v>45257.0</v>
      </c>
      <c r="D188" s="44" t="s">
        <v>25</v>
      </c>
      <c r="E188" s="44" t="s">
        <v>485</v>
      </c>
      <c r="F188" s="26" t="s">
        <v>572</v>
      </c>
      <c r="G188" s="44">
        <v>1.0</v>
      </c>
      <c r="H188" s="15" t="s">
        <v>28</v>
      </c>
      <c r="I188" s="44" t="s">
        <v>28</v>
      </c>
      <c r="J188" s="44" t="s">
        <v>28</v>
      </c>
      <c r="K188" s="15">
        <v>1.0</v>
      </c>
      <c r="L188" s="15">
        <v>1.0</v>
      </c>
      <c r="M188" s="17" t="s">
        <v>29</v>
      </c>
      <c r="N188" s="15">
        <v>1.0</v>
      </c>
      <c r="O188" s="24" t="s">
        <v>573</v>
      </c>
      <c r="P188" s="19">
        <v>1.0</v>
      </c>
      <c r="Q188" s="15" t="s">
        <v>142</v>
      </c>
      <c r="R188" s="15" t="s">
        <v>142</v>
      </c>
      <c r="S188" s="15" t="s">
        <v>142</v>
      </c>
      <c r="T188" s="18" t="s">
        <v>574</v>
      </c>
      <c r="U188" s="31" t="s">
        <v>575</v>
      </c>
      <c r="V188" s="15" t="s">
        <v>576</v>
      </c>
      <c r="W188" s="32"/>
      <c r="X188" s="32"/>
      <c r="Y188" s="22"/>
      <c r="Z188" s="22"/>
    </row>
    <row r="189">
      <c r="A189" s="13">
        <v>377.0</v>
      </c>
      <c r="B189" s="13">
        <v>2023.0</v>
      </c>
      <c r="C189" s="14">
        <v>45245.0</v>
      </c>
      <c r="D189" s="44" t="s">
        <v>25</v>
      </c>
      <c r="E189" s="44" t="s">
        <v>577</v>
      </c>
      <c r="F189" s="26" t="s">
        <v>578</v>
      </c>
      <c r="G189" s="44">
        <v>1.0</v>
      </c>
      <c r="H189" s="44" t="s">
        <v>28</v>
      </c>
      <c r="I189" s="44" t="s">
        <v>28</v>
      </c>
      <c r="J189" s="44">
        <v>1.0</v>
      </c>
      <c r="K189" s="44" t="s">
        <v>28</v>
      </c>
      <c r="L189" s="44" t="s">
        <v>28</v>
      </c>
      <c r="M189" s="45" t="s">
        <v>28</v>
      </c>
      <c r="N189" s="15" t="s">
        <v>28</v>
      </c>
      <c r="O189" s="24" t="s">
        <v>28</v>
      </c>
      <c r="P189" s="15" t="s">
        <v>28</v>
      </c>
      <c r="Q189" s="15" t="s">
        <v>28</v>
      </c>
      <c r="R189" s="54" t="s">
        <v>579</v>
      </c>
      <c r="S189" s="55" t="s">
        <v>580</v>
      </c>
      <c r="T189" s="18" t="str">
        <f t="shared" ref="T189:T199" si="7">hyperlink(R189,S189)</f>
        <v>https://web.archive.org/web/20231117073442/https://www.wbtv....</v>
      </c>
      <c r="U189" s="20"/>
      <c r="V189" s="15"/>
      <c r="W189" s="32"/>
      <c r="X189" s="32"/>
      <c r="Y189" s="22"/>
      <c r="Z189" s="22"/>
    </row>
    <row r="190">
      <c r="A190" s="57">
        <v>376.1</v>
      </c>
      <c r="B190" s="58">
        <v>2023.0</v>
      </c>
      <c r="C190" s="59">
        <v>45244.0</v>
      </c>
      <c r="D190" s="44" t="s">
        <v>25</v>
      </c>
      <c r="E190" s="44" t="s">
        <v>581</v>
      </c>
      <c r="F190" s="26" t="s">
        <v>582</v>
      </c>
      <c r="G190" s="44">
        <v>1.0</v>
      </c>
      <c r="H190" s="15" t="s">
        <v>28</v>
      </c>
      <c r="I190" s="15" t="s">
        <v>28</v>
      </c>
      <c r="J190" s="15" t="s">
        <v>28</v>
      </c>
      <c r="K190" s="15">
        <v>1.0</v>
      </c>
      <c r="L190" s="15">
        <v>1.0</v>
      </c>
      <c r="M190" s="17" t="s">
        <v>28</v>
      </c>
      <c r="N190" s="19">
        <v>1.0</v>
      </c>
      <c r="O190" s="56" t="s">
        <v>583</v>
      </c>
      <c r="P190" s="15" t="s">
        <v>28</v>
      </c>
      <c r="Q190" s="15" t="s">
        <v>28</v>
      </c>
      <c r="R190" s="19" t="s">
        <v>584</v>
      </c>
      <c r="S190" s="19" t="str">
        <f>CONCAT(LEFT(R190,60),"...")</f>
        <v>https://web.archive.org/web/20240211202010/https://www.start...</v>
      </c>
      <c r="T190" s="18" t="str">
        <f t="shared" si="7"/>
        <v>https://web.archive.org/web/20240211202010/https://www.start...</v>
      </c>
      <c r="U190" s="47"/>
      <c r="V190" s="15" t="s">
        <v>585</v>
      </c>
      <c r="W190" s="15"/>
      <c r="X190" s="21"/>
      <c r="Y190" s="43"/>
      <c r="Z190" s="43"/>
    </row>
    <row r="191">
      <c r="A191" s="13">
        <v>376.0</v>
      </c>
      <c r="B191" s="13">
        <v>2023.0</v>
      </c>
      <c r="C191" s="14">
        <v>45234.0</v>
      </c>
      <c r="D191" s="44" t="s">
        <v>25</v>
      </c>
      <c r="E191" s="44" t="s">
        <v>78</v>
      </c>
      <c r="F191" s="26" t="s">
        <v>586</v>
      </c>
      <c r="G191" s="44">
        <v>1.0</v>
      </c>
      <c r="H191" s="15">
        <v>1.0</v>
      </c>
      <c r="I191" s="44" t="s">
        <v>28</v>
      </c>
      <c r="J191" s="44" t="s">
        <v>28</v>
      </c>
      <c r="K191" s="15" t="s">
        <v>28</v>
      </c>
      <c r="L191" s="15" t="s">
        <v>28</v>
      </c>
      <c r="M191" s="17" t="s">
        <v>28</v>
      </c>
      <c r="N191" s="15" t="s">
        <v>28</v>
      </c>
      <c r="O191" s="24" t="s">
        <v>28</v>
      </c>
      <c r="P191" s="15" t="s">
        <v>28</v>
      </c>
      <c r="Q191" s="15" t="s">
        <v>28</v>
      </c>
      <c r="R191" s="54" t="s">
        <v>587</v>
      </c>
      <c r="S191" s="55" t="s">
        <v>588</v>
      </c>
      <c r="T191" s="18" t="str">
        <f t="shared" si="7"/>
        <v>https://web.archive.org/web/20231106013012/https://www.thene...</v>
      </c>
      <c r="U191" s="20"/>
      <c r="V191" s="15"/>
      <c r="W191" s="32"/>
      <c r="X191" s="32"/>
      <c r="Y191" s="22"/>
      <c r="Z191" s="22"/>
    </row>
    <row r="192">
      <c r="A192" s="13">
        <v>375.0</v>
      </c>
      <c r="B192" s="13">
        <v>2023.0</v>
      </c>
      <c r="C192" s="14">
        <v>45233.0</v>
      </c>
      <c r="D192" s="44" t="s">
        <v>25</v>
      </c>
      <c r="E192" s="44" t="s">
        <v>71</v>
      </c>
      <c r="F192" s="26" t="s">
        <v>589</v>
      </c>
      <c r="G192" s="44">
        <v>1.0</v>
      </c>
      <c r="H192" s="15" t="s">
        <v>28</v>
      </c>
      <c r="I192" s="44" t="s">
        <v>28</v>
      </c>
      <c r="J192" s="44" t="s">
        <v>28</v>
      </c>
      <c r="K192" s="15">
        <v>1.0</v>
      </c>
      <c r="L192" s="15">
        <v>1.0</v>
      </c>
      <c r="M192" s="17" t="s">
        <v>28</v>
      </c>
      <c r="N192" s="15" t="s">
        <v>28</v>
      </c>
      <c r="O192" s="24" t="s">
        <v>28</v>
      </c>
      <c r="P192" s="15" t="s">
        <v>28</v>
      </c>
      <c r="Q192" s="15" t="s">
        <v>28</v>
      </c>
      <c r="R192" s="54" t="s">
        <v>590</v>
      </c>
      <c r="S192" s="55" t="s">
        <v>591</v>
      </c>
      <c r="T192" s="18" t="str">
        <f t="shared" si="7"/>
        <v>https://web.archive.org/web/20231106001806/https://www.orang...</v>
      </c>
      <c r="U192" s="20"/>
      <c r="V192" s="15"/>
      <c r="W192" s="32"/>
      <c r="X192" s="32"/>
      <c r="Y192" s="22"/>
      <c r="Z192" s="22"/>
    </row>
    <row r="193">
      <c r="A193" s="13">
        <v>374.0</v>
      </c>
      <c r="B193" s="13">
        <v>2023.0</v>
      </c>
      <c r="C193" s="14">
        <v>45229.0</v>
      </c>
      <c r="D193" s="44" t="s">
        <v>25</v>
      </c>
      <c r="E193" s="44" t="s">
        <v>203</v>
      </c>
      <c r="F193" s="26" t="s">
        <v>592</v>
      </c>
      <c r="G193" s="44">
        <v>1.0</v>
      </c>
      <c r="H193" s="15" t="s">
        <v>28</v>
      </c>
      <c r="I193" s="15">
        <v>1.0</v>
      </c>
      <c r="J193" s="44" t="s">
        <v>28</v>
      </c>
      <c r="K193" s="15" t="s">
        <v>28</v>
      </c>
      <c r="L193" s="15" t="s">
        <v>28</v>
      </c>
      <c r="M193" s="17" t="s">
        <v>28</v>
      </c>
      <c r="N193" s="15" t="s">
        <v>28</v>
      </c>
      <c r="O193" s="24" t="s">
        <v>28</v>
      </c>
      <c r="P193" s="15" t="s">
        <v>28</v>
      </c>
      <c r="Q193" s="15" t="s">
        <v>28</v>
      </c>
      <c r="R193" s="54" t="s">
        <v>593</v>
      </c>
      <c r="S193" s="55" t="s">
        <v>594</v>
      </c>
      <c r="T193" s="18" t="str">
        <f t="shared" si="7"/>
        <v>https://web.archive.org/web/20231031221805/https://qns.com/2...</v>
      </c>
      <c r="U193" s="20"/>
      <c r="V193" s="15"/>
      <c r="W193" s="32"/>
      <c r="X193" s="32"/>
      <c r="Y193" s="22"/>
      <c r="Z193" s="22"/>
    </row>
    <row r="194">
      <c r="A194" s="13">
        <v>373.0</v>
      </c>
      <c r="B194" s="13">
        <v>2023.0</v>
      </c>
      <c r="C194" s="14">
        <v>45229.0</v>
      </c>
      <c r="D194" s="44" t="s">
        <v>25</v>
      </c>
      <c r="E194" s="44" t="s">
        <v>203</v>
      </c>
      <c r="F194" s="26" t="s">
        <v>366</v>
      </c>
      <c r="G194" s="44">
        <v>1.0</v>
      </c>
      <c r="H194" s="15" t="s">
        <v>28</v>
      </c>
      <c r="I194" s="15" t="s">
        <v>28</v>
      </c>
      <c r="J194" s="15">
        <v>1.0</v>
      </c>
      <c r="K194" s="15" t="s">
        <v>28</v>
      </c>
      <c r="L194" s="15" t="s">
        <v>28</v>
      </c>
      <c r="M194" s="17" t="s">
        <v>28</v>
      </c>
      <c r="N194" s="15" t="s">
        <v>28</v>
      </c>
      <c r="O194" s="24" t="s">
        <v>28</v>
      </c>
      <c r="P194" s="15" t="s">
        <v>28</v>
      </c>
      <c r="Q194" s="15" t="s">
        <v>28</v>
      </c>
      <c r="R194" s="54" t="s">
        <v>595</v>
      </c>
      <c r="S194" s="55" t="s">
        <v>596</v>
      </c>
      <c r="T194" s="18" t="str">
        <f t="shared" si="7"/>
        <v>https://web.archive.org/web/20231031221230/https://liherald....</v>
      </c>
      <c r="U194" s="20"/>
      <c r="V194" s="15"/>
      <c r="W194" s="32"/>
      <c r="X194" s="32"/>
      <c r="Y194" s="22"/>
      <c r="Z194" s="22"/>
    </row>
    <row r="195">
      <c r="A195" s="13">
        <v>372.0</v>
      </c>
      <c r="B195" s="13">
        <v>2023.0</v>
      </c>
      <c r="C195" s="14">
        <v>45225.0</v>
      </c>
      <c r="D195" s="44" t="s">
        <v>25</v>
      </c>
      <c r="E195" s="44" t="s">
        <v>31</v>
      </c>
      <c r="F195" s="26" t="s">
        <v>597</v>
      </c>
      <c r="G195" s="44">
        <v>1.0</v>
      </c>
      <c r="H195" s="15" t="s">
        <v>28</v>
      </c>
      <c r="I195" s="15" t="s">
        <v>28</v>
      </c>
      <c r="J195" s="15">
        <v>1.0</v>
      </c>
      <c r="K195" s="15" t="s">
        <v>28</v>
      </c>
      <c r="L195" s="15" t="s">
        <v>28</v>
      </c>
      <c r="M195" s="17" t="s">
        <v>28</v>
      </c>
      <c r="N195" s="15" t="s">
        <v>28</v>
      </c>
      <c r="O195" s="24" t="s">
        <v>28</v>
      </c>
      <c r="P195" s="15" t="s">
        <v>28</v>
      </c>
      <c r="Q195" s="15" t="s">
        <v>28</v>
      </c>
      <c r="R195" s="60" t="s">
        <v>598</v>
      </c>
      <c r="S195" s="55" t="s">
        <v>599</v>
      </c>
      <c r="T195" s="18" t="str">
        <f t="shared" si="7"/>
        <v>https://web.archive.org/web/20231029022129/https://www.indep...</v>
      </c>
      <c r="U195" s="20"/>
      <c r="V195" s="15" t="s">
        <v>600</v>
      </c>
      <c r="W195" s="32"/>
      <c r="X195" s="32"/>
      <c r="Y195" s="22"/>
      <c r="Z195" s="22"/>
    </row>
    <row r="196">
      <c r="A196" s="58">
        <v>371.0</v>
      </c>
      <c r="B196" s="58">
        <v>2023.0</v>
      </c>
      <c r="C196" s="61">
        <v>45213.0</v>
      </c>
      <c r="D196" s="44" t="s">
        <v>163</v>
      </c>
      <c r="E196" s="44" t="s">
        <v>28</v>
      </c>
      <c r="F196" s="26" t="s">
        <v>601</v>
      </c>
      <c r="G196" s="17">
        <v>1.0</v>
      </c>
      <c r="H196" s="35" t="s">
        <v>28</v>
      </c>
      <c r="I196" s="35" t="s">
        <v>28</v>
      </c>
      <c r="J196" s="35" t="s">
        <v>28</v>
      </c>
      <c r="K196" s="17">
        <v>1.0</v>
      </c>
      <c r="L196" s="17">
        <v>1.0</v>
      </c>
      <c r="M196" s="36" t="s">
        <v>28</v>
      </c>
      <c r="N196" s="35" t="s">
        <v>28</v>
      </c>
      <c r="O196" s="37" t="s">
        <v>28</v>
      </c>
      <c r="P196" s="35" t="s">
        <v>28</v>
      </c>
      <c r="Q196" s="35" t="s">
        <v>28</v>
      </c>
      <c r="R196" s="62" t="s">
        <v>602</v>
      </c>
      <c r="S196" s="55" t="s">
        <v>603</v>
      </c>
      <c r="T196" s="18" t="str">
        <f t="shared" si="7"/>
        <v>https://web.archive.org/web/20231029015633/https://www.stand...</v>
      </c>
      <c r="U196" s="20"/>
      <c r="V196" s="43"/>
      <c r="W196" s="43"/>
      <c r="X196" s="43"/>
      <c r="Y196" s="43"/>
      <c r="Z196" s="43"/>
    </row>
    <row r="197" ht="15.75" customHeight="1">
      <c r="A197" s="57">
        <v>370.0</v>
      </c>
      <c r="B197" s="58">
        <v>2023.0</v>
      </c>
      <c r="C197" s="59">
        <v>45213.0</v>
      </c>
      <c r="D197" s="44" t="s">
        <v>25</v>
      </c>
      <c r="E197" s="44" t="s">
        <v>78</v>
      </c>
      <c r="F197" s="26" t="s">
        <v>604</v>
      </c>
      <c r="G197" s="44">
        <v>1.0</v>
      </c>
      <c r="H197" s="15" t="s">
        <v>28</v>
      </c>
      <c r="I197" s="15" t="s">
        <v>28</v>
      </c>
      <c r="J197" s="15">
        <v>1.0</v>
      </c>
      <c r="K197" s="15" t="s">
        <v>28</v>
      </c>
      <c r="L197" s="15" t="s">
        <v>28</v>
      </c>
      <c r="M197" s="17" t="s">
        <v>28</v>
      </c>
      <c r="N197" s="15" t="s">
        <v>28</v>
      </c>
      <c r="O197" s="24" t="s">
        <v>28</v>
      </c>
      <c r="P197" s="15" t="s">
        <v>28</v>
      </c>
      <c r="Q197" s="15" t="s">
        <v>28</v>
      </c>
      <c r="R197" s="54" t="s">
        <v>605</v>
      </c>
      <c r="S197" s="55" t="s">
        <v>606</v>
      </c>
      <c r="T197" s="18" t="str">
        <f t="shared" si="7"/>
        <v>https://web.archive.org/web/20231016052359/https://www.koin....</v>
      </c>
      <c r="U197" s="47"/>
      <c r="V197" s="15" t="s">
        <v>607</v>
      </c>
      <c r="W197" s="15"/>
      <c r="X197" s="21"/>
      <c r="Y197" s="43"/>
      <c r="Z197" s="43"/>
    </row>
    <row r="198" ht="15.75" customHeight="1">
      <c r="A198" s="57">
        <v>369.0</v>
      </c>
      <c r="B198" s="58">
        <v>2023.0</v>
      </c>
      <c r="C198" s="59">
        <v>45213.0</v>
      </c>
      <c r="D198" s="44" t="s">
        <v>25</v>
      </c>
      <c r="E198" s="44" t="s">
        <v>31</v>
      </c>
      <c r="F198" s="26" t="s">
        <v>608</v>
      </c>
      <c r="G198" s="44">
        <v>2.0</v>
      </c>
      <c r="H198" s="15">
        <v>1.0</v>
      </c>
      <c r="I198" s="15" t="s">
        <v>28</v>
      </c>
      <c r="J198" s="15">
        <v>1.0</v>
      </c>
      <c r="K198" s="15" t="s">
        <v>28</v>
      </c>
      <c r="L198" s="15">
        <v>1.0</v>
      </c>
      <c r="M198" s="17" t="s">
        <v>28</v>
      </c>
      <c r="N198" s="15" t="s">
        <v>28</v>
      </c>
      <c r="O198" s="24" t="s">
        <v>28</v>
      </c>
      <c r="P198" s="15" t="s">
        <v>28</v>
      </c>
      <c r="Q198" s="15" t="s">
        <v>28</v>
      </c>
      <c r="R198" s="54" t="s">
        <v>609</v>
      </c>
      <c r="S198" s="55" t="s">
        <v>610</v>
      </c>
      <c r="T198" s="18" t="str">
        <f t="shared" si="7"/>
        <v>https://web.archive.org/web/20231016051354/https://www.kcra....</v>
      </c>
      <c r="U198" s="47"/>
      <c r="V198" s="15"/>
      <c r="W198" s="15"/>
      <c r="X198" s="21"/>
      <c r="Y198" s="43"/>
      <c r="Z198" s="43"/>
    </row>
    <row r="199" ht="15.75" customHeight="1">
      <c r="A199" s="57">
        <v>368.0</v>
      </c>
      <c r="B199" s="58">
        <v>2023.0</v>
      </c>
      <c r="C199" s="59">
        <v>45212.0</v>
      </c>
      <c r="D199" s="44" t="s">
        <v>25</v>
      </c>
      <c r="E199" s="44" t="s">
        <v>31</v>
      </c>
      <c r="F199" s="26" t="s">
        <v>611</v>
      </c>
      <c r="G199" s="44">
        <v>2.0</v>
      </c>
      <c r="H199" s="15">
        <v>1.0</v>
      </c>
      <c r="I199" s="15">
        <v>1.0</v>
      </c>
      <c r="J199" s="15" t="s">
        <v>28</v>
      </c>
      <c r="K199" s="15" t="s">
        <v>28</v>
      </c>
      <c r="L199" s="15">
        <v>2.0</v>
      </c>
      <c r="M199" s="17" t="s">
        <v>28</v>
      </c>
      <c r="N199" s="15" t="s">
        <v>28</v>
      </c>
      <c r="O199" s="24" t="s">
        <v>28</v>
      </c>
      <c r="P199" s="15" t="s">
        <v>28</v>
      </c>
      <c r="Q199" s="15" t="s">
        <v>28</v>
      </c>
      <c r="R199" s="54" t="s">
        <v>612</v>
      </c>
      <c r="S199" s="55" t="s">
        <v>613</v>
      </c>
      <c r="T199" s="18" t="str">
        <f t="shared" si="7"/>
        <v>https://web.archive.org/web/20231017065742/https://www.fresn...</v>
      </c>
      <c r="U199" s="47"/>
      <c r="V199" s="15" t="s">
        <v>614</v>
      </c>
      <c r="W199" s="15" t="s">
        <v>615</v>
      </c>
      <c r="X199" s="21"/>
      <c r="Y199" s="43"/>
      <c r="Z199" s="43"/>
    </row>
    <row r="200" ht="15.75" customHeight="1">
      <c r="A200" s="63">
        <v>367.1</v>
      </c>
      <c r="B200" s="63">
        <v>2023.0</v>
      </c>
      <c r="C200" s="64">
        <v>45211.0</v>
      </c>
      <c r="D200" s="44" t="s">
        <v>25</v>
      </c>
      <c r="E200" s="44" t="s">
        <v>150</v>
      </c>
      <c r="F200" s="26" t="s">
        <v>616</v>
      </c>
      <c r="G200" s="36">
        <v>1.0</v>
      </c>
      <c r="H200" s="15">
        <v>1.0</v>
      </c>
      <c r="I200" s="15" t="s">
        <v>28</v>
      </c>
      <c r="J200" s="15" t="s">
        <v>28</v>
      </c>
      <c r="K200" s="15" t="s">
        <v>28</v>
      </c>
      <c r="L200" s="15" t="s">
        <v>28</v>
      </c>
      <c r="M200" s="17" t="s">
        <v>28</v>
      </c>
      <c r="N200" s="15" t="s">
        <v>28</v>
      </c>
      <c r="O200" s="24" t="s">
        <v>28</v>
      </c>
      <c r="P200" s="15" t="s">
        <v>28</v>
      </c>
      <c r="Q200" s="15" t="s">
        <v>28</v>
      </c>
      <c r="R200" s="41" t="s">
        <v>617</v>
      </c>
      <c r="S200" s="41" t="s">
        <v>617</v>
      </c>
      <c r="T200" s="18" t="s">
        <v>617</v>
      </c>
      <c r="U200" s="20"/>
      <c r="V200" s="35" t="s">
        <v>618</v>
      </c>
      <c r="W200" s="43"/>
      <c r="X200" s="43"/>
      <c r="Y200" s="43"/>
      <c r="Z200" s="43"/>
    </row>
    <row r="201" ht="15.75" customHeight="1">
      <c r="A201" s="57">
        <v>367.0</v>
      </c>
      <c r="B201" s="58">
        <v>2023.0</v>
      </c>
      <c r="C201" s="59">
        <v>45209.0</v>
      </c>
      <c r="D201" s="44" t="s">
        <v>25</v>
      </c>
      <c r="E201" s="44" t="s">
        <v>252</v>
      </c>
      <c r="F201" s="26" t="s">
        <v>619</v>
      </c>
      <c r="G201" s="44">
        <v>1.0</v>
      </c>
      <c r="H201" s="15" t="s">
        <v>28</v>
      </c>
      <c r="I201" s="15" t="s">
        <v>28</v>
      </c>
      <c r="J201" s="15">
        <v>1.0</v>
      </c>
      <c r="K201" s="15" t="s">
        <v>28</v>
      </c>
      <c r="L201" s="15" t="s">
        <v>28</v>
      </c>
      <c r="M201" s="17" t="s">
        <v>28</v>
      </c>
      <c r="N201" s="15" t="s">
        <v>28</v>
      </c>
      <c r="O201" s="24" t="s">
        <v>28</v>
      </c>
      <c r="P201" s="15" t="s">
        <v>28</v>
      </c>
      <c r="Q201" s="15" t="s">
        <v>28</v>
      </c>
      <c r="R201" s="54" t="s">
        <v>620</v>
      </c>
      <c r="S201" s="55" t="s">
        <v>621</v>
      </c>
      <c r="T201" s="18" t="str">
        <f t="shared" ref="T201:T206" si="8">hyperlink(R201,S201)</f>
        <v>https://web.archive.org/web/20231015224632/https://www.foxba...</v>
      </c>
      <c r="U201" s="47"/>
      <c r="V201" s="15"/>
      <c r="W201" s="15"/>
      <c r="X201" s="21"/>
      <c r="Y201" s="43"/>
      <c r="Z201" s="43"/>
    </row>
    <row r="202" ht="15.75" customHeight="1">
      <c r="A202" s="57">
        <v>366.0</v>
      </c>
      <c r="B202" s="58">
        <v>2023.0</v>
      </c>
      <c r="C202" s="59">
        <v>45203.0</v>
      </c>
      <c r="D202" s="44" t="s">
        <v>25</v>
      </c>
      <c r="E202" s="44" t="s">
        <v>31</v>
      </c>
      <c r="F202" s="26" t="s">
        <v>622</v>
      </c>
      <c r="G202" s="44">
        <v>1.0</v>
      </c>
      <c r="H202" s="15">
        <v>1.0</v>
      </c>
      <c r="I202" s="15" t="s">
        <v>28</v>
      </c>
      <c r="J202" s="15" t="s">
        <v>28</v>
      </c>
      <c r="K202" s="15" t="s">
        <v>28</v>
      </c>
      <c r="L202" s="15">
        <v>1.0</v>
      </c>
      <c r="M202" s="17" t="s">
        <v>29</v>
      </c>
      <c r="N202" s="15" t="s">
        <v>28</v>
      </c>
      <c r="O202" s="24" t="s">
        <v>28</v>
      </c>
      <c r="P202" s="35" t="s">
        <v>28</v>
      </c>
      <c r="Q202" s="15" t="s">
        <v>28</v>
      </c>
      <c r="R202" s="54" t="s">
        <v>623</v>
      </c>
      <c r="S202" s="55" t="s">
        <v>624</v>
      </c>
      <c r="T202" s="18" t="str">
        <f t="shared" si="8"/>
        <v>https://web.archive.org/web/20231006051310/https://abc30.com...</v>
      </c>
      <c r="U202" s="47"/>
      <c r="V202" s="15"/>
      <c r="W202" s="15"/>
      <c r="X202" s="21"/>
      <c r="Y202" s="43"/>
      <c r="Z202" s="43"/>
    </row>
    <row r="203" ht="15.75" customHeight="1">
      <c r="A203" s="57">
        <v>365.0</v>
      </c>
      <c r="B203" s="58">
        <v>2023.0</v>
      </c>
      <c r="C203" s="59">
        <v>45201.0</v>
      </c>
      <c r="D203" s="44" t="s">
        <v>25</v>
      </c>
      <c r="E203" s="44" t="s">
        <v>31</v>
      </c>
      <c r="F203" s="26" t="s">
        <v>625</v>
      </c>
      <c r="G203" s="44">
        <v>2.0</v>
      </c>
      <c r="H203" s="15">
        <v>1.0</v>
      </c>
      <c r="I203" s="15" t="s">
        <v>28</v>
      </c>
      <c r="J203" s="15">
        <v>1.0</v>
      </c>
      <c r="K203" s="15" t="s">
        <v>28</v>
      </c>
      <c r="L203" s="15">
        <v>1.0</v>
      </c>
      <c r="M203" s="17">
        <v>3.0</v>
      </c>
      <c r="N203" s="15" t="s">
        <v>28</v>
      </c>
      <c r="O203" s="24" t="s">
        <v>28</v>
      </c>
      <c r="P203" s="35" t="s">
        <v>28</v>
      </c>
      <c r="Q203" s="15" t="s">
        <v>28</v>
      </c>
      <c r="R203" s="54" t="s">
        <v>626</v>
      </c>
      <c r="S203" s="55" t="s">
        <v>627</v>
      </c>
      <c r="T203" s="18" t="str">
        <f t="shared" si="8"/>
        <v>https://web.archive.org/web/20231003070948/https://mynewsla....</v>
      </c>
      <c r="U203" s="47"/>
      <c r="V203" s="15"/>
      <c r="W203" s="15"/>
      <c r="X203" s="21"/>
      <c r="Y203" s="43"/>
      <c r="Z203" s="43"/>
    </row>
    <row r="204" ht="15.75" customHeight="1">
      <c r="A204" s="57">
        <v>364.0</v>
      </c>
      <c r="B204" s="58">
        <v>2023.0</v>
      </c>
      <c r="C204" s="59">
        <v>45199.0</v>
      </c>
      <c r="D204" s="44" t="s">
        <v>25</v>
      </c>
      <c r="E204" s="44" t="s">
        <v>31</v>
      </c>
      <c r="F204" s="26" t="s">
        <v>457</v>
      </c>
      <c r="G204" s="44">
        <v>1.0</v>
      </c>
      <c r="H204" s="15">
        <v>1.0</v>
      </c>
      <c r="I204" s="15" t="s">
        <v>28</v>
      </c>
      <c r="J204" s="15" t="s">
        <v>28</v>
      </c>
      <c r="K204" s="15" t="s">
        <v>28</v>
      </c>
      <c r="L204" s="15">
        <v>1.0</v>
      </c>
      <c r="M204" s="17" t="s">
        <v>29</v>
      </c>
      <c r="N204" s="15" t="s">
        <v>28</v>
      </c>
      <c r="O204" s="24" t="s">
        <v>28</v>
      </c>
      <c r="P204" s="35" t="s">
        <v>28</v>
      </c>
      <c r="Q204" s="15" t="s">
        <v>28</v>
      </c>
      <c r="R204" s="54" t="s">
        <v>628</v>
      </c>
      <c r="S204" s="55" t="s">
        <v>629</v>
      </c>
      <c r="T204" s="18" t="str">
        <f t="shared" si="8"/>
        <v>https://web.archive.org/web/20230930225752/https://www.modbe...</v>
      </c>
      <c r="U204" s="47"/>
      <c r="V204" s="15"/>
      <c r="W204" s="15"/>
      <c r="X204" s="21"/>
      <c r="Y204" s="43"/>
      <c r="Z204" s="43"/>
    </row>
    <row r="205" ht="15.75" customHeight="1">
      <c r="A205" s="57">
        <v>363.0</v>
      </c>
      <c r="B205" s="58">
        <v>2023.0</v>
      </c>
      <c r="C205" s="59">
        <v>45194.0</v>
      </c>
      <c r="D205" s="44" t="s">
        <v>25</v>
      </c>
      <c r="E205" s="44" t="s">
        <v>133</v>
      </c>
      <c r="F205" s="26" t="s">
        <v>630</v>
      </c>
      <c r="G205" s="44">
        <v>1.0</v>
      </c>
      <c r="H205" s="15" t="s">
        <v>28</v>
      </c>
      <c r="I205" s="15" t="s">
        <v>28</v>
      </c>
      <c r="J205" s="15">
        <v>1.0</v>
      </c>
      <c r="K205" s="15" t="s">
        <v>28</v>
      </c>
      <c r="L205" s="15" t="s">
        <v>28</v>
      </c>
      <c r="M205" s="17" t="s">
        <v>28</v>
      </c>
      <c r="N205" s="15" t="s">
        <v>28</v>
      </c>
      <c r="O205" s="24" t="s">
        <v>28</v>
      </c>
      <c r="P205" s="35" t="s">
        <v>28</v>
      </c>
      <c r="Q205" s="15" t="s">
        <v>28</v>
      </c>
      <c r="R205" s="54" t="s">
        <v>631</v>
      </c>
      <c r="S205" s="55" t="s">
        <v>632</v>
      </c>
      <c r="T205" s="18" t="str">
        <f t="shared" si="8"/>
        <v>https://web.archive.org/web/20230908112310/https://www.wric....</v>
      </c>
      <c r="U205" s="47"/>
      <c r="V205" s="15" t="s">
        <v>633</v>
      </c>
      <c r="W205" s="15"/>
      <c r="X205" s="21"/>
      <c r="Y205" s="43"/>
      <c r="Z205" s="43"/>
    </row>
    <row r="206" ht="15.75" customHeight="1">
      <c r="A206" s="57">
        <v>361.0</v>
      </c>
      <c r="B206" s="58">
        <v>2023.0</v>
      </c>
      <c r="C206" s="59">
        <v>45193.0</v>
      </c>
      <c r="D206" s="44" t="s">
        <v>25</v>
      </c>
      <c r="E206" s="44" t="s">
        <v>299</v>
      </c>
      <c r="F206" s="26" t="s">
        <v>68</v>
      </c>
      <c r="G206" s="44">
        <v>3.0</v>
      </c>
      <c r="H206" s="15"/>
      <c r="I206" s="15"/>
      <c r="J206" s="15"/>
      <c r="K206" s="15"/>
      <c r="L206" s="15"/>
      <c r="M206" s="17" t="s">
        <v>28</v>
      </c>
      <c r="N206" s="15" t="s">
        <v>28</v>
      </c>
      <c r="O206" s="24" t="s">
        <v>28</v>
      </c>
      <c r="P206" s="35" t="s">
        <v>28</v>
      </c>
      <c r="Q206" s="15" t="s">
        <v>28</v>
      </c>
      <c r="R206" s="54" t="s">
        <v>634</v>
      </c>
      <c r="S206" s="55" t="s">
        <v>635</v>
      </c>
      <c r="T206" s="18" t="str">
        <f t="shared" si="8"/>
        <v>https://web.archive.org/web/20230928143327/https://www.wtae....</v>
      </c>
      <c r="U206" s="47"/>
      <c r="V206" s="15" t="s">
        <v>636</v>
      </c>
      <c r="W206" s="15" t="s">
        <v>637</v>
      </c>
      <c r="X206" s="21" t="s">
        <v>638</v>
      </c>
      <c r="Y206" s="43"/>
      <c r="Z206" s="43"/>
    </row>
    <row r="207" ht="15.75" customHeight="1">
      <c r="A207" s="57">
        <v>360.1</v>
      </c>
      <c r="B207" s="58">
        <v>2023.0</v>
      </c>
      <c r="C207" s="59">
        <v>45543.0</v>
      </c>
      <c r="D207" s="44" t="s">
        <v>25</v>
      </c>
      <c r="E207" s="44" t="s">
        <v>81</v>
      </c>
      <c r="F207" s="26" t="s">
        <v>366</v>
      </c>
      <c r="G207" s="44">
        <v>1.0</v>
      </c>
      <c r="H207" s="17" t="s">
        <v>28</v>
      </c>
      <c r="I207" s="17" t="s">
        <v>28</v>
      </c>
      <c r="J207" s="15">
        <v>1.0</v>
      </c>
      <c r="K207" s="17" t="s">
        <v>28</v>
      </c>
      <c r="L207" s="17" t="s">
        <v>28</v>
      </c>
      <c r="M207" s="17" t="s">
        <v>83</v>
      </c>
      <c r="N207" s="17" t="s">
        <v>28</v>
      </c>
      <c r="O207" s="17" t="s">
        <v>28</v>
      </c>
      <c r="P207" s="17" t="s">
        <v>28</v>
      </c>
      <c r="Q207" s="15" t="s">
        <v>28</v>
      </c>
      <c r="R207" s="18" t="s">
        <v>639</v>
      </c>
      <c r="S207" s="18" t="str">
        <f>hyperlink(Q207,R207)</f>
        <v>https://archive.ph/HzOJC</v>
      </c>
      <c r="T207" s="18" t="s">
        <v>639</v>
      </c>
      <c r="U207" s="47"/>
      <c r="V207" s="15" t="s">
        <v>640</v>
      </c>
      <c r="W207" s="15"/>
      <c r="X207" s="21"/>
      <c r="Y207" s="43"/>
      <c r="Z207" s="43"/>
    </row>
    <row r="208" ht="15.75" customHeight="1">
      <c r="A208" s="57">
        <v>360.0</v>
      </c>
      <c r="B208" s="58">
        <v>2023.0</v>
      </c>
      <c r="C208" s="59">
        <v>45173.0</v>
      </c>
      <c r="D208" s="44" t="s">
        <v>25</v>
      </c>
      <c r="E208" s="44" t="s">
        <v>133</v>
      </c>
      <c r="F208" s="26" t="s">
        <v>641</v>
      </c>
      <c r="G208" s="44">
        <v>1.0</v>
      </c>
      <c r="H208" s="15" t="s">
        <v>28</v>
      </c>
      <c r="I208" s="15" t="s">
        <v>28</v>
      </c>
      <c r="J208" s="15">
        <v>1.0</v>
      </c>
      <c r="K208" s="15" t="s">
        <v>28</v>
      </c>
      <c r="L208" s="15" t="s">
        <v>28</v>
      </c>
      <c r="M208" s="17" t="s">
        <v>28</v>
      </c>
      <c r="N208" s="15" t="s">
        <v>28</v>
      </c>
      <c r="O208" s="24" t="s">
        <v>28</v>
      </c>
      <c r="P208" s="35" t="s">
        <v>28</v>
      </c>
      <c r="Q208" s="15" t="s">
        <v>28</v>
      </c>
      <c r="R208" s="54" t="s">
        <v>631</v>
      </c>
      <c r="S208" s="55" t="s">
        <v>632</v>
      </c>
      <c r="T208" s="18" t="str">
        <f t="shared" ref="T208:T220" si="9">hyperlink(R208,S208)</f>
        <v>https://web.archive.org/web/20230908112310/https://www.wric....</v>
      </c>
      <c r="U208" s="47"/>
      <c r="V208" s="15" t="s">
        <v>642</v>
      </c>
      <c r="W208" s="15"/>
      <c r="X208" s="21"/>
      <c r="Y208" s="43"/>
      <c r="Z208" s="43"/>
    </row>
    <row r="209" ht="15.75" customHeight="1">
      <c r="A209" s="57">
        <v>359.0</v>
      </c>
      <c r="B209" s="58">
        <v>2023.0</v>
      </c>
      <c r="C209" s="59">
        <v>45170.0</v>
      </c>
      <c r="D209" s="44" t="s">
        <v>25</v>
      </c>
      <c r="E209" s="44" t="s">
        <v>643</v>
      </c>
      <c r="F209" s="26" t="s">
        <v>644</v>
      </c>
      <c r="G209" s="44">
        <v>4.0</v>
      </c>
      <c r="H209" s="15">
        <v>1.0</v>
      </c>
      <c r="I209" s="15">
        <v>2.0</v>
      </c>
      <c r="J209" s="15">
        <v>1.0</v>
      </c>
      <c r="K209" s="15" t="s">
        <v>28</v>
      </c>
      <c r="L209" s="15">
        <v>4.0</v>
      </c>
      <c r="M209" s="17" t="s">
        <v>28</v>
      </c>
      <c r="N209" s="15" t="s">
        <v>28</v>
      </c>
      <c r="O209" s="24" t="s">
        <v>28</v>
      </c>
      <c r="P209" s="35" t="s">
        <v>28</v>
      </c>
      <c r="Q209" s="15" t="s">
        <v>28</v>
      </c>
      <c r="R209" s="54" t="s">
        <v>645</v>
      </c>
      <c r="S209" s="55" t="s">
        <v>646</v>
      </c>
      <c r="T209" s="18" t="str">
        <f t="shared" si="9"/>
        <v>https://web.archive.org/web/20230903192929/https://www.idaho...</v>
      </c>
      <c r="U209" s="47"/>
      <c r="V209" s="15"/>
      <c r="W209" s="15"/>
      <c r="X209" s="21"/>
      <c r="Y209" s="43"/>
      <c r="Z209" s="43"/>
    </row>
    <row r="210" ht="15.75" customHeight="1">
      <c r="A210" s="57">
        <v>358.0</v>
      </c>
      <c r="B210" s="58">
        <v>2023.0</v>
      </c>
      <c r="C210" s="59">
        <v>45167.0</v>
      </c>
      <c r="D210" s="44" t="s">
        <v>25</v>
      </c>
      <c r="E210" s="44" t="s">
        <v>114</v>
      </c>
      <c r="F210" s="26" t="s">
        <v>647</v>
      </c>
      <c r="G210" s="44">
        <v>2.0</v>
      </c>
      <c r="H210" s="15">
        <v>1.0</v>
      </c>
      <c r="I210" s="15">
        <v>1.0</v>
      </c>
      <c r="J210" s="35" t="s">
        <v>28</v>
      </c>
      <c r="K210" s="15" t="s">
        <v>28</v>
      </c>
      <c r="L210" s="15">
        <v>2.0</v>
      </c>
      <c r="M210" s="17" t="s">
        <v>28</v>
      </c>
      <c r="N210" s="15" t="s">
        <v>28</v>
      </c>
      <c r="O210" s="24" t="s">
        <v>28</v>
      </c>
      <c r="P210" s="35" t="s">
        <v>28</v>
      </c>
      <c r="Q210" s="15" t="s">
        <v>28</v>
      </c>
      <c r="R210" s="54" t="s">
        <v>648</v>
      </c>
      <c r="S210" s="55" t="s">
        <v>649</v>
      </c>
      <c r="T210" s="18" t="str">
        <f t="shared" si="9"/>
        <v>https://web.archive.org/web/20230830215719/https://abc13.com...</v>
      </c>
      <c r="U210" s="47"/>
      <c r="V210" s="15" t="s">
        <v>650</v>
      </c>
      <c r="W210" s="15" t="s">
        <v>651</v>
      </c>
      <c r="X210" s="21"/>
      <c r="Y210" s="43"/>
      <c r="Z210" s="43"/>
    </row>
    <row r="211" ht="15.75" customHeight="1">
      <c r="A211" s="57">
        <v>357.2</v>
      </c>
      <c r="B211" s="58">
        <v>2023.0</v>
      </c>
      <c r="C211" s="59">
        <v>45152.0</v>
      </c>
      <c r="D211" s="44" t="s">
        <v>652</v>
      </c>
      <c r="E211" s="44" t="s">
        <v>28</v>
      </c>
      <c r="F211" s="26" t="s">
        <v>182</v>
      </c>
      <c r="G211" s="44">
        <v>1.0</v>
      </c>
      <c r="H211" s="15">
        <v>1.0</v>
      </c>
      <c r="I211" s="15" t="s">
        <v>28</v>
      </c>
      <c r="J211" s="15" t="s">
        <v>28</v>
      </c>
      <c r="K211" s="15" t="s">
        <v>28</v>
      </c>
      <c r="L211" s="15">
        <v>1.0</v>
      </c>
      <c r="M211" s="17" t="s">
        <v>28</v>
      </c>
      <c r="N211" s="15" t="s">
        <v>28</v>
      </c>
      <c r="O211" s="24" t="s">
        <v>28</v>
      </c>
      <c r="P211" s="15" t="s">
        <v>28</v>
      </c>
      <c r="Q211" s="15" t="s">
        <v>28</v>
      </c>
      <c r="R211" s="65" t="s">
        <v>653</v>
      </c>
      <c r="S211" s="66" t="s">
        <v>654</v>
      </c>
      <c r="T211" s="18" t="str">
        <f t="shared" si="9"/>
        <v>https://www.heraldsun.com.au/truecrimeaustralia/police-co...</v>
      </c>
      <c r="U211" s="47"/>
      <c r="V211" s="15" t="s">
        <v>655</v>
      </c>
      <c r="W211" s="15"/>
      <c r="X211" s="21"/>
      <c r="Y211" s="43"/>
      <c r="Z211" s="43"/>
    </row>
    <row r="212" ht="15.75" customHeight="1">
      <c r="A212" s="57">
        <v>357.1</v>
      </c>
      <c r="B212" s="58">
        <v>2023.0</v>
      </c>
      <c r="C212" s="59">
        <v>45152.0</v>
      </c>
      <c r="D212" s="44" t="s">
        <v>163</v>
      </c>
      <c r="E212" s="44" t="s">
        <v>28</v>
      </c>
      <c r="F212" s="26" t="s">
        <v>34</v>
      </c>
      <c r="G212" s="44">
        <v>1.0</v>
      </c>
      <c r="H212" s="15" t="s">
        <v>28</v>
      </c>
      <c r="I212" s="15" t="s">
        <v>28</v>
      </c>
      <c r="J212" s="15" t="s">
        <v>28</v>
      </c>
      <c r="K212" s="15">
        <v>1.0</v>
      </c>
      <c r="L212" s="15">
        <v>1.0</v>
      </c>
      <c r="M212" s="17" t="s">
        <v>28</v>
      </c>
      <c r="N212" s="15" t="s">
        <v>28</v>
      </c>
      <c r="O212" s="24" t="s">
        <v>28</v>
      </c>
      <c r="P212" s="15" t="s">
        <v>28</v>
      </c>
      <c r="Q212" s="15" t="s">
        <v>28</v>
      </c>
      <c r="R212" s="54" t="s">
        <v>656</v>
      </c>
      <c r="S212" s="55" t="s">
        <v>657</v>
      </c>
      <c r="T212" s="18" t="str">
        <f t="shared" si="9"/>
        <v>https://web.archive.org/web/20231021152630/https://www.stand...</v>
      </c>
      <c r="U212" s="47"/>
      <c r="V212" s="15"/>
      <c r="W212" s="15"/>
      <c r="X212" s="21"/>
      <c r="Y212" s="43"/>
      <c r="Z212" s="43"/>
    </row>
    <row r="213" ht="15.75" customHeight="1">
      <c r="A213" s="57">
        <v>357.0</v>
      </c>
      <c r="B213" s="58">
        <v>2023.0</v>
      </c>
      <c r="C213" s="59">
        <v>45151.0</v>
      </c>
      <c r="D213" s="44" t="s">
        <v>25</v>
      </c>
      <c r="E213" s="44" t="s">
        <v>42</v>
      </c>
      <c r="F213" s="26" t="s">
        <v>421</v>
      </c>
      <c r="G213" s="44">
        <v>1.0</v>
      </c>
      <c r="H213" s="15" t="s">
        <v>28</v>
      </c>
      <c r="I213" s="15" t="s">
        <v>28</v>
      </c>
      <c r="J213" s="15">
        <v>1.0</v>
      </c>
      <c r="K213" s="15" t="s">
        <v>28</v>
      </c>
      <c r="L213" s="15" t="s">
        <v>28</v>
      </c>
      <c r="M213" s="17" t="s">
        <v>28</v>
      </c>
      <c r="N213" s="15" t="s">
        <v>28</v>
      </c>
      <c r="O213" s="24" t="s">
        <v>28</v>
      </c>
      <c r="P213" s="35" t="s">
        <v>28</v>
      </c>
      <c r="Q213" s="15" t="s">
        <v>28</v>
      </c>
      <c r="R213" s="54" t="s">
        <v>658</v>
      </c>
      <c r="S213" s="55" t="s">
        <v>659</v>
      </c>
      <c r="T213" s="18" t="str">
        <f t="shared" si="9"/>
        <v>https://web.archive.org/web/20230815021316/https://dailyvoic...</v>
      </c>
      <c r="U213" s="47"/>
      <c r="V213" s="15"/>
      <c r="W213" s="15"/>
      <c r="X213" s="21"/>
      <c r="Y213" s="43"/>
      <c r="Z213" s="43"/>
    </row>
    <row r="214" ht="15.75" customHeight="1">
      <c r="A214" s="57">
        <v>356.0</v>
      </c>
      <c r="B214" s="58">
        <v>2023.0</v>
      </c>
      <c r="C214" s="59">
        <v>45150.0</v>
      </c>
      <c r="D214" s="44" t="s">
        <v>359</v>
      </c>
      <c r="E214" s="44" t="s">
        <v>28</v>
      </c>
      <c r="F214" s="26" t="s">
        <v>660</v>
      </c>
      <c r="G214" s="44">
        <v>1.0</v>
      </c>
      <c r="H214" s="15">
        <v>1.0</v>
      </c>
      <c r="I214" s="15" t="s">
        <v>28</v>
      </c>
      <c r="J214" s="15" t="s">
        <v>28</v>
      </c>
      <c r="K214" s="15" t="s">
        <v>28</v>
      </c>
      <c r="L214" s="15">
        <v>1.0</v>
      </c>
      <c r="M214" s="17" t="s">
        <v>28</v>
      </c>
      <c r="N214" s="15" t="s">
        <v>28</v>
      </c>
      <c r="O214" s="24" t="s">
        <v>28</v>
      </c>
      <c r="P214" s="35" t="s">
        <v>28</v>
      </c>
      <c r="Q214" s="15" t="s">
        <v>28</v>
      </c>
      <c r="R214" s="54" t="s">
        <v>661</v>
      </c>
      <c r="S214" s="55" t="s">
        <v>662</v>
      </c>
      <c r="T214" s="18" t="str">
        <f t="shared" si="9"/>
        <v>https://web.archive.org/web/20230813144004/https://www.bild....</v>
      </c>
      <c r="U214" s="47"/>
      <c r="V214" s="15"/>
      <c r="W214" s="15"/>
      <c r="X214" s="21"/>
      <c r="Y214" s="43"/>
      <c r="Z214" s="43"/>
    </row>
    <row r="215" ht="15.75" customHeight="1">
      <c r="A215" s="57">
        <v>355.0</v>
      </c>
      <c r="B215" s="58">
        <v>2023.0</v>
      </c>
      <c r="C215" s="59">
        <v>45150.0</v>
      </c>
      <c r="D215" s="44" t="s">
        <v>25</v>
      </c>
      <c r="E215" s="44" t="s">
        <v>31</v>
      </c>
      <c r="F215" s="26" t="s">
        <v>663</v>
      </c>
      <c r="G215" s="44">
        <v>1.0</v>
      </c>
      <c r="H215" s="15"/>
      <c r="I215" s="15"/>
      <c r="J215" s="15"/>
      <c r="K215" s="15"/>
      <c r="L215" s="15"/>
      <c r="M215" s="17" t="s">
        <v>28</v>
      </c>
      <c r="N215" s="15" t="s">
        <v>28</v>
      </c>
      <c r="O215" s="24" t="s">
        <v>28</v>
      </c>
      <c r="P215" s="35" t="s">
        <v>28</v>
      </c>
      <c r="Q215" s="15" t="s">
        <v>28</v>
      </c>
      <c r="R215" s="54" t="s">
        <v>664</v>
      </c>
      <c r="S215" s="55" t="s">
        <v>665</v>
      </c>
      <c r="T215" s="18" t="str">
        <f t="shared" si="9"/>
        <v>https://web.archive.org/web/20230813141749/https://mynewsla....</v>
      </c>
      <c r="U215" s="47"/>
      <c r="V215" s="15" t="s">
        <v>666</v>
      </c>
      <c r="W215" s="15"/>
      <c r="X215" s="21"/>
      <c r="Y215" s="43"/>
      <c r="Z215" s="43"/>
    </row>
    <row r="216" ht="15.75" customHeight="1">
      <c r="A216" s="57">
        <v>354.1</v>
      </c>
      <c r="B216" s="58">
        <v>2023.0</v>
      </c>
      <c r="C216" s="59">
        <v>45145.0</v>
      </c>
      <c r="D216" s="44" t="s">
        <v>25</v>
      </c>
      <c r="E216" s="44" t="s">
        <v>71</v>
      </c>
      <c r="F216" s="26" t="s">
        <v>667</v>
      </c>
      <c r="G216" s="44">
        <v>1.0</v>
      </c>
      <c r="H216" s="15">
        <v>1.0</v>
      </c>
      <c r="I216" s="15" t="s">
        <v>28</v>
      </c>
      <c r="J216" s="15" t="s">
        <v>28</v>
      </c>
      <c r="K216" s="15" t="s">
        <v>28</v>
      </c>
      <c r="L216" s="15">
        <v>1.0</v>
      </c>
      <c r="M216" s="17">
        <v>3.0</v>
      </c>
      <c r="N216" s="15">
        <v>1.0</v>
      </c>
      <c r="O216" s="24" t="s">
        <v>668</v>
      </c>
      <c r="P216" s="19">
        <v>1.0</v>
      </c>
      <c r="Q216" s="15" t="s">
        <v>142</v>
      </c>
      <c r="R216" s="38" t="s">
        <v>669</v>
      </c>
      <c r="S216" s="19" t="str">
        <f>CONCAT(LEFT(R216,60),"...")</f>
        <v>https://web.archive.org/web/20231205213153/https://www.news4...</v>
      </c>
      <c r="T216" s="18" t="str">
        <f t="shared" si="9"/>
        <v>https://web.archive.org/web/20231205213153/https://www.news4...</v>
      </c>
      <c r="U216" s="47"/>
      <c r="V216" s="15"/>
      <c r="W216" s="15"/>
      <c r="X216" s="21"/>
      <c r="Y216" s="43"/>
      <c r="Z216" s="43"/>
    </row>
    <row r="217" ht="15.75" customHeight="1">
      <c r="A217" s="57">
        <v>354.0</v>
      </c>
      <c r="B217" s="58">
        <v>2023.0</v>
      </c>
      <c r="C217" s="59">
        <v>45139.0</v>
      </c>
      <c r="D217" s="44" t="s">
        <v>25</v>
      </c>
      <c r="E217" s="44" t="s">
        <v>31</v>
      </c>
      <c r="F217" s="26" t="s">
        <v>421</v>
      </c>
      <c r="G217" s="44">
        <v>1.0</v>
      </c>
      <c r="H217" s="15" t="s">
        <v>28</v>
      </c>
      <c r="I217" s="15" t="s">
        <v>28</v>
      </c>
      <c r="J217" s="15">
        <v>1.0</v>
      </c>
      <c r="K217" s="15" t="s">
        <v>28</v>
      </c>
      <c r="L217" s="15" t="s">
        <v>28</v>
      </c>
      <c r="M217" s="17" t="s">
        <v>28</v>
      </c>
      <c r="N217" s="15" t="s">
        <v>28</v>
      </c>
      <c r="O217" s="24" t="s">
        <v>28</v>
      </c>
      <c r="P217" s="35" t="s">
        <v>28</v>
      </c>
      <c r="Q217" s="15" t="s">
        <v>28</v>
      </c>
      <c r="R217" s="54" t="s">
        <v>670</v>
      </c>
      <c r="S217" s="55" t="s">
        <v>671</v>
      </c>
      <c r="T217" s="18" t="str">
        <f t="shared" si="9"/>
        <v>https://web.archive.org/web/20230804213530/https://beverlypr...</v>
      </c>
      <c r="U217" s="47"/>
      <c r="V217" s="15"/>
      <c r="W217" s="15"/>
      <c r="X217" s="21"/>
      <c r="Y217" s="43"/>
      <c r="Z217" s="43"/>
    </row>
    <row r="218" ht="15.75" customHeight="1">
      <c r="A218" s="57">
        <v>353.0</v>
      </c>
      <c r="B218" s="58">
        <v>2023.0</v>
      </c>
      <c r="C218" s="59">
        <v>45138.0</v>
      </c>
      <c r="D218" s="44" t="s">
        <v>25</v>
      </c>
      <c r="E218" s="44" t="s">
        <v>114</v>
      </c>
      <c r="F218" s="26" t="s">
        <v>582</v>
      </c>
      <c r="G218" s="44">
        <v>1.0</v>
      </c>
      <c r="H218" s="15" t="s">
        <v>28</v>
      </c>
      <c r="I218" s="15" t="s">
        <v>28</v>
      </c>
      <c r="J218" s="15" t="s">
        <v>28</v>
      </c>
      <c r="K218" s="15">
        <v>1.0</v>
      </c>
      <c r="L218" s="15">
        <v>1.0</v>
      </c>
      <c r="M218" s="17" t="s">
        <v>28</v>
      </c>
      <c r="N218" s="15" t="s">
        <v>28</v>
      </c>
      <c r="O218" s="24" t="s">
        <v>28</v>
      </c>
      <c r="P218" s="35" t="s">
        <v>28</v>
      </c>
      <c r="Q218" s="15" t="s">
        <v>28</v>
      </c>
      <c r="R218" s="54" t="s">
        <v>672</v>
      </c>
      <c r="S218" s="55" t="s">
        <v>673</v>
      </c>
      <c r="T218" s="18" t="str">
        <f t="shared" si="9"/>
        <v>https://web.archive.org/web/20230827000447/https://cw39.com/...</v>
      </c>
      <c r="U218" s="47"/>
      <c r="V218" s="15"/>
      <c r="W218" s="15"/>
      <c r="X218" s="21"/>
      <c r="Y218" s="43"/>
      <c r="Z218" s="43"/>
    </row>
    <row r="219" ht="15.75" customHeight="1">
      <c r="A219" s="57">
        <v>352.0</v>
      </c>
      <c r="B219" s="58">
        <v>2023.0</v>
      </c>
      <c r="C219" s="59">
        <v>45136.0</v>
      </c>
      <c r="D219" s="44" t="s">
        <v>25</v>
      </c>
      <c r="E219" s="44" t="s">
        <v>99</v>
      </c>
      <c r="F219" s="26" t="s">
        <v>674</v>
      </c>
      <c r="G219" s="44">
        <v>3.0</v>
      </c>
      <c r="H219" s="15">
        <v>1.0</v>
      </c>
      <c r="I219" s="15">
        <v>2.0</v>
      </c>
      <c r="J219" s="35" t="s">
        <v>28</v>
      </c>
      <c r="K219" s="35" t="s">
        <v>28</v>
      </c>
      <c r="L219" s="15">
        <v>3.0</v>
      </c>
      <c r="M219" s="17" t="s">
        <v>28</v>
      </c>
      <c r="N219" s="15" t="s">
        <v>28</v>
      </c>
      <c r="O219" s="24" t="s">
        <v>28</v>
      </c>
      <c r="P219" s="35" t="s">
        <v>28</v>
      </c>
      <c r="Q219" s="15" t="s">
        <v>28</v>
      </c>
      <c r="R219" s="54" t="s">
        <v>675</v>
      </c>
      <c r="S219" s="55" t="s">
        <v>676</v>
      </c>
      <c r="T219" s="18" t="str">
        <f t="shared" si="9"/>
        <v>https://web.archive.org/web/20230730173709/https://kutv.com/...</v>
      </c>
      <c r="U219" s="47"/>
      <c r="V219" s="15" t="s">
        <v>677</v>
      </c>
      <c r="W219" s="15" t="s">
        <v>678</v>
      </c>
      <c r="X219" s="21" t="s">
        <v>679</v>
      </c>
      <c r="Y219" s="43"/>
      <c r="Z219" s="43"/>
    </row>
    <row r="220" ht="15.75" customHeight="1">
      <c r="A220" s="57">
        <v>351.0</v>
      </c>
      <c r="B220" s="58">
        <v>2023.0</v>
      </c>
      <c r="C220" s="59">
        <v>45136.0</v>
      </c>
      <c r="D220" s="44" t="s">
        <v>25</v>
      </c>
      <c r="E220" s="44" t="s">
        <v>114</v>
      </c>
      <c r="F220" s="26" t="s">
        <v>674</v>
      </c>
      <c r="G220" s="44">
        <v>1.0</v>
      </c>
      <c r="H220" s="15">
        <v>1.0</v>
      </c>
      <c r="I220" s="35" t="s">
        <v>28</v>
      </c>
      <c r="J220" s="35" t="s">
        <v>28</v>
      </c>
      <c r="K220" s="35" t="s">
        <v>28</v>
      </c>
      <c r="L220" s="15">
        <v>1.0</v>
      </c>
      <c r="M220" s="17" t="s">
        <v>28</v>
      </c>
      <c r="N220" s="15" t="s">
        <v>28</v>
      </c>
      <c r="O220" s="24" t="s">
        <v>28</v>
      </c>
      <c r="P220" s="35" t="s">
        <v>28</v>
      </c>
      <c r="Q220" s="15" t="s">
        <v>28</v>
      </c>
      <c r="R220" s="54" t="s">
        <v>680</v>
      </c>
      <c r="S220" s="55" t="s">
        <v>681</v>
      </c>
      <c r="T220" s="18" t="str">
        <f t="shared" si="9"/>
        <v>https://web.archive.org/web/20230730162837/https://abc13.com...</v>
      </c>
      <c r="U220" s="47"/>
      <c r="V220" s="15"/>
      <c r="W220" s="15"/>
      <c r="X220" s="21"/>
      <c r="Y220" s="43"/>
      <c r="Z220" s="43"/>
    </row>
    <row r="221">
      <c r="A221" s="57">
        <v>350.1</v>
      </c>
      <c r="B221" s="58">
        <v>2023.0</v>
      </c>
      <c r="C221" s="59">
        <v>45133.0</v>
      </c>
      <c r="D221" s="44" t="s">
        <v>25</v>
      </c>
      <c r="E221" s="44" t="s">
        <v>31</v>
      </c>
      <c r="F221" s="26" t="s">
        <v>682</v>
      </c>
      <c r="G221" s="44">
        <v>1.0</v>
      </c>
      <c r="H221" s="15">
        <v>1.0</v>
      </c>
      <c r="I221" s="35" t="s">
        <v>28</v>
      </c>
      <c r="J221" s="35" t="s">
        <v>28</v>
      </c>
      <c r="K221" s="35" t="s">
        <v>28</v>
      </c>
      <c r="L221" s="15">
        <v>1.0</v>
      </c>
      <c r="M221" s="17">
        <v>3.0</v>
      </c>
      <c r="N221" s="15">
        <v>1.0</v>
      </c>
      <c r="O221" s="24" t="s">
        <v>683</v>
      </c>
      <c r="P221" s="19">
        <v>1.0</v>
      </c>
      <c r="Q221" s="15" t="s">
        <v>142</v>
      </c>
      <c r="R221" s="18" t="s">
        <v>684</v>
      </c>
      <c r="S221" s="18" t="s">
        <v>684</v>
      </c>
      <c r="T221" s="18" t="s">
        <v>684</v>
      </c>
      <c r="U221" s="47"/>
      <c r="V221" s="15" t="s">
        <v>685</v>
      </c>
      <c r="W221" s="15"/>
      <c r="X221" s="21"/>
      <c r="Y221" s="43"/>
      <c r="Z221" s="43"/>
    </row>
    <row r="222" ht="15.75" customHeight="1">
      <c r="A222" s="57">
        <v>350.0</v>
      </c>
      <c r="B222" s="58">
        <v>2023.0</v>
      </c>
      <c r="C222" s="59">
        <v>45129.0</v>
      </c>
      <c r="D222" s="44" t="s">
        <v>25</v>
      </c>
      <c r="E222" s="44" t="s">
        <v>577</v>
      </c>
      <c r="F222" s="26" t="s">
        <v>562</v>
      </c>
      <c r="G222" s="44">
        <v>1.0</v>
      </c>
      <c r="H222" s="15">
        <v>1.0</v>
      </c>
      <c r="I222" s="35" t="s">
        <v>28</v>
      </c>
      <c r="J222" s="35" t="s">
        <v>28</v>
      </c>
      <c r="K222" s="35" t="s">
        <v>28</v>
      </c>
      <c r="L222" s="15">
        <v>1.0</v>
      </c>
      <c r="M222" s="17" t="s">
        <v>28</v>
      </c>
      <c r="N222" s="15" t="s">
        <v>28</v>
      </c>
      <c r="O222" s="24" t="s">
        <v>28</v>
      </c>
      <c r="P222" s="35" t="s">
        <v>28</v>
      </c>
      <c r="Q222" s="15" t="s">
        <v>28</v>
      </c>
      <c r="R222" s="54" t="s">
        <v>686</v>
      </c>
      <c r="S222" s="55" t="s">
        <v>687</v>
      </c>
      <c r="T222" s="18" t="str">
        <f t="shared" ref="T222:T285" si="10">hyperlink(R222,S222)</f>
        <v>https://web.archive.org/web/20230727155857/https://www.wfmyn...</v>
      </c>
      <c r="U222" s="47"/>
      <c r="V222" s="15" t="s">
        <v>688</v>
      </c>
      <c r="W222" s="15"/>
      <c r="X222" s="21"/>
      <c r="Y222" s="43"/>
      <c r="Z222" s="43"/>
    </row>
    <row r="223" ht="15.75" customHeight="1">
      <c r="A223" s="57">
        <v>349.0</v>
      </c>
      <c r="B223" s="58">
        <v>2023.0</v>
      </c>
      <c r="C223" s="59">
        <v>45127.0</v>
      </c>
      <c r="D223" s="44" t="s">
        <v>25</v>
      </c>
      <c r="E223" s="44" t="s">
        <v>31</v>
      </c>
      <c r="F223" s="26" t="s">
        <v>235</v>
      </c>
      <c r="G223" s="44">
        <v>1.0</v>
      </c>
      <c r="H223" s="35" t="s">
        <v>28</v>
      </c>
      <c r="I223" s="35" t="s">
        <v>28</v>
      </c>
      <c r="J223" s="35" t="s">
        <v>28</v>
      </c>
      <c r="K223" s="35" t="s">
        <v>28</v>
      </c>
      <c r="L223" s="35" t="s">
        <v>28</v>
      </c>
      <c r="M223" s="17" t="s">
        <v>28</v>
      </c>
      <c r="N223" s="15" t="s">
        <v>28</v>
      </c>
      <c r="O223" s="24" t="s">
        <v>28</v>
      </c>
      <c r="P223" s="35" t="s">
        <v>28</v>
      </c>
      <c r="Q223" s="15" t="s">
        <v>28</v>
      </c>
      <c r="R223" s="54" t="s">
        <v>689</v>
      </c>
      <c r="S223" s="55" t="s">
        <v>690</v>
      </c>
      <c r="T223" s="18" t="str">
        <f t="shared" si="10"/>
        <v>https://web.archive.org/web/20230723185529/https://www.alatu...</v>
      </c>
      <c r="U223" s="47"/>
      <c r="V223" s="15"/>
      <c r="W223" s="15"/>
      <c r="X223" s="21"/>
      <c r="Y223" s="43"/>
      <c r="Z223" s="43"/>
    </row>
    <row r="224">
      <c r="A224" s="57">
        <v>348.0</v>
      </c>
      <c r="B224" s="58">
        <v>2023.0</v>
      </c>
      <c r="C224" s="59">
        <v>45126.0</v>
      </c>
      <c r="D224" s="44" t="s">
        <v>25</v>
      </c>
      <c r="E224" s="44" t="s">
        <v>133</v>
      </c>
      <c r="F224" s="26" t="s">
        <v>691</v>
      </c>
      <c r="G224" s="44">
        <v>1.0</v>
      </c>
      <c r="H224" s="15">
        <v>1.0</v>
      </c>
      <c r="I224" s="15" t="s">
        <v>28</v>
      </c>
      <c r="J224" s="15" t="s">
        <v>28</v>
      </c>
      <c r="K224" s="35" t="s">
        <v>28</v>
      </c>
      <c r="L224" s="15">
        <v>1.0</v>
      </c>
      <c r="M224" s="17" t="s">
        <v>29</v>
      </c>
      <c r="N224" s="19">
        <v>1.0</v>
      </c>
      <c r="O224" s="56" t="s">
        <v>692</v>
      </c>
      <c r="P224" s="19">
        <v>1.0</v>
      </c>
      <c r="Q224" s="15" t="s">
        <v>142</v>
      </c>
      <c r="R224" s="54" t="s">
        <v>693</v>
      </c>
      <c r="S224" s="55" t="s">
        <v>694</v>
      </c>
      <c r="T224" s="18" t="str">
        <f t="shared" si="10"/>
        <v>https://web.archive.org/web/20230723185542/https://www.fauqu...</v>
      </c>
      <c r="U224" s="67" t="s">
        <v>695</v>
      </c>
      <c r="V224" s="15" t="s">
        <v>696</v>
      </c>
      <c r="W224" s="15"/>
      <c r="X224" s="21"/>
      <c r="Y224" s="43"/>
      <c r="Z224" s="43"/>
    </row>
    <row r="225" ht="15.75" customHeight="1">
      <c r="A225" s="57">
        <v>346.0</v>
      </c>
      <c r="B225" s="58">
        <v>2023.0</v>
      </c>
      <c r="C225" s="59">
        <v>45123.0</v>
      </c>
      <c r="D225" s="44" t="s">
        <v>25</v>
      </c>
      <c r="E225" s="44" t="s">
        <v>71</v>
      </c>
      <c r="F225" s="26" t="s">
        <v>697</v>
      </c>
      <c r="G225" s="44">
        <v>1.0</v>
      </c>
      <c r="H225" s="15">
        <v>1.0</v>
      </c>
      <c r="I225" s="15" t="s">
        <v>28</v>
      </c>
      <c r="J225" s="15" t="s">
        <v>28</v>
      </c>
      <c r="K225" s="35" t="s">
        <v>28</v>
      </c>
      <c r="L225" s="15">
        <v>1.0</v>
      </c>
      <c r="M225" s="17" t="s">
        <v>29</v>
      </c>
      <c r="N225" s="15" t="s">
        <v>28</v>
      </c>
      <c r="O225" s="24" t="s">
        <v>28</v>
      </c>
      <c r="P225" s="35" t="s">
        <v>28</v>
      </c>
      <c r="Q225" s="15" t="s">
        <v>28</v>
      </c>
      <c r="R225" s="54" t="s">
        <v>698</v>
      </c>
      <c r="S225" s="55" t="s">
        <v>699</v>
      </c>
      <c r="T225" s="18" t="str">
        <f t="shared" si="10"/>
        <v>https://web.archive.org/web/20230718162537/https://cbs12.com...</v>
      </c>
      <c r="U225" s="47"/>
      <c r="V225" s="15"/>
      <c r="W225" s="15"/>
      <c r="X225" s="21"/>
      <c r="Y225" s="43"/>
      <c r="Z225" s="43"/>
    </row>
    <row r="226" ht="15.75" customHeight="1">
      <c r="A226" s="57">
        <v>345.0</v>
      </c>
      <c r="B226" s="58">
        <v>2023.0</v>
      </c>
      <c r="C226" s="59">
        <v>45115.0</v>
      </c>
      <c r="D226" s="44" t="s">
        <v>25</v>
      </c>
      <c r="E226" s="44" t="s">
        <v>581</v>
      </c>
      <c r="F226" s="26" t="s">
        <v>700</v>
      </c>
      <c r="G226" s="44">
        <v>1.0</v>
      </c>
      <c r="H226" s="35" t="s">
        <v>28</v>
      </c>
      <c r="I226" s="35" t="s">
        <v>28</v>
      </c>
      <c r="J226" s="15">
        <v>1.0</v>
      </c>
      <c r="K226" s="35" t="s">
        <v>28</v>
      </c>
      <c r="L226" s="35" t="s">
        <v>28</v>
      </c>
      <c r="M226" s="36" t="s">
        <v>28</v>
      </c>
      <c r="N226" s="15" t="s">
        <v>28</v>
      </c>
      <c r="O226" s="24" t="s">
        <v>28</v>
      </c>
      <c r="P226" s="35" t="s">
        <v>28</v>
      </c>
      <c r="Q226" s="15" t="s">
        <v>28</v>
      </c>
      <c r="R226" s="55" t="s">
        <v>701</v>
      </c>
      <c r="S226" s="55" t="s">
        <v>702</v>
      </c>
      <c r="T226" s="18" t="str">
        <f t="shared" si="10"/>
        <v>https://web.archive.org/web/20230710031846/https://www.fox9....</v>
      </c>
      <c r="U226" s="47"/>
      <c r="V226" s="15"/>
      <c r="W226" s="15"/>
      <c r="X226" s="21"/>
      <c r="Y226" s="43"/>
      <c r="Z226" s="43"/>
    </row>
    <row r="227" ht="15.75" customHeight="1">
      <c r="A227" s="57">
        <v>344.0</v>
      </c>
      <c r="B227" s="58">
        <v>2023.0</v>
      </c>
      <c r="C227" s="59">
        <v>45115.0</v>
      </c>
      <c r="D227" s="44" t="s">
        <v>25</v>
      </c>
      <c r="E227" s="44" t="s">
        <v>31</v>
      </c>
      <c r="F227" s="26" t="s">
        <v>703</v>
      </c>
      <c r="G227" s="44">
        <v>3.0</v>
      </c>
      <c r="H227" s="15">
        <v>1.0</v>
      </c>
      <c r="I227" s="15">
        <v>2.0</v>
      </c>
      <c r="J227" s="35" t="s">
        <v>28</v>
      </c>
      <c r="K227" s="35" t="s">
        <v>28</v>
      </c>
      <c r="L227" s="15">
        <v>3.0</v>
      </c>
      <c r="M227" s="36" t="s">
        <v>28</v>
      </c>
      <c r="N227" s="15" t="s">
        <v>28</v>
      </c>
      <c r="O227" s="24" t="s">
        <v>28</v>
      </c>
      <c r="P227" s="35" t="s">
        <v>28</v>
      </c>
      <c r="Q227" s="15" t="s">
        <v>28</v>
      </c>
      <c r="R227" s="55" t="s">
        <v>704</v>
      </c>
      <c r="S227" s="55" t="s">
        <v>705</v>
      </c>
      <c r="T227" s="18" t="str">
        <f t="shared" si="10"/>
        <v>https://web.archive.org/web/20230710030554/https://ktla.com/...</v>
      </c>
      <c r="U227" s="47"/>
      <c r="V227" s="15"/>
      <c r="W227" s="15"/>
      <c r="X227" s="21"/>
      <c r="Y227" s="43"/>
      <c r="Z227" s="43"/>
    </row>
    <row r="228" ht="15.75" customHeight="1">
      <c r="A228" s="57">
        <v>343.0</v>
      </c>
      <c r="B228" s="58">
        <v>2023.0</v>
      </c>
      <c r="C228" s="59">
        <v>45115.0</v>
      </c>
      <c r="D228" s="44" t="s">
        <v>359</v>
      </c>
      <c r="E228" s="44" t="s">
        <v>28</v>
      </c>
      <c r="F228" s="26" t="s">
        <v>562</v>
      </c>
      <c r="G228" s="44">
        <v>1.0</v>
      </c>
      <c r="H228" s="15">
        <v>1.0</v>
      </c>
      <c r="I228" s="35" t="s">
        <v>28</v>
      </c>
      <c r="J228" s="35" t="s">
        <v>28</v>
      </c>
      <c r="K228" s="35" t="s">
        <v>28</v>
      </c>
      <c r="L228" s="15">
        <v>1.0</v>
      </c>
      <c r="M228" s="36" t="s">
        <v>28</v>
      </c>
      <c r="N228" s="15" t="s">
        <v>28</v>
      </c>
      <c r="O228" s="24" t="s">
        <v>28</v>
      </c>
      <c r="P228" s="35" t="s">
        <v>28</v>
      </c>
      <c r="Q228" s="15" t="s">
        <v>28</v>
      </c>
      <c r="R228" s="55" t="s">
        <v>706</v>
      </c>
      <c r="S228" s="55" t="s">
        <v>707</v>
      </c>
      <c r="T228" s="18" t="str">
        <f t="shared" si="10"/>
        <v>https://web.archive.org/web/20230709004928/https://www.bild....</v>
      </c>
      <c r="U228" s="47"/>
      <c r="V228" s="15"/>
      <c r="W228" s="15"/>
      <c r="X228" s="21"/>
      <c r="Y228" s="43"/>
      <c r="Z228" s="43"/>
    </row>
    <row r="229" ht="15.75" customHeight="1">
      <c r="A229" s="57">
        <v>342.2</v>
      </c>
      <c r="B229" s="58">
        <v>2023.0</v>
      </c>
      <c r="C229" s="59">
        <v>45114.0</v>
      </c>
      <c r="D229" s="44" t="s">
        <v>25</v>
      </c>
      <c r="E229" s="44" t="s">
        <v>31</v>
      </c>
      <c r="F229" s="26" t="s">
        <v>708</v>
      </c>
      <c r="G229" s="44">
        <v>2.0</v>
      </c>
      <c r="H229" s="35">
        <v>1.0</v>
      </c>
      <c r="I229" s="35">
        <v>1.0</v>
      </c>
      <c r="J229" s="15" t="s">
        <v>28</v>
      </c>
      <c r="K229" s="35" t="s">
        <v>28</v>
      </c>
      <c r="L229" s="35">
        <v>2.0</v>
      </c>
      <c r="M229" s="36" t="s">
        <v>28</v>
      </c>
      <c r="N229" s="15" t="s">
        <v>28</v>
      </c>
      <c r="O229" s="24" t="s">
        <v>28</v>
      </c>
      <c r="P229" s="35" t="s">
        <v>28</v>
      </c>
      <c r="Q229" s="15" t="s">
        <v>28</v>
      </c>
      <c r="R229" s="54" t="s">
        <v>656</v>
      </c>
      <c r="S229" s="55" t="s">
        <v>657</v>
      </c>
      <c r="T229" s="18" t="str">
        <f t="shared" si="10"/>
        <v>https://web.archive.org/web/20231021152630/https://www.stand...</v>
      </c>
      <c r="U229" s="47"/>
      <c r="V229" s="15" t="s">
        <v>709</v>
      </c>
      <c r="W229" s="15" t="s">
        <v>710</v>
      </c>
      <c r="X229" s="21"/>
      <c r="Y229" s="43"/>
      <c r="Z229" s="43"/>
    </row>
    <row r="230" ht="15.75" customHeight="1">
      <c r="A230" s="57">
        <v>342.1</v>
      </c>
      <c r="B230" s="58">
        <v>2023.0</v>
      </c>
      <c r="C230" s="59">
        <v>45114.0</v>
      </c>
      <c r="D230" s="44" t="s">
        <v>25</v>
      </c>
      <c r="E230" s="44" t="s">
        <v>31</v>
      </c>
      <c r="F230" s="26" t="s">
        <v>711</v>
      </c>
      <c r="G230" s="44">
        <v>1.0</v>
      </c>
      <c r="H230" s="15" t="s">
        <v>28</v>
      </c>
      <c r="I230" s="15" t="s">
        <v>28</v>
      </c>
      <c r="J230" s="15">
        <v>1.0</v>
      </c>
      <c r="K230" s="15" t="s">
        <v>28</v>
      </c>
      <c r="L230" s="15" t="s">
        <v>28</v>
      </c>
      <c r="M230" s="17" t="s">
        <v>28</v>
      </c>
      <c r="N230" s="15" t="s">
        <v>28</v>
      </c>
      <c r="O230" s="24" t="s">
        <v>28</v>
      </c>
      <c r="P230" s="15" t="s">
        <v>28</v>
      </c>
      <c r="Q230" s="15" t="s">
        <v>28</v>
      </c>
      <c r="R230" s="55" t="s">
        <v>712</v>
      </c>
      <c r="S230" s="55" t="s">
        <v>713</v>
      </c>
      <c r="T230" s="18" t="str">
        <f t="shared" si="10"/>
        <v>https://web.archive.org/web/20230713002619/https://fox5sandi...</v>
      </c>
      <c r="U230" s="47"/>
      <c r="V230" s="15"/>
      <c r="W230" s="15"/>
      <c r="X230" s="21"/>
      <c r="Y230" s="43"/>
      <c r="Z230" s="43"/>
    </row>
    <row r="231" ht="15.75" customHeight="1">
      <c r="A231" s="57">
        <v>342.0</v>
      </c>
      <c r="B231" s="58">
        <v>2023.0</v>
      </c>
      <c r="C231" s="59">
        <v>45112.0</v>
      </c>
      <c r="D231" s="44" t="s">
        <v>25</v>
      </c>
      <c r="E231" s="44" t="s">
        <v>31</v>
      </c>
      <c r="F231" s="26" t="s">
        <v>68</v>
      </c>
      <c r="G231" s="44">
        <v>2.0</v>
      </c>
      <c r="H231" s="35" t="s">
        <v>28</v>
      </c>
      <c r="I231" s="35">
        <v>1.0</v>
      </c>
      <c r="J231" s="15">
        <v>1.0</v>
      </c>
      <c r="K231" s="15" t="s">
        <v>28</v>
      </c>
      <c r="L231" s="35">
        <v>1.0</v>
      </c>
      <c r="M231" s="17">
        <v>3.0</v>
      </c>
      <c r="N231" s="15">
        <v>2.0</v>
      </c>
      <c r="O231" s="56" t="s">
        <v>714</v>
      </c>
      <c r="P231" s="19">
        <v>2.0</v>
      </c>
      <c r="Q231" s="15" t="s">
        <v>142</v>
      </c>
      <c r="R231" s="55" t="s">
        <v>715</v>
      </c>
      <c r="S231" s="55" t="s">
        <v>716</v>
      </c>
      <c r="T231" s="18" t="str">
        <f t="shared" si="10"/>
        <v>https://web.archive.org/web/20230707171814/https://southtaho...</v>
      </c>
      <c r="U231" s="47"/>
      <c r="V231" s="15" t="s">
        <v>717</v>
      </c>
      <c r="W231" s="15" t="s">
        <v>718</v>
      </c>
      <c r="X231" s="21"/>
      <c r="Y231" s="43"/>
      <c r="Z231" s="43"/>
    </row>
    <row r="232" ht="15.75" customHeight="1">
      <c r="A232" s="57">
        <v>341.0</v>
      </c>
      <c r="B232" s="58">
        <v>2023.0</v>
      </c>
      <c r="C232" s="59">
        <v>45111.0</v>
      </c>
      <c r="D232" s="44" t="s">
        <v>25</v>
      </c>
      <c r="E232" s="44" t="s">
        <v>71</v>
      </c>
      <c r="F232" s="26" t="s">
        <v>719</v>
      </c>
      <c r="G232" s="44">
        <v>1.0</v>
      </c>
      <c r="H232" s="15">
        <v>1.0</v>
      </c>
      <c r="I232" s="35" t="s">
        <v>28</v>
      </c>
      <c r="J232" s="35" t="s">
        <v>28</v>
      </c>
      <c r="K232" s="35" t="s">
        <v>28</v>
      </c>
      <c r="L232" s="15">
        <v>1.0</v>
      </c>
      <c r="M232" s="36" t="s">
        <v>28</v>
      </c>
      <c r="N232" s="15" t="s">
        <v>28</v>
      </c>
      <c r="O232" s="24" t="s">
        <v>28</v>
      </c>
      <c r="P232" s="35" t="s">
        <v>28</v>
      </c>
      <c r="Q232" s="15" t="s">
        <v>28</v>
      </c>
      <c r="R232" s="55" t="s">
        <v>720</v>
      </c>
      <c r="S232" s="55" t="s">
        <v>721</v>
      </c>
      <c r="T232" s="18" t="str">
        <f t="shared" si="10"/>
        <v>https://web.archive.org/web/20230705082401/https://www.wesh....</v>
      </c>
      <c r="U232" s="47"/>
      <c r="V232" s="15"/>
      <c r="W232" s="15"/>
      <c r="X232" s="21"/>
      <c r="Y232" s="43"/>
      <c r="Z232" s="43"/>
    </row>
    <row r="233" ht="15.75" customHeight="1">
      <c r="A233" s="57">
        <v>340.0</v>
      </c>
      <c r="B233" s="58">
        <v>2023.0</v>
      </c>
      <c r="C233" s="59">
        <v>45108.0</v>
      </c>
      <c r="D233" s="44" t="s">
        <v>722</v>
      </c>
      <c r="E233" s="44" t="s">
        <v>28</v>
      </c>
      <c r="F233" s="26" t="s">
        <v>723</v>
      </c>
      <c r="G233" s="44">
        <v>1.0</v>
      </c>
      <c r="H233" s="35" t="s">
        <v>28</v>
      </c>
      <c r="I233" s="35" t="s">
        <v>28</v>
      </c>
      <c r="J233" s="15">
        <v>1.0</v>
      </c>
      <c r="K233" s="35" t="s">
        <v>28</v>
      </c>
      <c r="L233" s="35" t="s">
        <v>28</v>
      </c>
      <c r="M233" s="36" t="s">
        <v>28</v>
      </c>
      <c r="N233" s="15" t="s">
        <v>28</v>
      </c>
      <c r="O233" s="24" t="s">
        <v>28</v>
      </c>
      <c r="P233" s="35" t="s">
        <v>28</v>
      </c>
      <c r="Q233" s="15" t="s">
        <v>28</v>
      </c>
      <c r="R233" s="55" t="s">
        <v>724</v>
      </c>
      <c r="S233" s="55" t="s">
        <v>725</v>
      </c>
      <c r="T233" s="18" t="str">
        <f t="shared" si="10"/>
        <v>https://archive.is/OWzOk ...</v>
      </c>
      <c r="U233" s="47"/>
      <c r="V233" s="15" t="s">
        <v>726</v>
      </c>
      <c r="W233" s="15"/>
      <c r="X233" s="21"/>
      <c r="Y233" s="43"/>
      <c r="Z233" s="43"/>
    </row>
    <row r="234" ht="15.75" customHeight="1">
      <c r="A234" s="57">
        <v>339.0</v>
      </c>
      <c r="B234" s="58">
        <v>2023.0</v>
      </c>
      <c r="C234" s="59">
        <v>45108.0</v>
      </c>
      <c r="D234" s="44" t="s">
        <v>310</v>
      </c>
      <c r="E234" s="44" t="s">
        <v>28</v>
      </c>
      <c r="F234" s="26" t="s">
        <v>106</v>
      </c>
      <c r="G234" s="44">
        <v>1.0</v>
      </c>
      <c r="H234" s="15">
        <v>1.0</v>
      </c>
      <c r="I234" s="35" t="s">
        <v>28</v>
      </c>
      <c r="J234" s="35" t="s">
        <v>28</v>
      </c>
      <c r="K234" s="35" t="s">
        <v>28</v>
      </c>
      <c r="L234" s="15">
        <v>1.0</v>
      </c>
      <c r="M234" s="17" t="s">
        <v>83</v>
      </c>
      <c r="N234" s="15" t="s">
        <v>28</v>
      </c>
      <c r="O234" s="24" t="s">
        <v>28</v>
      </c>
      <c r="P234" s="35" t="s">
        <v>28</v>
      </c>
      <c r="Q234" s="15" t="s">
        <v>28</v>
      </c>
      <c r="R234" s="55" t="s">
        <v>727</v>
      </c>
      <c r="S234" s="55" t="s">
        <v>728</v>
      </c>
      <c r="T234" s="18" t="str">
        <f t="shared" si="10"/>
        <v>https://web.archive.org/web/20230703020525/https://www.linde...</v>
      </c>
      <c r="U234" s="47"/>
      <c r="V234" s="15" t="s">
        <v>729</v>
      </c>
      <c r="W234" s="15"/>
      <c r="X234" s="21"/>
      <c r="Y234" s="43"/>
      <c r="Z234" s="43"/>
    </row>
    <row r="235" ht="15.75" customHeight="1">
      <c r="A235" s="57">
        <v>338.0</v>
      </c>
      <c r="B235" s="58">
        <v>2023.0</v>
      </c>
      <c r="C235" s="59">
        <v>45106.0</v>
      </c>
      <c r="D235" s="44" t="s">
        <v>25</v>
      </c>
      <c r="E235" s="44" t="s">
        <v>203</v>
      </c>
      <c r="F235" s="26" t="s">
        <v>730</v>
      </c>
      <c r="G235" s="44">
        <v>2.0</v>
      </c>
      <c r="H235" s="15">
        <v>1.0</v>
      </c>
      <c r="I235" s="35" t="s">
        <v>28</v>
      </c>
      <c r="J235" s="35" t="s">
        <v>28</v>
      </c>
      <c r="K235" s="35" t="s">
        <v>28</v>
      </c>
      <c r="L235" s="15">
        <v>1.0</v>
      </c>
      <c r="M235" s="17" t="s">
        <v>62</v>
      </c>
      <c r="N235" s="15" t="s">
        <v>28</v>
      </c>
      <c r="O235" s="24" t="s">
        <v>28</v>
      </c>
      <c r="P235" s="35" t="s">
        <v>28</v>
      </c>
      <c r="Q235" s="15" t="s">
        <v>28</v>
      </c>
      <c r="R235" s="55" t="s">
        <v>731</v>
      </c>
      <c r="S235" s="55" t="s">
        <v>732</v>
      </c>
      <c r="T235" s="18" t="str">
        <f t="shared" si="10"/>
        <v>https://web.archive.org/web/20230706063522/https://www.syrac...</v>
      </c>
      <c r="U235" s="47"/>
      <c r="V235" s="15" t="s">
        <v>733</v>
      </c>
      <c r="W235" s="15" t="s">
        <v>734</v>
      </c>
      <c r="X235" s="21"/>
      <c r="Y235" s="43"/>
      <c r="Z235" s="43"/>
    </row>
    <row r="236" ht="15.75" customHeight="1">
      <c r="A236" s="57">
        <v>337.1</v>
      </c>
      <c r="B236" s="58">
        <v>2023.0</v>
      </c>
      <c r="C236" s="59">
        <v>45103.0</v>
      </c>
      <c r="D236" s="44" t="s">
        <v>25</v>
      </c>
      <c r="E236" s="44" t="s">
        <v>78</v>
      </c>
      <c r="F236" s="26" t="s">
        <v>735</v>
      </c>
      <c r="G236" s="44">
        <v>1.0</v>
      </c>
      <c r="H236" s="15">
        <v>1.0</v>
      </c>
      <c r="I236" s="35" t="s">
        <v>28</v>
      </c>
      <c r="J236" s="35" t="s">
        <v>28</v>
      </c>
      <c r="K236" s="35" t="s">
        <v>28</v>
      </c>
      <c r="L236" s="35" t="s">
        <v>28</v>
      </c>
      <c r="M236" s="17" t="s">
        <v>28</v>
      </c>
      <c r="N236" s="15" t="s">
        <v>28</v>
      </c>
      <c r="O236" s="24" t="s">
        <v>28</v>
      </c>
      <c r="P236" s="35" t="s">
        <v>28</v>
      </c>
      <c r="Q236" s="15" t="s">
        <v>28</v>
      </c>
      <c r="R236" s="55" t="s">
        <v>731</v>
      </c>
      <c r="S236" s="55" t="s">
        <v>732</v>
      </c>
      <c r="T236" s="18" t="str">
        <f t="shared" si="10"/>
        <v>https://web.archive.org/web/20230706063522/https://www.syrac...</v>
      </c>
      <c r="U236" s="47"/>
      <c r="V236" s="15"/>
      <c r="W236" s="15"/>
      <c r="X236" s="21"/>
      <c r="Y236" s="43"/>
      <c r="Z236" s="43"/>
    </row>
    <row r="237" ht="15.75" customHeight="1">
      <c r="A237" s="57">
        <v>337.0</v>
      </c>
      <c r="B237" s="58">
        <v>2023.0</v>
      </c>
      <c r="C237" s="59">
        <v>45103.0</v>
      </c>
      <c r="D237" s="44" t="s">
        <v>25</v>
      </c>
      <c r="E237" s="44" t="s">
        <v>31</v>
      </c>
      <c r="F237" s="26" t="s">
        <v>736</v>
      </c>
      <c r="G237" s="44">
        <v>1.0</v>
      </c>
      <c r="H237" s="15" t="s">
        <v>28</v>
      </c>
      <c r="I237" s="35" t="s">
        <v>28</v>
      </c>
      <c r="J237" s="15">
        <v>1.0</v>
      </c>
      <c r="K237" s="15" t="s">
        <v>28</v>
      </c>
      <c r="L237" s="35" t="s">
        <v>28</v>
      </c>
      <c r="M237" s="17" t="s">
        <v>28</v>
      </c>
      <c r="N237" s="15" t="s">
        <v>28</v>
      </c>
      <c r="O237" s="24" t="s">
        <v>28</v>
      </c>
      <c r="P237" s="35" t="s">
        <v>28</v>
      </c>
      <c r="Q237" s="15" t="s">
        <v>28</v>
      </c>
      <c r="R237" s="55" t="s">
        <v>737</v>
      </c>
      <c r="S237" s="55" t="s">
        <v>738</v>
      </c>
      <c r="T237" s="18" t="str">
        <f t="shared" si="10"/>
        <v>https://web.archive.org/web/20230628185615/https://roundtabl...</v>
      </c>
      <c r="U237" s="47"/>
      <c r="V237" s="15"/>
      <c r="W237" s="15"/>
      <c r="X237" s="21"/>
      <c r="Y237" s="43"/>
      <c r="Z237" s="43"/>
    </row>
    <row r="238" ht="15.75" customHeight="1">
      <c r="A238" s="57">
        <v>336.0</v>
      </c>
      <c r="B238" s="58">
        <v>2023.0</v>
      </c>
      <c r="C238" s="59">
        <v>45099.0</v>
      </c>
      <c r="D238" s="44" t="s">
        <v>25</v>
      </c>
      <c r="E238" s="44" t="s">
        <v>127</v>
      </c>
      <c r="F238" s="26" t="s">
        <v>719</v>
      </c>
      <c r="G238" s="44">
        <v>1.0</v>
      </c>
      <c r="H238" s="15">
        <v>1.0</v>
      </c>
      <c r="I238" s="35" t="s">
        <v>28</v>
      </c>
      <c r="J238" s="15" t="s">
        <v>28</v>
      </c>
      <c r="K238" s="15" t="s">
        <v>28</v>
      </c>
      <c r="L238" s="35" t="s">
        <v>28</v>
      </c>
      <c r="M238" s="17" t="s">
        <v>28</v>
      </c>
      <c r="N238" s="15" t="s">
        <v>28</v>
      </c>
      <c r="O238" s="24" t="s">
        <v>28</v>
      </c>
      <c r="P238" s="35" t="s">
        <v>28</v>
      </c>
      <c r="Q238" s="15" t="s">
        <v>28</v>
      </c>
      <c r="R238" s="55" t="s">
        <v>739</v>
      </c>
      <c r="S238" s="55" t="s">
        <v>740</v>
      </c>
      <c r="T238" s="18" t="str">
        <f t="shared" si="10"/>
        <v>https://web.archive.org/web/20230624062654/https://www.cbsne...</v>
      </c>
      <c r="U238" s="47"/>
      <c r="V238" s="15"/>
      <c r="W238" s="15"/>
      <c r="X238" s="21"/>
      <c r="Y238" s="43"/>
      <c r="Z238" s="43"/>
    </row>
    <row r="239" ht="15.75" customHeight="1">
      <c r="A239" s="57">
        <v>335.1</v>
      </c>
      <c r="B239" s="58">
        <v>2023.0</v>
      </c>
      <c r="C239" s="59">
        <v>45097.0</v>
      </c>
      <c r="D239" s="44" t="s">
        <v>25</v>
      </c>
      <c r="E239" s="44" t="s">
        <v>31</v>
      </c>
      <c r="F239" s="26" t="s">
        <v>741</v>
      </c>
      <c r="G239" s="44">
        <v>1.0</v>
      </c>
      <c r="H239" s="35" t="s">
        <v>28</v>
      </c>
      <c r="I239" s="35" t="s">
        <v>28</v>
      </c>
      <c r="J239" s="15">
        <v>1.0</v>
      </c>
      <c r="K239" s="15" t="s">
        <v>28</v>
      </c>
      <c r="L239" s="35" t="s">
        <v>28</v>
      </c>
      <c r="M239" s="17" t="s">
        <v>29</v>
      </c>
      <c r="N239" s="15">
        <v>1.0</v>
      </c>
      <c r="O239" s="56" t="s">
        <v>742</v>
      </c>
      <c r="P239" s="19">
        <v>1.0</v>
      </c>
      <c r="Q239" s="15" t="s">
        <v>142</v>
      </c>
      <c r="R239" s="55" t="s">
        <v>743</v>
      </c>
      <c r="S239" s="55" t="s">
        <v>744</v>
      </c>
      <c r="T239" s="18" t="str">
        <f t="shared" si="10"/>
        <v>https://web.archive.org/web/20230615182825/https://www.nbcmi...</v>
      </c>
      <c r="U239" s="47"/>
      <c r="V239" s="15"/>
      <c r="W239" s="15"/>
      <c r="X239" s="21"/>
      <c r="Y239" s="43"/>
      <c r="Z239" s="43"/>
    </row>
    <row r="240" ht="15.75" customHeight="1">
      <c r="A240" s="57">
        <v>335.0</v>
      </c>
      <c r="B240" s="58">
        <v>2023.0</v>
      </c>
      <c r="C240" s="59">
        <v>45092.0</v>
      </c>
      <c r="D240" s="44" t="s">
        <v>25</v>
      </c>
      <c r="E240" s="44" t="s">
        <v>71</v>
      </c>
      <c r="F240" s="26" t="s">
        <v>745</v>
      </c>
      <c r="G240" s="44">
        <v>1.0</v>
      </c>
      <c r="H240" s="15">
        <v>1.0</v>
      </c>
      <c r="I240" s="35" t="s">
        <v>28</v>
      </c>
      <c r="J240" s="15" t="s">
        <v>28</v>
      </c>
      <c r="K240" s="15" t="s">
        <v>28</v>
      </c>
      <c r="L240" s="35" t="s">
        <v>28</v>
      </c>
      <c r="M240" s="17" t="s">
        <v>28</v>
      </c>
      <c r="N240" s="15" t="s">
        <v>28</v>
      </c>
      <c r="O240" s="24" t="s">
        <v>28</v>
      </c>
      <c r="P240" s="35" t="s">
        <v>28</v>
      </c>
      <c r="Q240" s="15" t="s">
        <v>28</v>
      </c>
      <c r="R240" s="55" t="s">
        <v>743</v>
      </c>
      <c r="S240" s="55" t="s">
        <v>744</v>
      </c>
      <c r="T240" s="18" t="str">
        <f t="shared" si="10"/>
        <v>https://web.archive.org/web/20230615182825/https://www.nbcmi...</v>
      </c>
      <c r="U240" s="47"/>
      <c r="V240" s="15"/>
      <c r="W240" s="15"/>
      <c r="X240" s="21"/>
      <c r="Y240" s="43"/>
      <c r="Z240" s="43"/>
    </row>
    <row r="241" ht="15.75" customHeight="1">
      <c r="A241" s="57">
        <v>334.0</v>
      </c>
      <c r="B241" s="58">
        <v>2023.0</v>
      </c>
      <c r="C241" s="59">
        <v>45091.0</v>
      </c>
      <c r="D241" s="44" t="s">
        <v>25</v>
      </c>
      <c r="E241" s="44" t="s">
        <v>31</v>
      </c>
      <c r="F241" s="26" t="s">
        <v>746</v>
      </c>
      <c r="G241" s="44">
        <v>2.0</v>
      </c>
      <c r="H241" s="15">
        <v>1.0</v>
      </c>
      <c r="I241" s="15">
        <v>1.0</v>
      </c>
      <c r="J241" s="15" t="s">
        <v>28</v>
      </c>
      <c r="K241" s="15" t="s">
        <v>28</v>
      </c>
      <c r="L241" s="35" t="s">
        <v>28</v>
      </c>
      <c r="M241" s="17" t="s">
        <v>29</v>
      </c>
      <c r="N241" s="15" t="s">
        <v>28</v>
      </c>
      <c r="O241" s="24" t="s">
        <v>28</v>
      </c>
      <c r="P241" s="35" t="s">
        <v>28</v>
      </c>
      <c r="Q241" s="15" t="s">
        <v>28</v>
      </c>
      <c r="R241" s="55" t="s">
        <v>747</v>
      </c>
      <c r="S241" s="55" t="s">
        <v>748</v>
      </c>
      <c r="T241" s="18" t="str">
        <f t="shared" si="10"/>
        <v>https://web.archive.org/web/20230625201130/https://www.kron4...</v>
      </c>
      <c r="U241" s="47"/>
      <c r="V241" s="15" t="s">
        <v>749</v>
      </c>
      <c r="W241" s="15" t="s">
        <v>750</v>
      </c>
      <c r="X241" s="21"/>
      <c r="Y241" s="43"/>
      <c r="Z241" s="43"/>
    </row>
    <row r="242" ht="15.75" customHeight="1">
      <c r="A242" s="57">
        <v>333.0</v>
      </c>
      <c r="B242" s="58">
        <v>2023.0</v>
      </c>
      <c r="C242" s="59">
        <v>45090.0</v>
      </c>
      <c r="D242" s="44" t="s">
        <v>25</v>
      </c>
      <c r="E242" s="44" t="s">
        <v>31</v>
      </c>
      <c r="F242" s="26" t="s">
        <v>751</v>
      </c>
      <c r="G242" s="44">
        <v>1.0</v>
      </c>
      <c r="H242" s="15">
        <v>1.0</v>
      </c>
      <c r="I242" s="35" t="s">
        <v>28</v>
      </c>
      <c r="J242" s="15" t="s">
        <v>28</v>
      </c>
      <c r="K242" s="15" t="s">
        <v>28</v>
      </c>
      <c r="L242" s="35" t="s">
        <v>28</v>
      </c>
      <c r="M242" s="17" t="s">
        <v>28</v>
      </c>
      <c r="N242" s="15" t="s">
        <v>28</v>
      </c>
      <c r="O242" s="24" t="s">
        <v>28</v>
      </c>
      <c r="P242" s="35" t="s">
        <v>28</v>
      </c>
      <c r="Q242" s="15" t="s">
        <v>28</v>
      </c>
      <c r="R242" s="55" t="s">
        <v>752</v>
      </c>
      <c r="S242" s="55" t="s">
        <v>753</v>
      </c>
      <c r="T242" s="18" t="str">
        <f t="shared" si="10"/>
        <v>https://web.archive.org/web/20230614031939/https://www.yourc...</v>
      </c>
      <c r="U242" s="47"/>
      <c r="V242" s="15" t="s">
        <v>754</v>
      </c>
      <c r="W242" s="15"/>
      <c r="X242" s="21"/>
      <c r="Y242" s="43"/>
      <c r="Z242" s="43"/>
    </row>
    <row r="243" ht="15.75" customHeight="1">
      <c r="A243" s="57">
        <v>332.0</v>
      </c>
      <c r="B243" s="58">
        <v>2023.0</v>
      </c>
      <c r="C243" s="59">
        <v>45088.0</v>
      </c>
      <c r="D243" s="44" t="s">
        <v>25</v>
      </c>
      <c r="E243" s="44" t="s">
        <v>203</v>
      </c>
      <c r="F243" s="26" t="s">
        <v>755</v>
      </c>
      <c r="G243" s="44">
        <v>4.0</v>
      </c>
      <c r="H243" s="15">
        <v>1.0</v>
      </c>
      <c r="I243" s="15">
        <v>3.0</v>
      </c>
      <c r="J243" s="15" t="s">
        <v>28</v>
      </c>
      <c r="K243" s="15" t="s">
        <v>28</v>
      </c>
      <c r="L243" s="15">
        <v>4.0</v>
      </c>
      <c r="M243" s="17" t="s">
        <v>28</v>
      </c>
      <c r="N243" s="15" t="s">
        <v>28</v>
      </c>
      <c r="O243" s="24" t="s">
        <v>28</v>
      </c>
      <c r="P243" s="35" t="s">
        <v>28</v>
      </c>
      <c r="Q243" s="15" t="s">
        <v>28</v>
      </c>
      <c r="R243" s="55" t="s">
        <v>756</v>
      </c>
      <c r="S243" s="55" t="s">
        <v>757</v>
      </c>
      <c r="T243" s="18" t="str">
        <f t="shared" si="10"/>
        <v>https://web.archive.org/web/20230611223547/https://www.ihear...</v>
      </c>
      <c r="U243" s="47"/>
      <c r="V243" s="15"/>
      <c r="W243" s="15"/>
      <c r="X243" s="21"/>
      <c r="Y243" s="43"/>
      <c r="Z243" s="43"/>
    </row>
    <row r="244" ht="15.75" customHeight="1">
      <c r="A244" s="57">
        <v>331.0</v>
      </c>
      <c r="B244" s="58">
        <v>2023.0</v>
      </c>
      <c r="C244" s="59">
        <v>45088.0</v>
      </c>
      <c r="D244" s="44" t="s">
        <v>25</v>
      </c>
      <c r="E244" s="44" t="s">
        <v>252</v>
      </c>
      <c r="F244" s="26" t="s">
        <v>597</v>
      </c>
      <c r="G244" s="44">
        <v>1.0</v>
      </c>
      <c r="H244" s="15" t="s">
        <v>28</v>
      </c>
      <c r="I244" s="15" t="s">
        <v>28</v>
      </c>
      <c r="J244" s="15">
        <v>1.0</v>
      </c>
      <c r="K244" s="15" t="s">
        <v>28</v>
      </c>
      <c r="L244" s="15" t="s">
        <v>28</v>
      </c>
      <c r="M244" s="17" t="s">
        <v>28</v>
      </c>
      <c r="N244" s="15" t="s">
        <v>28</v>
      </c>
      <c r="O244" s="24" t="s">
        <v>28</v>
      </c>
      <c r="P244" s="35" t="s">
        <v>28</v>
      </c>
      <c r="Q244" s="15" t="s">
        <v>28</v>
      </c>
      <c r="R244" s="55" t="s">
        <v>758</v>
      </c>
      <c r="S244" s="55" t="s">
        <v>759</v>
      </c>
      <c r="T244" s="18" t="str">
        <f t="shared" si="10"/>
        <v>https://web.archive.org/web/20230613053121/https://www.capec...</v>
      </c>
      <c r="U244" s="47"/>
      <c r="V244" s="15"/>
      <c r="W244" s="15"/>
      <c r="X244" s="21"/>
      <c r="Y244" s="43"/>
      <c r="Z244" s="43"/>
    </row>
    <row r="245" ht="15.75" customHeight="1">
      <c r="A245" s="57">
        <v>330.0</v>
      </c>
      <c r="B245" s="58">
        <v>2023.0</v>
      </c>
      <c r="C245" s="59">
        <v>45084.0</v>
      </c>
      <c r="D245" s="44" t="s">
        <v>25</v>
      </c>
      <c r="E245" s="44" t="s">
        <v>203</v>
      </c>
      <c r="F245" s="26" t="s">
        <v>61</v>
      </c>
      <c r="G245" s="44">
        <v>1.0</v>
      </c>
      <c r="H245" s="15" t="s">
        <v>28</v>
      </c>
      <c r="I245" s="15" t="s">
        <v>28</v>
      </c>
      <c r="J245" s="15" t="s">
        <v>28</v>
      </c>
      <c r="K245" s="15">
        <v>1.0</v>
      </c>
      <c r="L245" s="15">
        <v>1.0</v>
      </c>
      <c r="M245" s="17" t="s">
        <v>83</v>
      </c>
      <c r="N245" s="15">
        <v>1.0</v>
      </c>
      <c r="O245" s="56" t="s">
        <v>760</v>
      </c>
      <c r="P245" s="19">
        <v>1.0</v>
      </c>
      <c r="Q245" s="15" t="s">
        <v>142</v>
      </c>
      <c r="R245" s="55" t="s">
        <v>761</v>
      </c>
      <c r="S245" s="55" t="s">
        <v>762</v>
      </c>
      <c r="T245" s="18" t="str">
        <f t="shared" si="10"/>
        <v>https://web.archive.org/web/20230609015334/https://www.nydai...</v>
      </c>
      <c r="U245" s="47"/>
      <c r="V245" s="15" t="s">
        <v>763</v>
      </c>
      <c r="W245" s="15"/>
      <c r="X245" s="21"/>
      <c r="Y245" s="43"/>
      <c r="Z245" s="43"/>
    </row>
    <row r="246" ht="15.75" customHeight="1">
      <c r="A246" s="57">
        <v>329.0</v>
      </c>
      <c r="B246" s="58">
        <v>2023.0</v>
      </c>
      <c r="C246" s="59">
        <v>45083.0</v>
      </c>
      <c r="D246" s="44" t="s">
        <v>25</v>
      </c>
      <c r="E246" s="44" t="s">
        <v>81</v>
      </c>
      <c r="F246" s="26" t="s">
        <v>764</v>
      </c>
      <c r="G246" s="44">
        <v>1.0</v>
      </c>
      <c r="H246" s="15">
        <v>1.0</v>
      </c>
      <c r="I246" s="15" t="s">
        <v>28</v>
      </c>
      <c r="J246" s="15" t="s">
        <v>28</v>
      </c>
      <c r="K246" s="15" t="s">
        <v>28</v>
      </c>
      <c r="L246" s="15">
        <v>1.0</v>
      </c>
      <c r="M246" s="17" t="s">
        <v>83</v>
      </c>
      <c r="N246" s="15">
        <v>1.0</v>
      </c>
      <c r="O246" s="56" t="s">
        <v>765</v>
      </c>
      <c r="P246" s="19">
        <v>1.0</v>
      </c>
      <c r="Q246" s="15" t="s">
        <v>142</v>
      </c>
      <c r="R246" s="55" t="s">
        <v>766</v>
      </c>
      <c r="S246" s="55" t="s">
        <v>767</v>
      </c>
      <c r="T246" s="18" t="str">
        <f t="shared" si="10"/>
        <v>https://web.archive.org/web/20230607004716/https://ktvl.com/...</v>
      </c>
      <c r="U246" s="47"/>
      <c r="V246" s="15"/>
      <c r="W246" s="15"/>
      <c r="X246" s="21"/>
      <c r="Y246" s="43"/>
      <c r="Z246" s="43"/>
    </row>
    <row r="247" ht="15.75" customHeight="1">
      <c r="A247" s="57">
        <v>328.0</v>
      </c>
      <c r="B247" s="58">
        <v>2023.0</v>
      </c>
      <c r="C247" s="59">
        <v>45077.0</v>
      </c>
      <c r="D247" s="44" t="s">
        <v>25</v>
      </c>
      <c r="E247" s="44" t="s">
        <v>31</v>
      </c>
      <c r="F247" s="26" t="s">
        <v>768</v>
      </c>
      <c r="G247" s="44">
        <v>2.0</v>
      </c>
      <c r="H247" s="15">
        <v>1.0</v>
      </c>
      <c r="I247" s="15" t="s">
        <v>28</v>
      </c>
      <c r="J247" s="15">
        <v>1.0</v>
      </c>
      <c r="K247" s="15" t="s">
        <v>28</v>
      </c>
      <c r="L247" s="15">
        <v>1.0</v>
      </c>
      <c r="M247" s="17" t="s">
        <v>28</v>
      </c>
      <c r="N247" s="15" t="s">
        <v>28</v>
      </c>
      <c r="O247" s="24" t="s">
        <v>28</v>
      </c>
      <c r="P247" s="35" t="s">
        <v>28</v>
      </c>
      <c r="Q247" s="15" t="s">
        <v>28</v>
      </c>
      <c r="R247" s="55" t="s">
        <v>769</v>
      </c>
      <c r="S247" s="55" t="s">
        <v>770</v>
      </c>
      <c r="T247" s="18" t="str">
        <f t="shared" si="10"/>
        <v>https://web.archive.org/web/20230601002229/https://www.mercu...</v>
      </c>
      <c r="U247" s="47"/>
      <c r="V247" s="15" t="s">
        <v>771</v>
      </c>
      <c r="W247" s="15" t="s">
        <v>772</v>
      </c>
      <c r="X247" s="21"/>
      <c r="Y247" s="43"/>
      <c r="Z247" s="43"/>
    </row>
    <row r="248" ht="15.75" customHeight="1">
      <c r="A248" s="57">
        <v>327.0</v>
      </c>
      <c r="B248" s="58">
        <v>2023.0</v>
      </c>
      <c r="C248" s="59">
        <v>45074.0</v>
      </c>
      <c r="D248" s="44" t="s">
        <v>25</v>
      </c>
      <c r="E248" s="44" t="s">
        <v>74</v>
      </c>
      <c r="F248" s="26" t="s">
        <v>773</v>
      </c>
      <c r="G248" s="44">
        <v>1.0</v>
      </c>
      <c r="H248" s="15" t="s">
        <v>28</v>
      </c>
      <c r="I248" s="15" t="s">
        <v>28</v>
      </c>
      <c r="J248" s="15" t="s">
        <v>28</v>
      </c>
      <c r="K248" s="15">
        <v>1.0</v>
      </c>
      <c r="L248" s="15">
        <v>1.0</v>
      </c>
      <c r="M248" s="17" t="s">
        <v>28</v>
      </c>
      <c r="N248" s="15" t="s">
        <v>28</v>
      </c>
      <c r="O248" s="24" t="s">
        <v>28</v>
      </c>
      <c r="P248" s="35" t="s">
        <v>28</v>
      </c>
      <c r="Q248" s="15" t="s">
        <v>28</v>
      </c>
      <c r="R248" s="55" t="s">
        <v>774</v>
      </c>
      <c r="S248" s="55" t="s">
        <v>775</v>
      </c>
      <c r="T248" s="18" t="str">
        <f t="shared" si="10"/>
        <v>https://web.archive.org/web/20230529224206/https://www.whio....</v>
      </c>
      <c r="U248" s="47"/>
      <c r="V248" s="15"/>
      <c r="W248" s="15"/>
      <c r="X248" s="21"/>
      <c r="Y248" s="43"/>
      <c r="Z248" s="43"/>
    </row>
    <row r="249" ht="15.75" customHeight="1">
      <c r="A249" s="57">
        <v>326.1</v>
      </c>
      <c r="B249" s="58">
        <v>2023.0</v>
      </c>
      <c r="C249" s="59">
        <v>45070.0</v>
      </c>
      <c r="D249" s="44" t="s">
        <v>25</v>
      </c>
      <c r="E249" s="44" t="s">
        <v>71</v>
      </c>
      <c r="F249" s="26" t="s">
        <v>736</v>
      </c>
      <c r="G249" s="44">
        <v>1.0</v>
      </c>
      <c r="H249" s="15"/>
      <c r="I249" s="15"/>
      <c r="J249" s="15">
        <v>1.0</v>
      </c>
      <c r="K249" s="15"/>
      <c r="L249" s="15"/>
      <c r="M249" s="17">
        <v>3.0</v>
      </c>
      <c r="N249" s="15"/>
      <c r="O249" s="24" t="s">
        <v>28</v>
      </c>
      <c r="P249" s="15" t="s">
        <v>28</v>
      </c>
      <c r="Q249" s="15" t="s">
        <v>28</v>
      </c>
      <c r="R249" s="55" t="s">
        <v>776</v>
      </c>
      <c r="S249" s="55" t="s">
        <v>777</v>
      </c>
      <c r="T249" s="18" t="str">
        <f t="shared" si="10"/>
        <v>https://web.archive.org/web/20231121021858/https://www.local...</v>
      </c>
      <c r="U249" s="47"/>
      <c r="V249" s="15"/>
      <c r="W249" s="15"/>
      <c r="X249" s="21"/>
      <c r="Y249" s="43"/>
      <c r="Z249" s="43"/>
    </row>
    <row r="250" ht="15.75" customHeight="1">
      <c r="A250" s="57">
        <v>326.0</v>
      </c>
      <c r="B250" s="58">
        <v>2023.0</v>
      </c>
      <c r="C250" s="59">
        <v>45069.0</v>
      </c>
      <c r="D250" s="44" t="s">
        <v>25</v>
      </c>
      <c r="E250" s="44" t="s">
        <v>525</v>
      </c>
      <c r="F250" s="26" t="s">
        <v>778</v>
      </c>
      <c r="G250" s="44">
        <v>1.0</v>
      </c>
      <c r="H250" s="15">
        <v>1.0</v>
      </c>
      <c r="I250" s="15" t="s">
        <v>28</v>
      </c>
      <c r="J250" s="15" t="s">
        <v>28</v>
      </c>
      <c r="K250" s="15" t="s">
        <v>28</v>
      </c>
      <c r="L250" s="15">
        <v>1.0</v>
      </c>
      <c r="M250" s="17" t="s">
        <v>28</v>
      </c>
      <c r="N250" s="15" t="s">
        <v>28</v>
      </c>
      <c r="O250" s="24" t="s">
        <v>28</v>
      </c>
      <c r="P250" s="35" t="s">
        <v>28</v>
      </c>
      <c r="Q250" s="15" t="s">
        <v>28</v>
      </c>
      <c r="R250" s="55" t="s">
        <v>779</v>
      </c>
      <c r="S250" s="55" t="s">
        <v>780</v>
      </c>
      <c r="T250" s="18" t="str">
        <f t="shared" si="10"/>
        <v>https://web.archive.org/web/20230524042938/https://www.nbcco...</v>
      </c>
      <c r="U250" s="47"/>
      <c r="V250" s="15" t="s">
        <v>781</v>
      </c>
      <c r="W250" s="15"/>
      <c r="X250" s="21"/>
      <c r="Y250" s="43"/>
      <c r="Z250" s="43"/>
    </row>
    <row r="251" ht="15.75" customHeight="1">
      <c r="A251" s="57">
        <v>325.0</v>
      </c>
      <c r="B251" s="58">
        <v>2023.0</v>
      </c>
      <c r="C251" s="59">
        <v>45068.0</v>
      </c>
      <c r="D251" s="44" t="s">
        <v>25</v>
      </c>
      <c r="E251" s="44" t="s">
        <v>111</v>
      </c>
      <c r="F251" s="26" t="s">
        <v>782</v>
      </c>
      <c r="G251" s="44">
        <v>2.0</v>
      </c>
      <c r="H251" s="15">
        <v>1.0</v>
      </c>
      <c r="I251" s="15">
        <v>1.0</v>
      </c>
      <c r="J251" s="15" t="s">
        <v>28</v>
      </c>
      <c r="K251" s="15" t="s">
        <v>28</v>
      </c>
      <c r="L251" s="15">
        <v>2.0</v>
      </c>
      <c r="M251" s="17" t="s">
        <v>28</v>
      </c>
      <c r="N251" s="15" t="s">
        <v>28</v>
      </c>
      <c r="O251" s="24" t="s">
        <v>28</v>
      </c>
      <c r="P251" s="15" t="s">
        <v>28</v>
      </c>
      <c r="Q251" s="15" t="s">
        <v>28</v>
      </c>
      <c r="R251" s="54" t="s">
        <v>783</v>
      </c>
      <c r="S251" s="55" t="s">
        <v>784</v>
      </c>
      <c r="T251" s="18" t="str">
        <f t="shared" si="10"/>
        <v>https://web.archive.org/web/20230715034525/https://www.wtvm....</v>
      </c>
      <c r="U251" s="68" t="s">
        <v>785</v>
      </c>
      <c r="V251" s="15" t="s">
        <v>786</v>
      </c>
      <c r="W251" s="15" t="s">
        <v>787</v>
      </c>
      <c r="X251" s="21"/>
      <c r="Y251" s="43"/>
      <c r="Z251" s="43"/>
    </row>
    <row r="252" ht="15.75" customHeight="1">
      <c r="A252" s="57">
        <v>324.1</v>
      </c>
      <c r="B252" s="58">
        <v>2023.0</v>
      </c>
      <c r="C252" s="59">
        <v>45061.0</v>
      </c>
      <c r="D252" s="44" t="s">
        <v>163</v>
      </c>
      <c r="E252" s="44" t="s">
        <v>28</v>
      </c>
      <c r="F252" s="26" t="s">
        <v>601</v>
      </c>
      <c r="G252" s="44">
        <v>1.0</v>
      </c>
      <c r="H252" s="15" t="s">
        <v>28</v>
      </c>
      <c r="I252" s="15" t="s">
        <v>28</v>
      </c>
      <c r="J252" s="15" t="s">
        <v>28</v>
      </c>
      <c r="K252" s="15">
        <v>1.0</v>
      </c>
      <c r="L252" s="15">
        <v>1.0</v>
      </c>
      <c r="M252" s="17" t="s">
        <v>28</v>
      </c>
      <c r="N252" s="15" t="s">
        <v>28</v>
      </c>
      <c r="O252" s="24" t="s">
        <v>28</v>
      </c>
      <c r="P252" s="35" t="s">
        <v>28</v>
      </c>
      <c r="Q252" s="15" t="s">
        <v>28</v>
      </c>
      <c r="R252" s="62" t="s">
        <v>788</v>
      </c>
      <c r="S252" s="55" t="s">
        <v>789</v>
      </c>
      <c r="T252" s="18" t="str">
        <f t="shared" si="10"/>
        <v>https://web.archive.org/web/20230531234142/https://www.echo-news.co.uk/news/...</v>
      </c>
      <c r="U252" s="47"/>
      <c r="V252" s="15"/>
      <c r="W252" s="15"/>
      <c r="X252" s="21"/>
      <c r="Y252" s="43"/>
      <c r="Z252" s="43"/>
    </row>
    <row r="253" ht="15.75" customHeight="1">
      <c r="A253" s="57">
        <v>324.0</v>
      </c>
      <c r="B253" s="58">
        <v>2023.0</v>
      </c>
      <c r="C253" s="59">
        <v>45060.0</v>
      </c>
      <c r="D253" s="44" t="s">
        <v>25</v>
      </c>
      <c r="E253" s="44" t="s">
        <v>31</v>
      </c>
      <c r="F253" s="26" t="s">
        <v>790</v>
      </c>
      <c r="G253" s="44">
        <v>3.0</v>
      </c>
      <c r="H253" s="15" t="s">
        <v>28</v>
      </c>
      <c r="I253" s="15" t="s">
        <v>28</v>
      </c>
      <c r="J253" s="15">
        <v>3.0</v>
      </c>
      <c r="K253" s="15" t="s">
        <v>28</v>
      </c>
      <c r="L253" s="15" t="s">
        <v>28</v>
      </c>
      <c r="M253" s="17" t="s">
        <v>28</v>
      </c>
      <c r="N253" s="15" t="s">
        <v>28</v>
      </c>
      <c r="O253" s="24" t="s">
        <v>28</v>
      </c>
      <c r="P253" s="35" t="s">
        <v>28</v>
      </c>
      <c r="Q253" s="15" t="s">
        <v>28</v>
      </c>
      <c r="R253" s="55" t="s">
        <v>791</v>
      </c>
      <c r="S253" s="55" t="s">
        <v>792</v>
      </c>
      <c r="T253" s="18" t="str">
        <f t="shared" si="10"/>
        <v>https://web.archive.org/web/20230516053944/https://www.thete...</v>
      </c>
      <c r="U253" s="47"/>
      <c r="V253" s="15"/>
      <c r="W253" s="15"/>
      <c r="X253" s="21"/>
      <c r="Y253" s="43"/>
      <c r="Z253" s="43"/>
    </row>
    <row r="254" ht="15.75" customHeight="1">
      <c r="A254" s="57">
        <v>323.0</v>
      </c>
      <c r="B254" s="58">
        <v>2023.0</v>
      </c>
      <c r="C254" s="59">
        <v>45059.0</v>
      </c>
      <c r="D254" s="44" t="s">
        <v>25</v>
      </c>
      <c r="E254" s="44" t="s">
        <v>81</v>
      </c>
      <c r="F254" s="26" t="s">
        <v>793</v>
      </c>
      <c r="G254" s="44">
        <v>1.0</v>
      </c>
      <c r="H254" s="15">
        <v>1.0</v>
      </c>
      <c r="I254" s="15" t="s">
        <v>28</v>
      </c>
      <c r="J254" s="15" t="s">
        <v>28</v>
      </c>
      <c r="K254" s="15" t="s">
        <v>28</v>
      </c>
      <c r="L254" s="15">
        <v>1.0</v>
      </c>
      <c r="M254" s="17" t="s">
        <v>28</v>
      </c>
      <c r="N254" s="15" t="s">
        <v>28</v>
      </c>
      <c r="O254" s="24" t="s">
        <v>28</v>
      </c>
      <c r="P254" s="35" t="s">
        <v>28</v>
      </c>
      <c r="Q254" s="15" t="s">
        <v>28</v>
      </c>
      <c r="R254" s="55" t="s">
        <v>794</v>
      </c>
      <c r="S254" s="55" t="s">
        <v>795</v>
      </c>
      <c r="T254" s="18" t="str">
        <f t="shared" si="10"/>
        <v>https://web.archive.org/web/20230512160402/https://www.portl...</v>
      </c>
      <c r="U254" s="47"/>
      <c r="V254" s="15" t="s">
        <v>796</v>
      </c>
      <c r="W254" s="15"/>
      <c r="X254" s="21"/>
      <c r="Y254" s="43"/>
      <c r="Z254" s="43"/>
    </row>
    <row r="255" ht="15.75" customHeight="1">
      <c r="A255" s="63">
        <v>322.0</v>
      </c>
      <c r="B255" s="63">
        <v>2023.0</v>
      </c>
      <c r="C255" s="64">
        <v>45053.0</v>
      </c>
      <c r="D255" s="44" t="s">
        <v>797</v>
      </c>
      <c r="E255" s="44" t="s">
        <v>28</v>
      </c>
      <c r="F255" s="26" t="s">
        <v>798</v>
      </c>
      <c r="G255" s="36">
        <v>1.0</v>
      </c>
      <c r="H255" s="35" t="s">
        <v>28</v>
      </c>
      <c r="I255" s="35" t="s">
        <v>28</v>
      </c>
      <c r="J255" s="36">
        <v>1.0</v>
      </c>
      <c r="K255" s="35" t="s">
        <v>28</v>
      </c>
      <c r="L255" s="35" t="s">
        <v>28</v>
      </c>
      <c r="M255" s="36" t="s">
        <v>28</v>
      </c>
      <c r="N255" s="35" t="s">
        <v>28</v>
      </c>
      <c r="O255" s="37" t="s">
        <v>28</v>
      </c>
      <c r="P255" s="35" t="s">
        <v>28</v>
      </c>
      <c r="Q255" s="35" t="s">
        <v>28</v>
      </c>
      <c r="R255" s="60" t="s">
        <v>799</v>
      </c>
      <c r="S255" s="55" t="s">
        <v>800</v>
      </c>
      <c r="T255" s="18" t="str">
        <f t="shared" si="10"/>
        <v>https://web.archive.org/web/20230514213539/https://eastpdxne...</v>
      </c>
      <c r="U255" s="20"/>
      <c r="V255" s="35" t="s">
        <v>801</v>
      </c>
      <c r="W255" s="35"/>
      <c r="X255" s="43"/>
      <c r="Y255" s="43"/>
      <c r="Z255" s="43"/>
    </row>
    <row r="256" ht="15.75" customHeight="1">
      <c r="A256" s="57">
        <v>321.0</v>
      </c>
      <c r="B256" s="58">
        <v>2023.0</v>
      </c>
      <c r="C256" s="59">
        <v>45051.0</v>
      </c>
      <c r="D256" s="44" t="s">
        <v>25</v>
      </c>
      <c r="E256" s="44" t="s">
        <v>31</v>
      </c>
      <c r="F256" s="26" t="s">
        <v>597</v>
      </c>
      <c r="G256" s="44">
        <v>1.0</v>
      </c>
      <c r="H256" s="15" t="s">
        <v>28</v>
      </c>
      <c r="I256" s="15" t="s">
        <v>28</v>
      </c>
      <c r="J256" s="15">
        <v>1.0</v>
      </c>
      <c r="K256" s="15" t="s">
        <v>28</v>
      </c>
      <c r="L256" s="15" t="s">
        <v>28</v>
      </c>
      <c r="M256" s="17" t="s">
        <v>28</v>
      </c>
      <c r="N256" s="15" t="s">
        <v>28</v>
      </c>
      <c r="O256" s="24" t="s">
        <v>28</v>
      </c>
      <c r="P256" s="15" t="s">
        <v>28</v>
      </c>
      <c r="Q256" s="15" t="s">
        <v>28</v>
      </c>
      <c r="R256" s="62" t="s">
        <v>802</v>
      </c>
      <c r="S256" s="55" t="s">
        <v>803</v>
      </c>
      <c r="T256" s="18" t="str">
        <f t="shared" si="10"/>
        <v>https://web.archive.org/web/20230509040720/https://www.vcsta...</v>
      </c>
      <c r="U256" s="47"/>
      <c r="V256" s="15"/>
      <c r="W256" s="15"/>
      <c r="X256" s="21"/>
      <c r="Y256" s="43"/>
      <c r="Z256" s="43"/>
    </row>
    <row r="257" ht="15.75" customHeight="1">
      <c r="A257" s="57">
        <v>320.0</v>
      </c>
      <c r="B257" s="58">
        <v>2023.0</v>
      </c>
      <c r="C257" s="59">
        <v>45051.0</v>
      </c>
      <c r="D257" s="44" t="s">
        <v>450</v>
      </c>
      <c r="E257" s="44" t="s">
        <v>28</v>
      </c>
      <c r="F257" s="26" t="s">
        <v>804</v>
      </c>
      <c r="G257" s="44">
        <v>2.0</v>
      </c>
      <c r="H257" s="15">
        <v>1.0</v>
      </c>
      <c r="I257" s="15">
        <v>1.0</v>
      </c>
      <c r="J257" s="15" t="s">
        <v>28</v>
      </c>
      <c r="K257" s="15" t="s">
        <v>28</v>
      </c>
      <c r="L257" s="15">
        <v>2.0</v>
      </c>
      <c r="M257" s="17" t="s">
        <v>28</v>
      </c>
      <c r="N257" s="15" t="s">
        <v>28</v>
      </c>
      <c r="O257" s="24" t="s">
        <v>28</v>
      </c>
      <c r="P257" s="35" t="s">
        <v>28</v>
      </c>
      <c r="Q257" s="15" t="s">
        <v>28</v>
      </c>
      <c r="R257" s="62" t="s">
        <v>805</v>
      </c>
      <c r="S257" s="55" t="s">
        <v>806</v>
      </c>
      <c r="T257" s="18" t="str">
        <f t="shared" si="10"/>
        <v>https://web.archive.org/web/20230515010237/https://taiwaneng...</v>
      </c>
      <c r="U257" s="47"/>
      <c r="V257" s="15"/>
      <c r="W257" s="15"/>
      <c r="X257" s="21"/>
      <c r="Y257" s="43"/>
      <c r="Z257" s="43"/>
    </row>
    <row r="258" ht="15.75" customHeight="1">
      <c r="A258" s="57">
        <v>319.0</v>
      </c>
      <c r="B258" s="58">
        <v>2023.0</v>
      </c>
      <c r="C258" s="59">
        <v>45046.0</v>
      </c>
      <c r="D258" s="44" t="s">
        <v>25</v>
      </c>
      <c r="E258" s="44" t="s">
        <v>42</v>
      </c>
      <c r="F258" s="26" t="s">
        <v>68</v>
      </c>
      <c r="G258" s="44">
        <v>1.0</v>
      </c>
      <c r="H258" s="15" t="s">
        <v>28</v>
      </c>
      <c r="I258" s="15" t="s">
        <v>28</v>
      </c>
      <c r="J258" s="15">
        <v>1.0</v>
      </c>
      <c r="K258" s="15" t="s">
        <v>28</v>
      </c>
      <c r="L258" s="15" t="s">
        <v>28</v>
      </c>
      <c r="M258" s="17" t="s">
        <v>28</v>
      </c>
      <c r="N258" s="15" t="s">
        <v>28</v>
      </c>
      <c r="O258" s="24" t="s">
        <v>28</v>
      </c>
      <c r="P258" s="35" t="s">
        <v>28</v>
      </c>
      <c r="Q258" s="35" t="s">
        <v>28</v>
      </c>
      <c r="R258" s="62" t="s">
        <v>807</v>
      </c>
      <c r="S258" s="55" t="s">
        <v>808</v>
      </c>
      <c r="T258" s="18" t="str">
        <f t="shared" si="10"/>
        <v>https://web.archive.org/web/20230504150922/https://patch.com...</v>
      </c>
      <c r="U258" s="47"/>
      <c r="V258" s="15"/>
      <c r="W258" s="15"/>
      <c r="X258" s="21"/>
      <c r="Y258" s="43"/>
      <c r="Z258" s="43"/>
    </row>
    <row r="259" ht="15.75" customHeight="1">
      <c r="A259" s="57">
        <v>318.0</v>
      </c>
      <c r="B259" s="58">
        <v>2023.0</v>
      </c>
      <c r="C259" s="59">
        <v>45041.0</v>
      </c>
      <c r="D259" s="44" t="s">
        <v>25</v>
      </c>
      <c r="E259" s="44" t="s">
        <v>31</v>
      </c>
      <c r="F259" s="26" t="s">
        <v>809</v>
      </c>
      <c r="G259" s="44">
        <v>1.0</v>
      </c>
      <c r="H259" s="15" t="s">
        <v>28</v>
      </c>
      <c r="I259" s="15" t="s">
        <v>28</v>
      </c>
      <c r="J259" s="15" t="s">
        <v>28</v>
      </c>
      <c r="K259" s="15">
        <v>1.0</v>
      </c>
      <c r="L259" s="15">
        <v>1.0</v>
      </c>
      <c r="M259" s="17" t="s">
        <v>28</v>
      </c>
      <c r="N259" s="15" t="s">
        <v>28</v>
      </c>
      <c r="O259" s="24" t="s">
        <v>28</v>
      </c>
      <c r="P259" s="35" t="s">
        <v>28</v>
      </c>
      <c r="Q259" s="35" t="s">
        <v>28</v>
      </c>
      <c r="R259" s="62" t="s">
        <v>810</v>
      </c>
      <c r="S259" s="55" t="s">
        <v>811</v>
      </c>
      <c r="T259" s="18" t="str">
        <f t="shared" si="10"/>
        <v>https://web.archive.org/web/20230426154420/https://www.nbcba...</v>
      </c>
      <c r="U259" s="47"/>
      <c r="V259" s="15"/>
      <c r="W259" s="15"/>
      <c r="X259" s="21"/>
      <c r="Y259" s="43"/>
      <c r="Z259" s="43"/>
    </row>
    <row r="260" ht="15.75" customHeight="1">
      <c r="A260" s="57">
        <v>317.0</v>
      </c>
      <c r="B260" s="58">
        <v>2023.0</v>
      </c>
      <c r="C260" s="59">
        <v>45039.0</v>
      </c>
      <c r="D260" s="44" t="s">
        <v>25</v>
      </c>
      <c r="E260" s="44" t="s">
        <v>31</v>
      </c>
      <c r="F260" s="26" t="s">
        <v>812</v>
      </c>
      <c r="G260" s="44">
        <v>2.0</v>
      </c>
      <c r="H260" s="15" t="s">
        <v>28</v>
      </c>
      <c r="I260" s="15" t="s">
        <v>28</v>
      </c>
      <c r="J260" s="15">
        <v>2.0</v>
      </c>
      <c r="K260" s="15" t="s">
        <v>28</v>
      </c>
      <c r="L260" s="15" t="s">
        <v>28</v>
      </c>
      <c r="M260" s="17">
        <v>3.0</v>
      </c>
      <c r="N260" s="15">
        <v>2.0</v>
      </c>
      <c r="O260" s="56" t="s">
        <v>813</v>
      </c>
      <c r="P260" s="19">
        <v>2.0</v>
      </c>
      <c r="Q260" s="15" t="s">
        <v>142</v>
      </c>
      <c r="R260" s="62" t="s">
        <v>814</v>
      </c>
      <c r="S260" s="55" t="s">
        <v>815</v>
      </c>
      <c r="T260" s="18" t="str">
        <f t="shared" si="10"/>
        <v>https://web.archive.org/web/20230426152841/https://www.nbcsa...</v>
      </c>
      <c r="U260" s="47"/>
      <c r="V260" s="15"/>
      <c r="W260" s="15"/>
      <c r="X260" s="21"/>
      <c r="Y260" s="43"/>
      <c r="Z260" s="43"/>
    </row>
    <row r="261" ht="15.75" customHeight="1">
      <c r="A261" s="57">
        <v>316.0</v>
      </c>
      <c r="B261" s="58">
        <v>2023.0</v>
      </c>
      <c r="C261" s="59">
        <v>45034.0</v>
      </c>
      <c r="D261" s="44" t="s">
        <v>25</v>
      </c>
      <c r="E261" s="44" t="s">
        <v>525</v>
      </c>
      <c r="F261" s="26" t="s">
        <v>816</v>
      </c>
      <c r="G261" s="44">
        <v>1.0</v>
      </c>
      <c r="H261" s="15" t="s">
        <v>28</v>
      </c>
      <c r="I261" s="15" t="s">
        <v>28</v>
      </c>
      <c r="J261" s="15">
        <v>1.0</v>
      </c>
      <c r="K261" s="15" t="s">
        <v>28</v>
      </c>
      <c r="L261" s="15" t="s">
        <v>28</v>
      </c>
      <c r="M261" s="17" t="s">
        <v>28</v>
      </c>
      <c r="N261" s="15" t="s">
        <v>28</v>
      </c>
      <c r="O261" s="24" t="s">
        <v>28</v>
      </c>
      <c r="P261" s="35" t="s">
        <v>28</v>
      </c>
      <c r="Q261" s="35" t="s">
        <v>28</v>
      </c>
      <c r="R261" s="62" t="s">
        <v>817</v>
      </c>
      <c r="S261" s="55" t="s">
        <v>818</v>
      </c>
      <c r="T261" s="18" t="str">
        <f t="shared" si="10"/>
        <v>https://web.archive.org/web/20230420202913/https://www.nbcco...</v>
      </c>
      <c r="U261" s="47"/>
      <c r="V261" s="15"/>
      <c r="W261" s="15"/>
      <c r="X261" s="21"/>
      <c r="Y261" s="43"/>
      <c r="Z261" s="43"/>
    </row>
    <row r="262" ht="15.75" customHeight="1">
      <c r="A262" s="57">
        <v>315.0</v>
      </c>
      <c r="B262" s="58">
        <v>2023.0</v>
      </c>
      <c r="C262" s="59">
        <v>45033.0</v>
      </c>
      <c r="D262" s="44" t="s">
        <v>25</v>
      </c>
      <c r="E262" s="44" t="s">
        <v>114</v>
      </c>
      <c r="F262" s="26" t="s">
        <v>819</v>
      </c>
      <c r="G262" s="44">
        <v>1.0</v>
      </c>
      <c r="H262" s="15">
        <v>1.0</v>
      </c>
      <c r="I262" s="15">
        <v>1.0</v>
      </c>
      <c r="J262" s="15" t="s">
        <v>28</v>
      </c>
      <c r="K262" s="15" t="s">
        <v>28</v>
      </c>
      <c r="L262" s="15">
        <v>1.0</v>
      </c>
      <c r="M262" s="17">
        <v>3.0</v>
      </c>
      <c r="N262" s="15" t="s">
        <v>28</v>
      </c>
      <c r="O262" s="24" t="s">
        <v>28</v>
      </c>
      <c r="P262" s="35" t="s">
        <v>28</v>
      </c>
      <c r="Q262" s="35" t="s">
        <v>28</v>
      </c>
      <c r="R262" s="62" t="s">
        <v>820</v>
      </c>
      <c r="S262" s="55" t="s">
        <v>821</v>
      </c>
      <c r="T262" s="18" t="str">
        <f t="shared" si="10"/>
        <v>https://web.archive.org/web/20230418204302/https://www.cbs7....</v>
      </c>
      <c r="U262" s="47"/>
      <c r="V262" s="15" t="s">
        <v>822</v>
      </c>
      <c r="W262" s="15"/>
      <c r="X262" s="21"/>
      <c r="Y262" s="43"/>
      <c r="Z262" s="43"/>
    </row>
    <row r="263" ht="15.75" customHeight="1">
      <c r="A263" s="57">
        <v>314.0</v>
      </c>
      <c r="B263" s="58">
        <v>2023.0</v>
      </c>
      <c r="C263" s="59">
        <v>45030.0</v>
      </c>
      <c r="D263" s="44" t="s">
        <v>25</v>
      </c>
      <c r="E263" s="44" t="s">
        <v>38</v>
      </c>
      <c r="F263" s="26" t="s">
        <v>823</v>
      </c>
      <c r="G263" s="44">
        <v>2.0</v>
      </c>
      <c r="H263" s="15">
        <v>1.0</v>
      </c>
      <c r="I263" s="15">
        <v>1.0</v>
      </c>
      <c r="J263" s="15" t="s">
        <v>28</v>
      </c>
      <c r="K263" s="15" t="s">
        <v>28</v>
      </c>
      <c r="L263" s="15">
        <v>2.0</v>
      </c>
      <c r="M263" s="17" t="s">
        <v>28</v>
      </c>
      <c r="N263" s="15" t="s">
        <v>28</v>
      </c>
      <c r="O263" s="24" t="s">
        <v>28</v>
      </c>
      <c r="P263" s="35" t="s">
        <v>28</v>
      </c>
      <c r="Q263" s="35" t="s">
        <v>28</v>
      </c>
      <c r="R263" s="62" t="s">
        <v>824</v>
      </c>
      <c r="S263" s="55" t="s">
        <v>825</v>
      </c>
      <c r="T263" s="18" t="str">
        <f t="shared" si="10"/>
        <v>https://web.archive.org/web/20230504150936/https://abc3340.c...</v>
      </c>
      <c r="U263" s="47"/>
      <c r="V263" s="15" t="s">
        <v>826</v>
      </c>
      <c r="W263" s="15" t="s">
        <v>827</v>
      </c>
      <c r="X263" s="21"/>
      <c r="Y263" s="43"/>
      <c r="Z263" s="43"/>
    </row>
    <row r="264" ht="15.75" customHeight="1">
      <c r="A264" s="57">
        <v>313.0</v>
      </c>
      <c r="B264" s="58">
        <v>2023.0</v>
      </c>
      <c r="C264" s="59">
        <v>45019.0</v>
      </c>
      <c r="D264" s="44" t="s">
        <v>25</v>
      </c>
      <c r="E264" s="44" t="s">
        <v>31</v>
      </c>
      <c r="F264" s="26" t="s">
        <v>286</v>
      </c>
      <c r="G264" s="44">
        <v>1.0</v>
      </c>
      <c r="H264" s="15" t="s">
        <v>28</v>
      </c>
      <c r="I264" s="15">
        <v>1.0</v>
      </c>
      <c r="J264" s="15" t="s">
        <v>28</v>
      </c>
      <c r="K264" s="15" t="s">
        <v>28</v>
      </c>
      <c r="L264" s="15">
        <v>1.0</v>
      </c>
      <c r="M264" s="17" t="s">
        <v>62</v>
      </c>
      <c r="N264" s="15" t="s">
        <v>28</v>
      </c>
      <c r="O264" s="24" t="s">
        <v>28</v>
      </c>
      <c r="P264" s="35" t="s">
        <v>28</v>
      </c>
      <c r="Q264" s="35" t="s">
        <v>28</v>
      </c>
      <c r="R264" s="27" t="s">
        <v>828</v>
      </c>
      <c r="S264" s="55" t="s">
        <v>829</v>
      </c>
      <c r="T264" s="18" t="str">
        <f t="shared" si="10"/>
        <v>https://web.archive.org/web/20230407223548/https://www.cbsne...</v>
      </c>
      <c r="U264" s="47"/>
      <c r="V264" s="15" t="s">
        <v>830</v>
      </c>
      <c r="W264" s="21"/>
      <c r="X264" s="21"/>
      <c r="Y264" s="43"/>
      <c r="Z264" s="43"/>
    </row>
    <row r="265" ht="15.75" customHeight="1">
      <c r="A265" s="57">
        <v>312.1</v>
      </c>
      <c r="B265" s="58">
        <v>2023.0</v>
      </c>
      <c r="C265" s="59">
        <v>45013.0</v>
      </c>
      <c r="D265" s="44" t="s">
        <v>25</v>
      </c>
      <c r="E265" s="44" t="s">
        <v>31</v>
      </c>
      <c r="F265" s="26" t="s">
        <v>222</v>
      </c>
      <c r="G265" s="44">
        <v>1.0</v>
      </c>
      <c r="H265" s="15" t="s">
        <v>831</v>
      </c>
      <c r="I265" s="15" t="s">
        <v>28</v>
      </c>
      <c r="J265" s="15" t="s">
        <v>28</v>
      </c>
      <c r="K265" s="15" t="s">
        <v>28</v>
      </c>
      <c r="L265" s="15">
        <v>1.0</v>
      </c>
      <c r="M265" s="17" t="s">
        <v>29</v>
      </c>
      <c r="N265" s="15">
        <v>1.0</v>
      </c>
      <c r="O265" s="56" t="s">
        <v>832</v>
      </c>
      <c r="P265" s="19">
        <v>1.0</v>
      </c>
      <c r="Q265" s="15" t="s">
        <v>142</v>
      </c>
      <c r="R265" s="27" t="s">
        <v>833</v>
      </c>
      <c r="S265" s="55" t="s">
        <v>834</v>
      </c>
      <c r="T265" s="18" t="str">
        <f t="shared" si="10"/>
        <v>https://web.archive.org/web/20230714010457/https://nbcpalmsp...</v>
      </c>
      <c r="U265" s="47"/>
      <c r="V265" s="48"/>
      <c r="W265" s="21"/>
      <c r="X265" s="21"/>
      <c r="Y265" s="43"/>
      <c r="Z265" s="43"/>
    </row>
    <row r="266" ht="15.75" customHeight="1">
      <c r="A266" s="57">
        <v>312.0</v>
      </c>
      <c r="B266" s="58">
        <v>2023.0</v>
      </c>
      <c r="C266" s="59">
        <v>45010.0</v>
      </c>
      <c r="D266" s="44" t="s">
        <v>25</v>
      </c>
      <c r="E266" s="44" t="s">
        <v>31</v>
      </c>
      <c r="F266" s="26" t="s">
        <v>582</v>
      </c>
      <c r="G266" s="44">
        <v>1.0</v>
      </c>
      <c r="H266" s="15" t="s">
        <v>28</v>
      </c>
      <c r="I266" s="15" t="s">
        <v>28</v>
      </c>
      <c r="J266" s="15" t="s">
        <v>28</v>
      </c>
      <c r="K266" s="15">
        <v>1.0</v>
      </c>
      <c r="L266" s="15">
        <v>1.0</v>
      </c>
      <c r="M266" s="17">
        <v>3.0</v>
      </c>
      <c r="N266" s="15" t="s">
        <v>28</v>
      </c>
      <c r="O266" s="24" t="s">
        <v>28</v>
      </c>
      <c r="P266" s="35" t="s">
        <v>28</v>
      </c>
      <c r="Q266" s="35" t="s">
        <v>28</v>
      </c>
      <c r="R266" s="27" t="s">
        <v>835</v>
      </c>
      <c r="S266" s="55" t="s">
        <v>836</v>
      </c>
      <c r="T266" s="18" t="str">
        <f t="shared" si="10"/>
        <v>https://web.archive.org/web/20230327204530/https://www.ksat....</v>
      </c>
      <c r="U266" s="47"/>
      <c r="V266" s="15" t="s">
        <v>837</v>
      </c>
      <c r="W266" s="21"/>
      <c r="X266" s="21"/>
      <c r="Y266" s="43"/>
      <c r="Z266" s="43"/>
    </row>
    <row r="267" ht="15.75" customHeight="1">
      <c r="A267" s="57">
        <v>311.1</v>
      </c>
      <c r="B267" s="58">
        <v>2023.0</v>
      </c>
      <c r="C267" s="59">
        <v>45000.0</v>
      </c>
      <c r="D267" s="44" t="s">
        <v>25</v>
      </c>
      <c r="E267" s="44" t="s">
        <v>42</v>
      </c>
      <c r="F267" s="26" t="s">
        <v>838</v>
      </c>
      <c r="G267" s="44">
        <v>1.0</v>
      </c>
      <c r="H267" s="15">
        <v>1.0</v>
      </c>
      <c r="I267" s="15" t="s">
        <v>28</v>
      </c>
      <c r="J267" s="15" t="s">
        <v>28</v>
      </c>
      <c r="K267" s="15" t="s">
        <v>28</v>
      </c>
      <c r="L267" s="15">
        <v>1.0</v>
      </c>
      <c r="M267" s="17" t="s">
        <v>28</v>
      </c>
      <c r="N267" s="15" t="s">
        <v>28</v>
      </c>
      <c r="O267" s="24" t="s">
        <v>28</v>
      </c>
      <c r="P267" s="15" t="s">
        <v>839</v>
      </c>
      <c r="Q267" s="15" t="s">
        <v>28</v>
      </c>
      <c r="R267" s="27" t="s">
        <v>840</v>
      </c>
      <c r="S267" s="55" t="s">
        <v>841</v>
      </c>
      <c r="T267" s="18" t="str">
        <f t="shared" si="10"/>
        <v>https://web.archive.org/web/20230521005524/https://dailyvoic...</v>
      </c>
      <c r="U267" s="47"/>
      <c r="V267" s="15"/>
      <c r="W267" s="21"/>
      <c r="X267" s="21"/>
      <c r="Y267" s="43"/>
      <c r="Z267" s="43"/>
    </row>
    <row r="268" ht="15.75" customHeight="1">
      <c r="A268" s="57">
        <v>311.0</v>
      </c>
      <c r="B268" s="58">
        <v>2023.0</v>
      </c>
      <c r="C268" s="59">
        <v>44997.0</v>
      </c>
      <c r="D268" s="44" t="s">
        <v>25</v>
      </c>
      <c r="E268" s="44" t="s">
        <v>99</v>
      </c>
      <c r="F268" s="26" t="s">
        <v>842</v>
      </c>
      <c r="G268" s="44">
        <v>1.0</v>
      </c>
      <c r="H268" s="15" t="s">
        <v>28</v>
      </c>
      <c r="I268" s="15" t="s">
        <v>28</v>
      </c>
      <c r="J268" s="15">
        <v>1.0</v>
      </c>
      <c r="K268" s="15" t="s">
        <v>28</v>
      </c>
      <c r="L268" s="15" t="s">
        <v>28</v>
      </c>
      <c r="M268" s="17" t="s">
        <v>28</v>
      </c>
      <c r="N268" s="15" t="s">
        <v>28</v>
      </c>
      <c r="O268" s="24" t="s">
        <v>28</v>
      </c>
      <c r="P268" s="35" t="s">
        <v>28</v>
      </c>
      <c r="Q268" s="35" t="s">
        <v>28</v>
      </c>
      <c r="R268" s="27" t="s">
        <v>843</v>
      </c>
      <c r="S268" s="55" t="s">
        <v>844</v>
      </c>
      <c r="T268" s="18" t="str">
        <f t="shared" si="10"/>
        <v>https://web.archive.org/web/20230313171801/https://www.abc4....</v>
      </c>
      <c r="U268" s="47"/>
      <c r="V268" s="15"/>
      <c r="W268" s="21"/>
      <c r="X268" s="21"/>
      <c r="Y268" s="43"/>
      <c r="Z268" s="43"/>
    </row>
    <row r="269" ht="15.75" customHeight="1">
      <c r="A269" s="57">
        <v>310.0</v>
      </c>
      <c r="B269" s="58">
        <v>2023.0</v>
      </c>
      <c r="C269" s="59">
        <v>44982.0</v>
      </c>
      <c r="D269" s="44" t="s">
        <v>25</v>
      </c>
      <c r="E269" s="44" t="s">
        <v>197</v>
      </c>
      <c r="F269" s="26" t="s">
        <v>845</v>
      </c>
      <c r="G269" s="44">
        <v>1.0</v>
      </c>
      <c r="H269" s="15" t="s">
        <v>28</v>
      </c>
      <c r="I269" s="15" t="s">
        <v>28</v>
      </c>
      <c r="J269" s="15">
        <v>1.0</v>
      </c>
      <c r="K269" s="15" t="s">
        <v>28</v>
      </c>
      <c r="L269" s="15" t="s">
        <v>28</v>
      </c>
      <c r="M269" s="17" t="s">
        <v>28</v>
      </c>
      <c r="N269" s="15" t="s">
        <v>28</v>
      </c>
      <c r="O269" s="24" t="s">
        <v>28</v>
      </c>
      <c r="P269" s="15" t="s">
        <v>28</v>
      </c>
      <c r="Q269" s="35" t="s">
        <v>28</v>
      </c>
      <c r="R269" s="62" t="s">
        <v>846</v>
      </c>
      <c r="S269" s="55" t="s">
        <v>847</v>
      </c>
      <c r="T269" s="18" t="str">
        <f t="shared" si="10"/>
        <v>https://web.archive.org/web/20230509040040/https://www.stlto...</v>
      </c>
      <c r="U269" s="47"/>
      <c r="V269" s="15" t="s">
        <v>848</v>
      </c>
      <c r="W269" s="21"/>
      <c r="X269" s="21"/>
      <c r="Y269" s="43"/>
      <c r="Z269" s="43"/>
    </row>
    <row r="270" ht="15.75" customHeight="1">
      <c r="A270" s="57">
        <v>309.0</v>
      </c>
      <c r="B270" s="58">
        <v>2023.0</v>
      </c>
      <c r="C270" s="59">
        <v>44982.0</v>
      </c>
      <c r="D270" s="44" t="s">
        <v>25</v>
      </c>
      <c r="E270" s="44" t="s">
        <v>31</v>
      </c>
      <c r="F270" s="26" t="s">
        <v>68</v>
      </c>
      <c r="G270" s="44">
        <v>2.0</v>
      </c>
      <c r="H270" s="15">
        <v>1.0</v>
      </c>
      <c r="I270" s="15">
        <v>1.0</v>
      </c>
      <c r="J270" s="15" t="s">
        <v>28</v>
      </c>
      <c r="K270" s="15" t="s">
        <v>28</v>
      </c>
      <c r="L270" s="44">
        <v>2.0</v>
      </c>
      <c r="M270" s="17" t="s">
        <v>28</v>
      </c>
      <c r="N270" s="15" t="s">
        <v>28</v>
      </c>
      <c r="O270" s="24" t="s">
        <v>28</v>
      </c>
      <c r="P270" s="35" t="s">
        <v>28</v>
      </c>
      <c r="Q270" s="35" t="s">
        <v>28</v>
      </c>
      <c r="R270" s="27" t="s">
        <v>849</v>
      </c>
      <c r="S270" s="69" t="s">
        <v>850</v>
      </c>
      <c r="T270" s="18" t="str">
        <f t="shared" si="10"/>
        <v>https://web.archive.org/web/20230304112448/https://www.thedailytimes.com/news...</v>
      </c>
      <c r="U270" s="47"/>
      <c r="V270" s="15"/>
      <c r="W270" s="21"/>
      <c r="X270" s="21"/>
      <c r="Y270" s="43"/>
      <c r="Z270" s="43"/>
    </row>
    <row r="271" ht="15.75" customHeight="1">
      <c r="A271" s="57">
        <v>308.0</v>
      </c>
      <c r="B271" s="58">
        <v>2023.0</v>
      </c>
      <c r="C271" s="59">
        <v>44978.0</v>
      </c>
      <c r="D271" s="44" t="s">
        <v>25</v>
      </c>
      <c r="E271" s="44" t="s">
        <v>851</v>
      </c>
      <c r="F271" s="26" t="s">
        <v>94</v>
      </c>
      <c r="G271" s="44">
        <v>1.0</v>
      </c>
      <c r="H271" s="15">
        <v>1.0</v>
      </c>
      <c r="I271" s="35" t="s">
        <v>28</v>
      </c>
      <c r="J271" s="35" t="s">
        <v>28</v>
      </c>
      <c r="K271" s="35" t="s">
        <v>28</v>
      </c>
      <c r="L271" s="44">
        <v>1.0</v>
      </c>
      <c r="M271" s="17">
        <v>3.0</v>
      </c>
      <c r="N271" s="35" t="s">
        <v>28</v>
      </c>
      <c r="O271" s="24" t="s">
        <v>28</v>
      </c>
      <c r="P271" s="35" t="s">
        <v>28</v>
      </c>
      <c r="Q271" s="35" t="s">
        <v>28</v>
      </c>
      <c r="R271" s="27" t="s">
        <v>852</v>
      </c>
      <c r="S271" s="69" t="s">
        <v>853</v>
      </c>
      <c r="T271" s="18" t="str">
        <f t="shared" si="10"/>
        <v>https://web.archive.org/web/20230304195804/https://twitter.com/SegravesNBC4/status/1...</v>
      </c>
      <c r="U271" s="47"/>
      <c r="V271" s="15" t="s">
        <v>854</v>
      </c>
      <c r="W271" s="21"/>
      <c r="X271" s="21"/>
      <c r="Y271" s="43"/>
      <c r="Z271" s="43"/>
    </row>
    <row r="272" ht="15.75" customHeight="1">
      <c r="A272" s="57">
        <v>307.0</v>
      </c>
      <c r="B272" s="58">
        <v>2023.0</v>
      </c>
      <c r="C272" s="59">
        <v>44977.0</v>
      </c>
      <c r="D272" s="44" t="s">
        <v>25</v>
      </c>
      <c r="E272" s="44" t="s">
        <v>643</v>
      </c>
      <c r="F272" s="26" t="s">
        <v>855</v>
      </c>
      <c r="G272" s="44">
        <v>1.0</v>
      </c>
      <c r="H272" s="15">
        <v>1.0</v>
      </c>
      <c r="I272" s="35" t="s">
        <v>28</v>
      </c>
      <c r="J272" s="35" t="s">
        <v>28</v>
      </c>
      <c r="K272" s="15" t="s">
        <v>28</v>
      </c>
      <c r="L272" s="44">
        <v>1.0</v>
      </c>
      <c r="M272" s="17" t="s">
        <v>28</v>
      </c>
      <c r="N272" s="15" t="s">
        <v>28</v>
      </c>
      <c r="O272" s="24" t="s">
        <v>28</v>
      </c>
      <c r="P272" s="35" t="s">
        <v>28</v>
      </c>
      <c r="Q272" s="35" t="s">
        <v>28</v>
      </c>
      <c r="R272" s="27" t="s">
        <v>856</v>
      </c>
      <c r="S272" s="69" t="s">
        <v>857</v>
      </c>
      <c r="T272" s="18" t="str">
        <f t="shared" si="10"/>
        <v>https://web.archive.org/web/20230304195927/https://www.bigcountrynewsconnection.com-...</v>
      </c>
      <c r="U272" s="47"/>
      <c r="V272" s="15"/>
      <c r="W272" s="21"/>
      <c r="X272" s="21"/>
      <c r="Y272" s="43"/>
      <c r="Z272" s="43"/>
    </row>
    <row r="273" ht="15.75" customHeight="1">
      <c r="A273" s="57">
        <v>306.0</v>
      </c>
      <c r="B273" s="58">
        <v>2023.0</v>
      </c>
      <c r="C273" s="59">
        <v>44977.0</v>
      </c>
      <c r="D273" s="44" t="s">
        <v>25</v>
      </c>
      <c r="E273" s="44" t="s">
        <v>31</v>
      </c>
      <c r="F273" s="26" t="s">
        <v>723</v>
      </c>
      <c r="G273" s="44">
        <v>3.0</v>
      </c>
      <c r="H273" s="15" t="s">
        <v>28</v>
      </c>
      <c r="I273" s="15">
        <v>2.0</v>
      </c>
      <c r="J273" s="15">
        <v>1.0</v>
      </c>
      <c r="K273" s="15" t="s">
        <v>28</v>
      </c>
      <c r="L273" s="44">
        <v>2.0</v>
      </c>
      <c r="M273" s="17" t="s">
        <v>28</v>
      </c>
      <c r="N273" s="15" t="s">
        <v>28</v>
      </c>
      <c r="O273" s="24" t="s">
        <v>28</v>
      </c>
      <c r="P273" s="35" t="s">
        <v>28</v>
      </c>
      <c r="Q273" s="35" t="s">
        <v>28</v>
      </c>
      <c r="R273" s="27" t="s">
        <v>858</v>
      </c>
      <c r="S273" s="69" t="s">
        <v>859</v>
      </c>
      <c r="T273" s="18" t="str">
        <f t="shared" si="10"/>
        <v>https://web.archive.org/web/20230304162006/https://kyma.com/news/2023/02/21/...</v>
      </c>
      <c r="U273" s="47"/>
      <c r="V273" s="15"/>
      <c r="W273" s="21"/>
      <c r="X273" s="21"/>
      <c r="Y273" s="43"/>
      <c r="Z273" s="43"/>
    </row>
    <row r="274" ht="15.75" customHeight="1">
      <c r="A274" s="57">
        <v>305.0</v>
      </c>
      <c r="B274" s="58">
        <v>2023.0</v>
      </c>
      <c r="C274" s="59">
        <v>44975.0</v>
      </c>
      <c r="D274" s="44" t="s">
        <v>25</v>
      </c>
      <c r="E274" s="44" t="s">
        <v>31</v>
      </c>
      <c r="F274" s="26" t="s">
        <v>860</v>
      </c>
      <c r="G274" s="44">
        <v>1.0</v>
      </c>
      <c r="H274" s="44">
        <v>1.0</v>
      </c>
      <c r="I274" s="15" t="s">
        <v>28</v>
      </c>
      <c r="J274" s="15" t="s">
        <v>28</v>
      </c>
      <c r="K274" s="15" t="s">
        <v>28</v>
      </c>
      <c r="L274" s="44">
        <v>1.0</v>
      </c>
      <c r="M274" s="17" t="s">
        <v>83</v>
      </c>
      <c r="N274" s="70">
        <v>1.0</v>
      </c>
      <c r="O274" s="56" t="s">
        <v>861</v>
      </c>
      <c r="P274" s="19">
        <v>1.0</v>
      </c>
      <c r="Q274" s="15" t="s">
        <v>142</v>
      </c>
      <c r="R274" s="27" t="s">
        <v>862</v>
      </c>
      <c r="S274" s="69" t="s">
        <v>863</v>
      </c>
      <c r="T274" s="18" t="str">
        <f t="shared" si="10"/>
        <v>https://web.archive.org/web/20230304234722/https://www.cbsnews.com/sanfrancisco/news/...</v>
      </c>
      <c r="U274" s="47"/>
      <c r="V274" s="15" t="s">
        <v>864</v>
      </c>
      <c r="W274" s="21"/>
      <c r="X274" s="21"/>
      <c r="Y274" s="43"/>
      <c r="Z274" s="43"/>
    </row>
    <row r="275" ht="15.75" customHeight="1">
      <c r="A275" s="57">
        <v>304.0</v>
      </c>
      <c r="B275" s="58">
        <v>2023.0</v>
      </c>
      <c r="C275" s="61">
        <v>44974.0</v>
      </c>
      <c r="D275" s="44" t="s">
        <v>88</v>
      </c>
      <c r="E275" s="44" t="s">
        <v>28</v>
      </c>
      <c r="F275" s="26" t="s">
        <v>865</v>
      </c>
      <c r="G275" s="44">
        <v>1.0</v>
      </c>
      <c r="H275" s="44" t="s">
        <v>28</v>
      </c>
      <c r="I275" s="44">
        <v>1.0</v>
      </c>
      <c r="J275" s="15" t="s">
        <v>28</v>
      </c>
      <c r="K275" s="15" t="s">
        <v>28</v>
      </c>
      <c r="L275" s="44" t="s">
        <v>28</v>
      </c>
      <c r="M275" s="45">
        <v>3.0</v>
      </c>
      <c r="N275" s="15" t="s">
        <v>28</v>
      </c>
      <c r="O275" s="24" t="s">
        <v>28</v>
      </c>
      <c r="P275" s="35" t="s">
        <v>28</v>
      </c>
      <c r="Q275" s="35" t="s">
        <v>28</v>
      </c>
      <c r="R275" s="27" t="s">
        <v>866</v>
      </c>
      <c r="S275" s="69" t="s">
        <v>867</v>
      </c>
      <c r="T275" s="18" t="str">
        <f t="shared" si="10"/>
        <v>https://web.archive.org/web/20230305001533/https://cnevpost.com/2023/02/17/...</v>
      </c>
      <c r="U275" s="47"/>
      <c r="V275" s="15"/>
      <c r="W275" s="21"/>
      <c r="X275" s="21"/>
      <c r="Y275" s="43"/>
      <c r="Z275" s="43"/>
    </row>
    <row r="276" ht="15.75" customHeight="1">
      <c r="A276" s="57">
        <v>303.0</v>
      </c>
      <c r="B276" s="58">
        <v>2023.0</v>
      </c>
      <c r="C276" s="61">
        <v>44974.0</v>
      </c>
      <c r="D276" s="44" t="s">
        <v>25</v>
      </c>
      <c r="E276" s="44" t="s">
        <v>203</v>
      </c>
      <c r="F276" s="26" t="s">
        <v>486</v>
      </c>
      <c r="G276" s="44">
        <v>4.0</v>
      </c>
      <c r="H276" s="44">
        <v>1.0</v>
      </c>
      <c r="I276" s="44">
        <v>1.0</v>
      </c>
      <c r="J276" s="15">
        <v>2.0</v>
      </c>
      <c r="K276" s="15" t="s">
        <v>28</v>
      </c>
      <c r="L276" s="44">
        <v>2.0</v>
      </c>
      <c r="M276" s="45" t="s">
        <v>28</v>
      </c>
      <c r="N276" s="15" t="s">
        <v>28</v>
      </c>
      <c r="O276" s="24" t="s">
        <v>28</v>
      </c>
      <c r="P276" s="35" t="s">
        <v>28</v>
      </c>
      <c r="Q276" s="35" t="s">
        <v>28</v>
      </c>
      <c r="R276" s="27" t="s">
        <v>868</v>
      </c>
      <c r="S276" s="69" t="s">
        <v>869</v>
      </c>
      <c r="T276" s="18" t="str">
        <f t="shared" si="10"/>
        <v>https://web.archive.org/web/20230305005137/https://suffolktimes.timesreview.com/2023...</v>
      </c>
      <c r="U276" s="47"/>
      <c r="V276" s="15" t="s">
        <v>870</v>
      </c>
      <c r="W276" s="21" t="s">
        <v>871</v>
      </c>
      <c r="X276" s="21" t="s">
        <v>872</v>
      </c>
      <c r="Y276" s="21" t="s">
        <v>873</v>
      </c>
      <c r="Z276" s="21"/>
    </row>
    <row r="277" ht="15.75" customHeight="1">
      <c r="A277" s="57">
        <v>302.0</v>
      </c>
      <c r="B277" s="63">
        <v>2023.0</v>
      </c>
      <c r="C277" s="64">
        <v>44972.0</v>
      </c>
      <c r="D277" s="44" t="s">
        <v>25</v>
      </c>
      <c r="E277" s="44" t="s">
        <v>169</v>
      </c>
      <c r="F277" s="26" t="s">
        <v>874</v>
      </c>
      <c r="G277" s="36">
        <v>1.0</v>
      </c>
      <c r="H277" s="35" t="s">
        <v>28</v>
      </c>
      <c r="I277" s="35" t="s">
        <v>28</v>
      </c>
      <c r="J277" s="36">
        <v>1.0</v>
      </c>
      <c r="K277" s="35" t="s">
        <v>28</v>
      </c>
      <c r="L277" s="35" t="s">
        <v>28</v>
      </c>
      <c r="M277" s="36" t="s">
        <v>28</v>
      </c>
      <c r="N277" s="35" t="s">
        <v>28</v>
      </c>
      <c r="O277" s="24" t="s">
        <v>28</v>
      </c>
      <c r="P277" s="35" t="s">
        <v>28</v>
      </c>
      <c r="Q277" s="35" t="s">
        <v>28</v>
      </c>
      <c r="R277" s="54" t="s">
        <v>875</v>
      </c>
      <c r="S277" s="71" t="s">
        <v>876</v>
      </c>
      <c r="T277" s="18" t="str">
        <f t="shared" si="10"/>
        <v>https://web.archive.org/web/20230305004551/https://www.denverpost.com/2023/02/14/...</v>
      </c>
      <c r="U277" s="20"/>
      <c r="V277" s="35"/>
      <c r="W277" s="43"/>
      <c r="X277" s="43"/>
      <c r="Y277" s="43"/>
      <c r="Z277" s="43"/>
    </row>
    <row r="278" ht="15.75" customHeight="1">
      <c r="A278" s="57">
        <v>301.0</v>
      </c>
      <c r="B278" s="58">
        <v>2023.0</v>
      </c>
      <c r="C278" s="59">
        <v>44971.0</v>
      </c>
      <c r="D278" s="44" t="s">
        <v>25</v>
      </c>
      <c r="E278" s="44" t="s">
        <v>42</v>
      </c>
      <c r="F278" s="26" t="s">
        <v>222</v>
      </c>
      <c r="G278" s="44">
        <v>1.0</v>
      </c>
      <c r="H278" s="15" t="s">
        <v>28</v>
      </c>
      <c r="I278" s="15" t="s">
        <v>28</v>
      </c>
      <c r="J278" s="15">
        <v>1.0</v>
      </c>
      <c r="K278" s="15" t="s">
        <v>28</v>
      </c>
      <c r="L278" s="15" t="s">
        <v>28</v>
      </c>
      <c r="M278" s="17" t="s">
        <v>28</v>
      </c>
      <c r="N278" s="15" t="s">
        <v>28</v>
      </c>
      <c r="O278" s="24" t="s">
        <v>28</v>
      </c>
      <c r="P278" s="35" t="s">
        <v>28</v>
      </c>
      <c r="Q278" s="35" t="s">
        <v>28</v>
      </c>
      <c r="R278" s="27" t="s">
        <v>877</v>
      </c>
      <c r="S278" s="69" t="s">
        <v>878</v>
      </c>
      <c r="T278" s="18" t="str">
        <f t="shared" si="10"/>
        <v>https://web.archive.org/web/20230305005946/https://dailyvoice.com/new-jersey/s...</v>
      </c>
      <c r="U278" s="47"/>
      <c r="V278" s="15"/>
      <c r="W278" s="21"/>
      <c r="X278" s="21"/>
      <c r="Y278" s="43"/>
      <c r="Z278" s="43"/>
    </row>
    <row r="279" ht="15.75" customHeight="1">
      <c r="A279" s="57">
        <v>300.0</v>
      </c>
      <c r="B279" s="58">
        <v>2023.0</v>
      </c>
      <c r="C279" s="61">
        <v>44964.0</v>
      </c>
      <c r="D279" s="44" t="s">
        <v>25</v>
      </c>
      <c r="E279" s="44" t="s">
        <v>879</v>
      </c>
      <c r="F279" s="26" t="s">
        <v>880</v>
      </c>
      <c r="G279" s="44">
        <v>2.0</v>
      </c>
      <c r="H279" s="44">
        <v>1.0</v>
      </c>
      <c r="I279" s="44">
        <v>1.0</v>
      </c>
      <c r="J279" s="44" t="s">
        <v>28</v>
      </c>
      <c r="K279" s="15" t="s">
        <v>28</v>
      </c>
      <c r="L279" s="15">
        <v>2.0</v>
      </c>
      <c r="M279" s="17" t="s">
        <v>28</v>
      </c>
      <c r="N279" s="15" t="s">
        <v>28</v>
      </c>
      <c r="O279" s="24" t="s">
        <v>28</v>
      </c>
      <c r="P279" s="35" t="s">
        <v>28</v>
      </c>
      <c r="Q279" s="35" t="s">
        <v>28</v>
      </c>
      <c r="R279" s="27" t="s">
        <v>881</v>
      </c>
      <c r="S279" s="69" t="s">
        <v>882</v>
      </c>
      <c r="T279" s="18" t="str">
        <f t="shared" si="10"/>
        <v>https://web.archive.org/web/20230305005316/https://www.thedailytimes.com/news/two...</v>
      </c>
      <c r="U279" s="47"/>
      <c r="V279" s="15" t="s">
        <v>883</v>
      </c>
      <c r="W279" s="21" t="s">
        <v>884</v>
      </c>
      <c r="X279" s="21"/>
      <c r="Y279" s="43"/>
      <c r="Z279" s="43"/>
    </row>
    <row r="280" ht="15.75" customHeight="1">
      <c r="A280" s="57">
        <v>299.0</v>
      </c>
      <c r="B280" s="58">
        <v>2023.0</v>
      </c>
      <c r="C280" s="61">
        <v>44957.0</v>
      </c>
      <c r="D280" s="44" t="s">
        <v>25</v>
      </c>
      <c r="E280" s="44" t="s">
        <v>299</v>
      </c>
      <c r="F280" s="26" t="s">
        <v>885</v>
      </c>
      <c r="G280" s="44">
        <v>1.0</v>
      </c>
      <c r="H280" s="44" t="s">
        <v>28</v>
      </c>
      <c r="I280" s="44" t="s">
        <v>28</v>
      </c>
      <c r="J280" s="44" t="s">
        <v>28</v>
      </c>
      <c r="K280" s="15">
        <v>1.0</v>
      </c>
      <c r="L280" s="15">
        <v>1.0</v>
      </c>
      <c r="M280" s="17">
        <v>3.0</v>
      </c>
      <c r="N280" s="15" t="s">
        <v>28</v>
      </c>
      <c r="O280" s="24" t="s">
        <v>28</v>
      </c>
      <c r="P280" s="35" t="s">
        <v>28</v>
      </c>
      <c r="Q280" s="35" t="s">
        <v>28</v>
      </c>
      <c r="R280" s="27" t="s">
        <v>886</v>
      </c>
      <c r="S280" s="69" t="s">
        <v>887</v>
      </c>
      <c r="T280" s="18" t="str">
        <f t="shared" si="10"/>
        <v>https://web.archive.org/web/20230305005233/https://www.fox29.com/news/polic...</v>
      </c>
      <c r="U280" s="47"/>
      <c r="V280" s="15"/>
      <c r="W280" s="21"/>
      <c r="X280" s="21"/>
      <c r="Y280" s="43"/>
      <c r="Z280" s="43"/>
    </row>
    <row r="281" ht="15.75" customHeight="1">
      <c r="A281" s="57">
        <v>298.0</v>
      </c>
      <c r="B281" s="58">
        <v>2023.0</v>
      </c>
      <c r="C281" s="61">
        <v>44956.0</v>
      </c>
      <c r="D281" s="44" t="s">
        <v>25</v>
      </c>
      <c r="E281" s="44" t="s">
        <v>197</v>
      </c>
      <c r="F281" s="26" t="s">
        <v>888</v>
      </c>
      <c r="G281" s="44">
        <v>1.0</v>
      </c>
      <c r="H281" s="44" t="s">
        <v>28</v>
      </c>
      <c r="I281" s="44" t="s">
        <v>28</v>
      </c>
      <c r="J281" s="44">
        <v>1.0</v>
      </c>
      <c r="K281" s="15" t="s">
        <v>28</v>
      </c>
      <c r="L281" s="15" t="s">
        <v>28</v>
      </c>
      <c r="M281" s="17" t="s">
        <v>28</v>
      </c>
      <c r="N281" s="15" t="s">
        <v>28</v>
      </c>
      <c r="O281" s="24" t="s">
        <v>28</v>
      </c>
      <c r="P281" s="35" t="s">
        <v>28</v>
      </c>
      <c r="Q281" s="35" t="s">
        <v>28</v>
      </c>
      <c r="R281" s="27" t="s">
        <v>889</v>
      </c>
      <c r="S281" s="69" t="s">
        <v>890</v>
      </c>
      <c r="T281" s="18" t="str">
        <f t="shared" si="10"/>
        <v>https://web.archive.org/web/20230130231416/https://www.ozarksfirst.com/news/...</v>
      </c>
      <c r="U281" s="47"/>
      <c r="V281" s="15"/>
      <c r="W281" s="21"/>
      <c r="X281" s="21"/>
      <c r="Y281" s="43"/>
      <c r="Z281" s="43"/>
    </row>
    <row r="282" ht="15.75" customHeight="1">
      <c r="A282" s="57">
        <v>297.0</v>
      </c>
      <c r="B282" s="58">
        <v>2023.0</v>
      </c>
      <c r="C282" s="61">
        <v>44947.0</v>
      </c>
      <c r="D282" s="44" t="s">
        <v>25</v>
      </c>
      <c r="E282" s="44" t="s">
        <v>31</v>
      </c>
      <c r="F282" s="26" t="s">
        <v>891</v>
      </c>
      <c r="G282" s="44">
        <v>1.0</v>
      </c>
      <c r="H282" s="44">
        <v>1.0</v>
      </c>
      <c r="I282" s="44" t="s">
        <v>28</v>
      </c>
      <c r="J282" s="44" t="s">
        <v>28</v>
      </c>
      <c r="K282" s="15" t="s">
        <v>28</v>
      </c>
      <c r="L282" s="15">
        <v>1.0</v>
      </c>
      <c r="M282" s="17" t="s">
        <v>28</v>
      </c>
      <c r="N282" s="15" t="s">
        <v>28</v>
      </c>
      <c r="O282" s="24" t="s">
        <v>28</v>
      </c>
      <c r="P282" s="35" t="s">
        <v>28</v>
      </c>
      <c r="Q282" s="35" t="s">
        <v>28</v>
      </c>
      <c r="R282" s="62" t="s">
        <v>892</v>
      </c>
      <c r="S282" s="62" t="s">
        <v>892</v>
      </c>
      <c r="T282" s="18" t="str">
        <f t="shared" si="10"/>
        <v>https://archive.is/r4ida</v>
      </c>
      <c r="U282" s="47"/>
      <c r="V282" s="15"/>
      <c r="W282" s="21"/>
      <c r="X282" s="21"/>
      <c r="Y282" s="43"/>
      <c r="Z282" s="43"/>
    </row>
    <row r="283" ht="15.75" customHeight="1">
      <c r="A283" s="57">
        <v>296.0</v>
      </c>
      <c r="B283" s="58">
        <v>2023.0</v>
      </c>
      <c r="C283" s="64">
        <v>44943.0</v>
      </c>
      <c r="D283" s="44" t="s">
        <v>25</v>
      </c>
      <c r="E283" s="44" t="s">
        <v>31</v>
      </c>
      <c r="F283" s="26" t="s">
        <v>893</v>
      </c>
      <c r="G283" s="44">
        <v>1.0</v>
      </c>
      <c r="H283" s="44">
        <v>1.0</v>
      </c>
      <c r="I283" s="44" t="s">
        <v>28</v>
      </c>
      <c r="J283" s="44" t="s">
        <v>28</v>
      </c>
      <c r="K283" s="35" t="s">
        <v>28</v>
      </c>
      <c r="L283" s="36">
        <v>1.0</v>
      </c>
      <c r="M283" s="36" t="s">
        <v>28</v>
      </c>
      <c r="N283" s="35" t="s">
        <v>28</v>
      </c>
      <c r="O283" s="24" t="s">
        <v>28</v>
      </c>
      <c r="P283" s="35" t="s">
        <v>28</v>
      </c>
      <c r="Q283" s="35" t="s">
        <v>28</v>
      </c>
      <c r="R283" s="72" t="s">
        <v>894</v>
      </c>
      <c r="S283" s="55" t="s">
        <v>895</v>
      </c>
      <c r="T283" s="18" t="str">
        <f t="shared" si="10"/>
        <v>https://web.archive.org/web/20230118162813/https://www.vvng.com/...</v>
      </c>
      <c r="U283" s="20"/>
      <c r="V283" s="35"/>
      <c r="W283" s="43"/>
      <c r="X283" s="43"/>
      <c r="Y283" s="43"/>
      <c r="Z283" s="43"/>
    </row>
    <row r="284" ht="15.75" customHeight="1">
      <c r="A284" s="57">
        <v>295.0</v>
      </c>
      <c r="B284" s="58">
        <v>2023.0</v>
      </c>
      <c r="C284" s="61">
        <v>44933.0</v>
      </c>
      <c r="D284" s="44" t="s">
        <v>285</v>
      </c>
      <c r="E284" s="44" t="s">
        <v>28</v>
      </c>
      <c r="F284" s="26" t="s">
        <v>49</v>
      </c>
      <c r="G284" s="44">
        <v>1.0</v>
      </c>
      <c r="H284" s="44">
        <v>1.0</v>
      </c>
      <c r="I284" s="44" t="s">
        <v>28</v>
      </c>
      <c r="J284" s="44" t="s">
        <v>28</v>
      </c>
      <c r="K284" s="15" t="s">
        <v>28</v>
      </c>
      <c r="L284" s="15">
        <v>1.0</v>
      </c>
      <c r="M284" s="17" t="s">
        <v>28</v>
      </c>
      <c r="N284" s="15" t="s">
        <v>28</v>
      </c>
      <c r="O284" s="24" t="s">
        <v>28</v>
      </c>
      <c r="P284" s="35" t="s">
        <v>28</v>
      </c>
      <c r="Q284" s="35" t="s">
        <v>28</v>
      </c>
      <c r="R284" s="62" t="s">
        <v>896</v>
      </c>
      <c r="S284" s="55" t="s">
        <v>897</v>
      </c>
      <c r="T284" s="18" t="str">
        <f t="shared" si="10"/>
        <v>https://web.archive.org/web/20230109041434/https://canadatoday.news/bc/video...</v>
      </c>
      <c r="U284" s="47"/>
      <c r="V284" s="15" t="s">
        <v>898</v>
      </c>
      <c r="W284" s="21"/>
      <c r="X284" s="21"/>
      <c r="Y284" s="43"/>
      <c r="Z284" s="43"/>
    </row>
    <row r="285" ht="15.75" customHeight="1">
      <c r="A285" s="57">
        <v>294.0</v>
      </c>
      <c r="B285" s="58">
        <v>2023.0</v>
      </c>
      <c r="C285" s="61">
        <v>44933.0</v>
      </c>
      <c r="D285" s="44" t="s">
        <v>25</v>
      </c>
      <c r="E285" s="44" t="s">
        <v>78</v>
      </c>
      <c r="F285" s="26" t="s">
        <v>899</v>
      </c>
      <c r="G285" s="44">
        <v>1.0</v>
      </c>
      <c r="H285" s="44" t="s">
        <v>28</v>
      </c>
      <c r="I285" s="44">
        <v>1.0</v>
      </c>
      <c r="J285" s="44" t="s">
        <v>28</v>
      </c>
      <c r="K285" s="15" t="s">
        <v>28</v>
      </c>
      <c r="L285" s="15">
        <v>1.0</v>
      </c>
      <c r="M285" s="17" t="s">
        <v>28</v>
      </c>
      <c r="N285" s="15" t="s">
        <v>28</v>
      </c>
      <c r="O285" s="24" t="s">
        <v>28</v>
      </c>
      <c r="P285" s="35" t="s">
        <v>28</v>
      </c>
      <c r="Q285" s="35" t="s">
        <v>28</v>
      </c>
      <c r="R285" s="62" t="s">
        <v>900</v>
      </c>
      <c r="S285" s="55" t="s">
        <v>901</v>
      </c>
      <c r="T285" s="18" t="str">
        <f t="shared" si="10"/>
        <v>https://web.archive.org/web/20230107232745/https://www.thenewstribune...</v>
      </c>
      <c r="U285" s="47"/>
      <c r="V285" s="15"/>
      <c r="W285" s="21"/>
      <c r="X285" s="21"/>
      <c r="Y285" s="43"/>
      <c r="Z285" s="43"/>
    </row>
    <row r="286" ht="15.75" customHeight="1">
      <c r="A286" s="57">
        <v>293.1</v>
      </c>
      <c r="B286" s="58">
        <v>2023.0</v>
      </c>
      <c r="C286" s="73">
        <v>44933.0</v>
      </c>
      <c r="D286" s="44" t="s">
        <v>25</v>
      </c>
      <c r="E286" s="44" t="s">
        <v>78</v>
      </c>
      <c r="F286" s="26" t="s">
        <v>517</v>
      </c>
      <c r="G286" s="44">
        <v>1.0</v>
      </c>
      <c r="H286" s="35" t="s">
        <v>28</v>
      </c>
      <c r="I286" s="44">
        <v>1.0</v>
      </c>
      <c r="J286" s="35" t="s">
        <v>28</v>
      </c>
      <c r="K286" s="35" t="s">
        <v>28</v>
      </c>
      <c r="L286" s="15">
        <v>1.0</v>
      </c>
      <c r="M286" s="36" t="s">
        <v>28</v>
      </c>
      <c r="N286" s="35" t="s">
        <v>28</v>
      </c>
      <c r="O286" s="37" t="s">
        <v>28</v>
      </c>
      <c r="P286" s="35" t="s">
        <v>28</v>
      </c>
      <c r="Q286" s="35" t="s">
        <v>28</v>
      </c>
      <c r="R286" s="62" t="s">
        <v>902</v>
      </c>
      <c r="S286" s="74" t="s">
        <v>902</v>
      </c>
      <c r="T286" s="18" t="s">
        <v>902</v>
      </c>
      <c r="U286" s="75"/>
      <c r="V286" s="35"/>
      <c r="W286" s="43"/>
      <c r="X286" s="43"/>
      <c r="Y286" s="43"/>
      <c r="Z286" s="43"/>
    </row>
    <row r="287" ht="15.75" customHeight="1">
      <c r="A287" s="57">
        <v>293.0</v>
      </c>
      <c r="B287" s="58">
        <v>2022.0</v>
      </c>
      <c r="C287" s="61">
        <v>44917.0</v>
      </c>
      <c r="D287" s="44" t="s">
        <v>25</v>
      </c>
      <c r="E287" s="44" t="s">
        <v>111</v>
      </c>
      <c r="F287" s="26" t="s">
        <v>903</v>
      </c>
      <c r="G287" s="44">
        <v>1.0</v>
      </c>
      <c r="H287" s="44">
        <v>1.0</v>
      </c>
      <c r="I287" s="44" t="s">
        <v>28</v>
      </c>
      <c r="J287" s="44" t="s">
        <v>28</v>
      </c>
      <c r="K287" s="15" t="s">
        <v>28</v>
      </c>
      <c r="L287" s="15">
        <v>1.0</v>
      </c>
      <c r="M287" s="17" t="s">
        <v>28</v>
      </c>
      <c r="N287" s="15" t="s">
        <v>28</v>
      </c>
      <c r="O287" s="24" t="s">
        <v>28</v>
      </c>
      <c r="P287" s="35" t="s">
        <v>28</v>
      </c>
      <c r="Q287" s="35" t="s">
        <v>28</v>
      </c>
      <c r="R287" s="27" t="s">
        <v>904</v>
      </c>
      <c r="S287" s="69" t="s">
        <v>905</v>
      </c>
      <c r="T287" s="18" t="str">
        <f t="shared" ref="T287:T307" si="11">hyperlink(R287,S287)</f>
        <v>https://web.archive.org/web/20221222203930/https://wfxl.com/news/local/man...</v>
      </c>
      <c r="U287" s="47"/>
      <c r="V287" s="15"/>
      <c r="W287" s="21"/>
      <c r="X287" s="21"/>
      <c r="Y287" s="43"/>
      <c r="Z287" s="43"/>
    </row>
    <row r="288" ht="15.75" customHeight="1">
      <c r="A288" s="57">
        <v>292.0</v>
      </c>
      <c r="B288" s="58">
        <v>2022.0</v>
      </c>
      <c r="C288" s="61">
        <v>44914.0</v>
      </c>
      <c r="D288" s="44" t="s">
        <v>285</v>
      </c>
      <c r="E288" s="44" t="s">
        <v>28</v>
      </c>
      <c r="F288" s="26" t="s">
        <v>906</v>
      </c>
      <c r="G288" s="44">
        <v>1.0</v>
      </c>
      <c r="H288" s="44" t="s">
        <v>28</v>
      </c>
      <c r="I288" s="44" t="s">
        <v>28</v>
      </c>
      <c r="J288" s="44" t="s">
        <v>28</v>
      </c>
      <c r="K288" s="15">
        <v>1.0</v>
      </c>
      <c r="L288" s="15">
        <v>1.0</v>
      </c>
      <c r="M288" s="17" t="s">
        <v>28</v>
      </c>
      <c r="N288" s="15" t="s">
        <v>28</v>
      </c>
      <c r="O288" s="24" t="s">
        <v>28</v>
      </c>
      <c r="P288" s="15" t="s">
        <v>28</v>
      </c>
      <c r="Q288" s="35" t="s">
        <v>28</v>
      </c>
      <c r="R288" s="27" t="s">
        <v>907</v>
      </c>
      <c r="S288" s="27" t="s">
        <v>908</v>
      </c>
      <c r="T288" s="18" t="str">
        <f t="shared" si="11"/>
        <v>https://web.archive.org/web/20221223203725/https://www.thesuburban.com/news/...</v>
      </c>
      <c r="U288" s="47"/>
      <c r="V288" s="15"/>
      <c r="W288" s="21"/>
      <c r="X288" s="21"/>
      <c r="Y288" s="43"/>
      <c r="Z288" s="43"/>
    </row>
    <row r="289" ht="15.75" customHeight="1">
      <c r="A289" s="57">
        <v>291.0</v>
      </c>
      <c r="B289" s="58">
        <v>2022.0</v>
      </c>
      <c r="C289" s="61">
        <v>44913.0</v>
      </c>
      <c r="D289" s="44" t="s">
        <v>25</v>
      </c>
      <c r="E289" s="44" t="s">
        <v>31</v>
      </c>
      <c r="F289" s="26" t="s">
        <v>909</v>
      </c>
      <c r="G289" s="44">
        <v>1.0</v>
      </c>
      <c r="H289" s="44" t="s">
        <v>28</v>
      </c>
      <c r="I289" s="44">
        <v>1.0</v>
      </c>
      <c r="J289" s="44" t="s">
        <v>28</v>
      </c>
      <c r="K289" s="15" t="s">
        <v>28</v>
      </c>
      <c r="L289" s="35" t="s">
        <v>28</v>
      </c>
      <c r="M289" s="17" t="s">
        <v>28</v>
      </c>
      <c r="N289" s="15" t="s">
        <v>28</v>
      </c>
      <c r="O289" s="24" t="s">
        <v>28</v>
      </c>
      <c r="P289" s="35" t="s">
        <v>28</v>
      </c>
      <c r="Q289" s="35" t="s">
        <v>28</v>
      </c>
      <c r="R289" s="27" t="s">
        <v>910</v>
      </c>
      <c r="S289" s="27" t="s">
        <v>911</v>
      </c>
      <c r="T289" s="18" t="str">
        <f t="shared" si="11"/>
        <v>https://web.archive.org/web/20221219025408/https://www.abc10.com/article/news/l...</v>
      </c>
      <c r="U289" s="47"/>
      <c r="V289" s="15"/>
      <c r="W289" s="21"/>
      <c r="X289" s="21"/>
      <c r="Y289" s="43"/>
      <c r="Z289" s="43"/>
    </row>
    <row r="290" ht="15.75" customHeight="1">
      <c r="A290" s="57">
        <v>290.0</v>
      </c>
      <c r="B290" s="58">
        <v>2022.0</v>
      </c>
      <c r="C290" s="61">
        <v>44912.0</v>
      </c>
      <c r="D290" s="44" t="s">
        <v>25</v>
      </c>
      <c r="E290" s="44" t="s">
        <v>31</v>
      </c>
      <c r="F290" s="26" t="s">
        <v>912</v>
      </c>
      <c r="G290" s="44">
        <v>1.0</v>
      </c>
      <c r="H290" s="44" t="s">
        <v>28</v>
      </c>
      <c r="I290" s="44" t="s">
        <v>28</v>
      </c>
      <c r="J290" s="44" t="s">
        <v>28</v>
      </c>
      <c r="K290" s="15">
        <v>1.0</v>
      </c>
      <c r="L290" s="15">
        <v>1.0</v>
      </c>
      <c r="M290" s="17" t="s">
        <v>28</v>
      </c>
      <c r="N290" s="15" t="s">
        <v>28</v>
      </c>
      <c r="O290" s="24" t="s">
        <v>28</v>
      </c>
      <c r="P290" s="35" t="s">
        <v>28</v>
      </c>
      <c r="Q290" s="35" t="s">
        <v>28</v>
      </c>
      <c r="R290" s="27" t="s">
        <v>910</v>
      </c>
      <c r="S290" s="27" t="s">
        <v>913</v>
      </c>
      <c r="T290" s="18" t="str">
        <f t="shared" si="11"/>
        <v>https://web.archive.org/web/20221220054727/https://www.ksbw.com/article/chp...</v>
      </c>
      <c r="U290" s="47"/>
      <c r="V290" s="15"/>
      <c r="W290" s="21"/>
      <c r="X290" s="21"/>
      <c r="Y290" s="43"/>
      <c r="Z290" s="43"/>
    </row>
    <row r="291" ht="15.75" customHeight="1">
      <c r="A291" s="57">
        <v>289.0</v>
      </c>
      <c r="B291" s="58">
        <v>2022.0</v>
      </c>
      <c r="C291" s="61">
        <v>44906.0</v>
      </c>
      <c r="D291" s="44" t="s">
        <v>25</v>
      </c>
      <c r="E291" s="44" t="s">
        <v>31</v>
      </c>
      <c r="F291" s="26" t="s">
        <v>914</v>
      </c>
      <c r="G291" s="44">
        <v>1.0</v>
      </c>
      <c r="H291" s="44">
        <v>1.0</v>
      </c>
      <c r="I291" s="44" t="s">
        <v>28</v>
      </c>
      <c r="J291" s="44" t="s">
        <v>28</v>
      </c>
      <c r="K291" s="15" t="s">
        <v>28</v>
      </c>
      <c r="L291" s="35" t="s">
        <v>28</v>
      </c>
      <c r="M291" s="17" t="s">
        <v>28</v>
      </c>
      <c r="N291" s="15" t="s">
        <v>28</v>
      </c>
      <c r="O291" s="24" t="s">
        <v>28</v>
      </c>
      <c r="P291" s="35" t="s">
        <v>28</v>
      </c>
      <c r="Q291" s="35" t="s">
        <v>28</v>
      </c>
      <c r="R291" s="27" t="s">
        <v>910</v>
      </c>
      <c r="S291" s="69" t="s">
        <v>915</v>
      </c>
      <c r="T291" s="18" t="str">
        <f t="shared" si="11"/>
        <v>https://web.archive.org/web/20221213060612/https://mynewsla.com/crime/2022/12/12...</v>
      </c>
      <c r="U291" s="47"/>
      <c r="V291" s="15" t="s">
        <v>916</v>
      </c>
      <c r="W291" s="21"/>
      <c r="X291" s="21"/>
      <c r="Y291" s="43"/>
      <c r="Z291" s="43"/>
    </row>
    <row r="292" ht="15.75" customHeight="1">
      <c r="A292" s="57">
        <v>288.0</v>
      </c>
      <c r="B292" s="58">
        <v>2022.0</v>
      </c>
      <c r="C292" s="61">
        <v>44906.0</v>
      </c>
      <c r="D292" s="44" t="s">
        <v>25</v>
      </c>
      <c r="E292" s="44" t="s">
        <v>197</v>
      </c>
      <c r="F292" s="26" t="s">
        <v>917</v>
      </c>
      <c r="G292" s="44">
        <v>1.0</v>
      </c>
      <c r="H292" s="44" t="s">
        <v>28</v>
      </c>
      <c r="I292" s="44" t="s">
        <v>28</v>
      </c>
      <c r="J292" s="44">
        <v>1.0</v>
      </c>
      <c r="K292" s="15" t="s">
        <v>28</v>
      </c>
      <c r="L292" s="35" t="s">
        <v>28</v>
      </c>
      <c r="M292" s="17" t="s">
        <v>28</v>
      </c>
      <c r="N292" s="15" t="s">
        <v>28</v>
      </c>
      <c r="O292" s="24" t="s">
        <v>28</v>
      </c>
      <c r="P292" s="35" t="s">
        <v>28</v>
      </c>
      <c r="Q292" s="35" t="s">
        <v>28</v>
      </c>
      <c r="R292" s="27" t="s">
        <v>918</v>
      </c>
      <c r="S292" s="76" t="s">
        <v>919</v>
      </c>
      <c r="T292" s="18" t="str">
        <f t="shared" si="11"/>
        <v>https://www.ky3.com/2022/12/04/springfield-police-identify-woman-who-died...</v>
      </c>
      <c r="U292" s="47"/>
      <c r="V292" s="15" t="s">
        <v>920</v>
      </c>
      <c r="W292" s="21"/>
      <c r="X292" s="21"/>
      <c r="Y292" s="43"/>
      <c r="Z292" s="43"/>
    </row>
    <row r="293" ht="12.75" customHeight="1">
      <c r="A293" s="57">
        <v>287.0</v>
      </c>
      <c r="B293" s="58">
        <v>2022.0</v>
      </c>
      <c r="C293" s="64">
        <v>44901.0</v>
      </c>
      <c r="D293" s="44" t="s">
        <v>285</v>
      </c>
      <c r="E293" s="44" t="s">
        <v>28</v>
      </c>
      <c r="F293" s="26" t="s">
        <v>921</v>
      </c>
      <c r="G293" s="44">
        <v>1.0</v>
      </c>
      <c r="H293" s="44">
        <v>1.0</v>
      </c>
      <c r="I293" s="44" t="s">
        <v>28</v>
      </c>
      <c r="J293" s="44" t="s">
        <v>28</v>
      </c>
      <c r="K293" s="35" t="s">
        <v>28</v>
      </c>
      <c r="L293" s="35" t="s">
        <v>28</v>
      </c>
      <c r="M293" s="36" t="s">
        <v>28</v>
      </c>
      <c r="N293" s="35" t="s">
        <v>28</v>
      </c>
      <c r="O293" s="24" t="s">
        <v>28</v>
      </c>
      <c r="P293" s="35" t="s">
        <v>28</v>
      </c>
      <c r="Q293" s="35" t="s">
        <v>28</v>
      </c>
      <c r="R293" s="60" t="s">
        <v>922</v>
      </c>
      <c r="S293" s="77" t="s">
        <v>923</v>
      </c>
      <c r="T293" s="18" t="str">
        <f t="shared" si="11"/>
        <v>https://www.tvanouvelles.ca/2022/12/05/une-femme-perd-la-vie-au-volant-de-sa-tesla-a-alma</v>
      </c>
      <c r="U293" s="20"/>
      <c r="V293" s="35"/>
      <c r="W293" s="43"/>
      <c r="X293" s="43"/>
      <c r="Y293" s="43"/>
      <c r="Z293" s="43"/>
    </row>
    <row r="294" ht="12.75" customHeight="1">
      <c r="A294" s="57">
        <v>286.0</v>
      </c>
      <c r="B294" s="58">
        <v>2022.0</v>
      </c>
      <c r="C294" s="61">
        <v>44893.0</v>
      </c>
      <c r="D294" s="44" t="s">
        <v>88</v>
      </c>
      <c r="E294" s="44" t="s">
        <v>28</v>
      </c>
      <c r="F294" s="26" t="s">
        <v>430</v>
      </c>
      <c r="G294" s="44">
        <v>2.0</v>
      </c>
      <c r="H294" s="44" t="s">
        <v>28</v>
      </c>
      <c r="I294" s="44" t="s">
        <v>28</v>
      </c>
      <c r="J294" s="44">
        <v>2.0</v>
      </c>
      <c r="K294" s="35" t="s">
        <v>28</v>
      </c>
      <c r="L294" s="35" t="s">
        <v>28</v>
      </c>
      <c r="M294" s="17" t="s">
        <v>29</v>
      </c>
      <c r="N294" s="15" t="s">
        <v>28</v>
      </c>
      <c r="O294" s="24" t="s">
        <v>28</v>
      </c>
      <c r="P294" s="35" t="s">
        <v>28</v>
      </c>
      <c r="Q294" s="35" t="s">
        <v>28</v>
      </c>
      <c r="R294" s="27" t="s">
        <v>922</v>
      </c>
      <c r="S294" s="76" t="s">
        <v>924</v>
      </c>
      <c r="T294" s="18" t="str">
        <f t="shared" si="11"/>
        <v>https://web.archive.org/web/20221201065037/https://www.carscoops.com/2022/11/another-speedin...</v>
      </c>
      <c r="U294" s="47"/>
      <c r="V294" s="15"/>
      <c r="W294" s="21"/>
      <c r="X294" s="21"/>
      <c r="Y294" s="43"/>
      <c r="Z294" s="43"/>
    </row>
    <row r="295" ht="12.75" customHeight="1">
      <c r="A295" s="57">
        <v>285.0</v>
      </c>
      <c r="B295" s="58">
        <v>2022.0</v>
      </c>
      <c r="C295" s="64">
        <v>44892.0</v>
      </c>
      <c r="D295" s="44" t="s">
        <v>25</v>
      </c>
      <c r="E295" s="44" t="s">
        <v>31</v>
      </c>
      <c r="F295" s="26" t="s">
        <v>925</v>
      </c>
      <c r="G295" s="44">
        <v>1.0</v>
      </c>
      <c r="H295" s="44">
        <v>1.0</v>
      </c>
      <c r="I295" s="44" t="s">
        <v>28</v>
      </c>
      <c r="J295" s="44" t="s">
        <v>28</v>
      </c>
      <c r="K295" s="35" t="s">
        <v>28</v>
      </c>
      <c r="L295" s="36">
        <v>1.0</v>
      </c>
      <c r="M295" s="36" t="s">
        <v>28</v>
      </c>
      <c r="N295" s="35" t="s">
        <v>28</v>
      </c>
      <c r="O295" s="24" t="s">
        <v>28</v>
      </c>
      <c r="P295" s="35" t="s">
        <v>28</v>
      </c>
      <c r="Q295" s="35" t="s">
        <v>28</v>
      </c>
      <c r="R295" s="60" t="s">
        <v>926</v>
      </c>
      <c r="S295" s="78" t="s">
        <v>927</v>
      </c>
      <c r="T295" s="18" t="str">
        <f t="shared" si="11"/>
        <v>https://web.archive.org/web/20221127191022/https://www.mercurynews.com/2022/11/...</v>
      </c>
      <c r="U295" s="20"/>
      <c r="V295" s="35"/>
      <c r="W295" s="43"/>
      <c r="X295" s="43"/>
      <c r="Y295" s="43"/>
      <c r="Z295" s="43"/>
    </row>
    <row r="296" ht="12.75" customHeight="1">
      <c r="A296" s="57">
        <v>284.0</v>
      </c>
      <c r="B296" s="58">
        <v>2022.0</v>
      </c>
      <c r="C296" s="61">
        <v>44891.0</v>
      </c>
      <c r="D296" s="44" t="s">
        <v>25</v>
      </c>
      <c r="E296" s="44" t="s">
        <v>567</v>
      </c>
      <c r="F296" s="26" t="s">
        <v>61</v>
      </c>
      <c r="G296" s="44">
        <v>1.0</v>
      </c>
      <c r="H296" s="44" t="s">
        <v>28</v>
      </c>
      <c r="I296" s="44" t="s">
        <v>28</v>
      </c>
      <c r="J296" s="44" t="s">
        <v>28</v>
      </c>
      <c r="K296" s="15">
        <v>1.0</v>
      </c>
      <c r="L296" s="15">
        <v>1.0</v>
      </c>
      <c r="M296" s="36" t="s">
        <v>28</v>
      </c>
      <c r="N296" s="15" t="s">
        <v>28</v>
      </c>
      <c r="O296" s="24" t="s">
        <v>28</v>
      </c>
      <c r="P296" s="35" t="s">
        <v>28</v>
      </c>
      <c r="Q296" s="35" t="s">
        <v>28</v>
      </c>
      <c r="R296" s="27" t="s">
        <v>928</v>
      </c>
      <c r="S296" s="27" t="s">
        <v>929</v>
      </c>
      <c r="T296" s="18" t="str">
        <f t="shared" si="11"/>
        <v>https://web.archive.org/web/20221201055652/https://www.nwahomepage.com/news/71-...</v>
      </c>
      <c r="U296" s="47"/>
      <c r="V296" s="15" t="s">
        <v>930</v>
      </c>
      <c r="W296" s="21"/>
      <c r="X296" s="21"/>
      <c r="Y296" s="43"/>
      <c r="Z296" s="43"/>
    </row>
    <row r="297" ht="12.75" customHeight="1">
      <c r="A297" s="57">
        <v>283.0</v>
      </c>
      <c r="B297" s="58">
        <v>2022.0</v>
      </c>
      <c r="C297" s="61">
        <v>44883.0</v>
      </c>
      <c r="D297" s="44" t="s">
        <v>88</v>
      </c>
      <c r="E297" s="44" t="s">
        <v>28</v>
      </c>
      <c r="F297" s="26" t="s">
        <v>931</v>
      </c>
      <c r="G297" s="44">
        <v>1.0</v>
      </c>
      <c r="H297" s="44">
        <v>1.0</v>
      </c>
      <c r="I297" s="44" t="s">
        <v>28</v>
      </c>
      <c r="J297" s="44" t="s">
        <v>28</v>
      </c>
      <c r="K297" s="35" t="s">
        <v>28</v>
      </c>
      <c r="L297" s="15">
        <v>1.0</v>
      </c>
      <c r="M297" s="36" t="s">
        <v>28</v>
      </c>
      <c r="N297" s="15" t="s">
        <v>28</v>
      </c>
      <c r="O297" s="24" t="s">
        <v>28</v>
      </c>
      <c r="P297" s="35" t="s">
        <v>28</v>
      </c>
      <c r="Q297" s="35" t="s">
        <v>28</v>
      </c>
      <c r="R297" s="27" t="s">
        <v>932</v>
      </c>
      <c r="S297" s="76" t="s">
        <v>933</v>
      </c>
      <c r="T297" s="18" t="str">
        <f t="shared" si="11"/>
        <v>https://web.archive.org/web/20221120105724/https://www.breakinglatest.news/...</v>
      </c>
      <c r="U297" s="47"/>
      <c r="V297" s="15"/>
      <c r="W297" s="21"/>
      <c r="X297" s="21"/>
      <c r="Y297" s="43"/>
      <c r="Z297" s="43"/>
    </row>
    <row r="298" ht="12.75" customHeight="1">
      <c r="A298" s="57">
        <v>282.0</v>
      </c>
      <c r="B298" s="58">
        <v>2022.0</v>
      </c>
      <c r="C298" s="61">
        <v>44877.0</v>
      </c>
      <c r="D298" s="44" t="s">
        <v>316</v>
      </c>
      <c r="E298" s="44" t="s">
        <v>28</v>
      </c>
      <c r="F298" s="26" t="s">
        <v>934</v>
      </c>
      <c r="G298" s="44">
        <v>1.0</v>
      </c>
      <c r="H298" s="44" t="s">
        <v>28</v>
      </c>
      <c r="I298" s="44" t="s">
        <v>28</v>
      </c>
      <c r="J298" s="44">
        <v>1.0</v>
      </c>
      <c r="K298" s="15" t="s">
        <v>28</v>
      </c>
      <c r="L298" s="15" t="s">
        <v>28</v>
      </c>
      <c r="M298" s="17" t="s">
        <v>28</v>
      </c>
      <c r="N298" s="15" t="s">
        <v>28</v>
      </c>
      <c r="O298" s="24" t="s">
        <v>28</v>
      </c>
      <c r="P298" s="15" t="s">
        <v>28</v>
      </c>
      <c r="Q298" s="35" t="s">
        <v>28</v>
      </c>
      <c r="R298" s="27" t="s">
        <v>935</v>
      </c>
      <c r="S298" s="76" t="s">
        <v>936</v>
      </c>
      <c r="T298" s="18" t="str">
        <f t="shared" si="11"/>
        <v>https://web.archive.org/web/20221112163911/https://www.elnuevodia.com/noticias/...</v>
      </c>
      <c r="U298" s="47"/>
      <c r="V298" s="15" t="s">
        <v>937</v>
      </c>
      <c r="W298" s="21"/>
      <c r="X298" s="21"/>
      <c r="Y298" s="43"/>
      <c r="Z298" s="43"/>
    </row>
    <row r="299" ht="12.75" customHeight="1">
      <c r="A299" s="57">
        <v>281.0</v>
      </c>
      <c r="B299" s="58">
        <v>2022.0</v>
      </c>
      <c r="C299" s="61">
        <v>44877.0</v>
      </c>
      <c r="D299" s="44" t="s">
        <v>25</v>
      </c>
      <c r="E299" s="44" t="s">
        <v>31</v>
      </c>
      <c r="F299" s="26" t="s">
        <v>400</v>
      </c>
      <c r="G299" s="44">
        <v>1.0</v>
      </c>
      <c r="H299" s="44" t="s">
        <v>28</v>
      </c>
      <c r="I299" s="44" t="s">
        <v>28</v>
      </c>
      <c r="J299" s="44">
        <v>1.0</v>
      </c>
      <c r="K299" s="35" t="s">
        <v>28</v>
      </c>
      <c r="L299" s="35" t="s">
        <v>28</v>
      </c>
      <c r="M299" s="36" t="s">
        <v>28</v>
      </c>
      <c r="N299" s="15" t="s">
        <v>28</v>
      </c>
      <c r="O299" s="24" t="s">
        <v>28</v>
      </c>
      <c r="P299" s="35" t="s">
        <v>28</v>
      </c>
      <c r="Q299" s="35" t="s">
        <v>28</v>
      </c>
      <c r="R299" s="27" t="s">
        <v>938</v>
      </c>
      <c r="S299" s="76" t="s">
        <v>939</v>
      </c>
      <c r="T299" s="18" t="str">
        <f t="shared" si="11"/>
        <v>https://web.archive.org/web/20221113202115/https://www.villagenews.com/story...</v>
      </c>
      <c r="U299" s="47"/>
      <c r="V299" s="15"/>
      <c r="W299" s="21"/>
      <c r="X299" s="21"/>
      <c r="Y299" s="43"/>
      <c r="Z299" s="43"/>
    </row>
    <row r="300" ht="12.75" customHeight="1">
      <c r="A300" s="57">
        <v>280.0</v>
      </c>
      <c r="B300" s="58">
        <v>2022.0</v>
      </c>
      <c r="C300" s="64">
        <v>44876.0</v>
      </c>
      <c r="D300" s="44" t="s">
        <v>25</v>
      </c>
      <c r="E300" s="44" t="s">
        <v>31</v>
      </c>
      <c r="F300" s="26" t="s">
        <v>940</v>
      </c>
      <c r="G300" s="44">
        <v>1.0</v>
      </c>
      <c r="H300" s="44" t="s">
        <v>28</v>
      </c>
      <c r="I300" s="44">
        <v>1.0</v>
      </c>
      <c r="J300" s="44" t="s">
        <v>28</v>
      </c>
      <c r="K300" s="35" t="s">
        <v>28</v>
      </c>
      <c r="L300" s="35" t="s">
        <v>28</v>
      </c>
      <c r="M300" s="36" t="s">
        <v>28</v>
      </c>
      <c r="N300" s="36">
        <v>1.0</v>
      </c>
      <c r="O300" s="24" t="s">
        <v>28</v>
      </c>
      <c r="P300" s="35" t="s">
        <v>28</v>
      </c>
      <c r="Q300" s="35" t="s">
        <v>28</v>
      </c>
      <c r="R300" s="60" t="s">
        <v>941</v>
      </c>
      <c r="S300" s="78" t="s">
        <v>942</v>
      </c>
      <c r="T300" s="18" t="str">
        <f t="shared" si="11"/>
        <v>https://web.archive.org/web/20221111234459/https://www.cbsnews.com/losangeles/news/...</v>
      </c>
      <c r="U300" s="20"/>
      <c r="V300" s="35"/>
      <c r="W300" s="43"/>
      <c r="X300" s="43"/>
      <c r="Y300" s="43"/>
      <c r="Z300" s="43"/>
    </row>
    <row r="301" ht="12.75" customHeight="1">
      <c r="A301" s="57">
        <v>279.0</v>
      </c>
      <c r="B301" s="58">
        <v>2022.0</v>
      </c>
      <c r="C301" s="61">
        <v>44870.0</v>
      </c>
      <c r="D301" s="44" t="s">
        <v>88</v>
      </c>
      <c r="E301" s="44" t="s">
        <v>28</v>
      </c>
      <c r="F301" s="26" t="s">
        <v>943</v>
      </c>
      <c r="G301" s="44">
        <v>2.0</v>
      </c>
      <c r="H301" s="44" t="s">
        <v>28</v>
      </c>
      <c r="I301" s="44" t="s">
        <v>28</v>
      </c>
      <c r="J301" s="44">
        <v>1.0</v>
      </c>
      <c r="K301" s="15">
        <v>1.0</v>
      </c>
      <c r="L301" s="15">
        <v>1.0</v>
      </c>
      <c r="M301" s="36" t="s">
        <v>28</v>
      </c>
      <c r="N301" s="35" t="s">
        <v>28</v>
      </c>
      <c r="O301" s="24" t="s">
        <v>28</v>
      </c>
      <c r="P301" s="35" t="s">
        <v>28</v>
      </c>
      <c r="Q301" s="35" t="s">
        <v>28</v>
      </c>
      <c r="R301" s="27" t="s">
        <v>944</v>
      </c>
      <c r="S301" s="76" t="s">
        <v>945</v>
      </c>
      <c r="T301" s="18" t="str">
        <f t="shared" si="11"/>
        <v>https://web.archive.org/web/20221113202525/https://www.reuters.com/business/autos-...</v>
      </c>
      <c r="U301" s="47"/>
      <c r="V301" s="15"/>
      <c r="W301" s="21"/>
      <c r="X301" s="21"/>
      <c r="Y301" s="43"/>
      <c r="Z301" s="43"/>
    </row>
    <row r="302" ht="12.75" customHeight="1">
      <c r="A302" s="57">
        <v>278.0</v>
      </c>
      <c r="B302" s="58">
        <v>2022.0</v>
      </c>
      <c r="C302" s="61">
        <v>44869.0</v>
      </c>
      <c r="D302" s="44" t="s">
        <v>25</v>
      </c>
      <c r="E302" s="44" t="s">
        <v>74</v>
      </c>
      <c r="F302" s="26" t="s">
        <v>946</v>
      </c>
      <c r="G302" s="44">
        <v>1.0</v>
      </c>
      <c r="H302" s="44">
        <v>1.0</v>
      </c>
      <c r="I302" s="44" t="s">
        <v>28</v>
      </c>
      <c r="J302" s="44" t="s">
        <v>28</v>
      </c>
      <c r="K302" s="35" t="s">
        <v>28</v>
      </c>
      <c r="L302" s="15">
        <v>1.0</v>
      </c>
      <c r="M302" s="36" t="s">
        <v>28</v>
      </c>
      <c r="N302" s="35" t="s">
        <v>28</v>
      </c>
      <c r="O302" s="24" t="s">
        <v>28</v>
      </c>
      <c r="P302" s="35" t="s">
        <v>28</v>
      </c>
      <c r="Q302" s="35" t="s">
        <v>28</v>
      </c>
      <c r="R302" s="27" t="s">
        <v>947</v>
      </c>
      <c r="S302" s="76" t="s">
        <v>948</v>
      </c>
      <c r="T302" s="18" t="str">
        <f t="shared" si="11"/>
        <v>https://web.archive.org/web/20221119044327/https://www.lakemchenryscanner.com/2022/11/18...</v>
      </c>
      <c r="U302" s="47"/>
      <c r="V302" s="15" t="s">
        <v>949</v>
      </c>
      <c r="W302" s="21"/>
      <c r="X302" s="21"/>
      <c r="Y302" s="43"/>
      <c r="Z302" s="43"/>
    </row>
    <row r="303" ht="12.75" customHeight="1">
      <c r="A303" s="57">
        <v>277.0</v>
      </c>
      <c r="B303" s="58">
        <v>2022.0</v>
      </c>
      <c r="C303" s="61">
        <v>44853.0</v>
      </c>
      <c r="D303" s="44" t="s">
        <v>25</v>
      </c>
      <c r="E303" s="44" t="s">
        <v>31</v>
      </c>
      <c r="F303" s="26" t="s">
        <v>94</v>
      </c>
      <c r="G303" s="44">
        <v>1.0</v>
      </c>
      <c r="H303" s="44">
        <v>1.0</v>
      </c>
      <c r="I303" s="44" t="s">
        <v>28</v>
      </c>
      <c r="J303" s="44" t="s">
        <v>28</v>
      </c>
      <c r="K303" s="35" t="s">
        <v>28</v>
      </c>
      <c r="L303" s="15">
        <v>1.0</v>
      </c>
      <c r="M303" s="36" t="s">
        <v>28</v>
      </c>
      <c r="N303" s="35" t="s">
        <v>28</v>
      </c>
      <c r="O303" s="24" t="s">
        <v>28</v>
      </c>
      <c r="P303" s="35" t="s">
        <v>28</v>
      </c>
      <c r="Q303" s="35" t="s">
        <v>28</v>
      </c>
      <c r="R303" s="27" t="s">
        <v>950</v>
      </c>
      <c r="S303" s="76" t="s">
        <v>951</v>
      </c>
      <c r="T303" s="18" t="str">
        <f t="shared" si="11"/>
        <v>https://web.archive.org/web/20221020201801/https://www.kget.com/traffic/1-dead...</v>
      </c>
      <c r="U303" s="47"/>
      <c r="V303" s="15"/>
      <c r="W303" s="21"/>
      <c r="X303" s="21"/>
      <c r="Y303" s="43"/>
      <c r="Z303" s="43"/>
    </row>
    <row r="304" ht="12.75" customHeight="1">
      <c r="A304" s="57">
        <v>276.0</v>
      </c>
      <c r="B304" s="58">
        <v>2022.0</v>
      </c>
      <c r="C304" s="61">
        <v>44852.0</v>
      </c>
      <c r="D304" s="44" t="s">
        <v>25</v>
      </c>
      <c r="E304" s="44" t="s">
        <v>71</v>
      </c>
      <c r="F304" s="26" t="s">
        <v>952</v>
      </c>
      <c r="G304" s="44">
        <v>4.0</v>
      </c>
      <c r="H304" s="44">
        <v>1.0</v>
      </c>
      <c r="I304" s="44">
        <v>1.0</v>
      </c>
      <c r="J304" s="44">
        <v>2.0</v>
      </c>
      <c r="K304" s="35" t="s">
        <v>28</v>
      </c>
      <c r="L304" s="15">
        <v>2.0</v>
      </c>
      <c r="M304" s="36" t="s">
        <v>28</v>
      </c>
      <c r="N304" s="35" t="s">
        <v>28</v>
      </c>
      <c r="O304" s="24" t="s">
        <v>28</v>
      </c>
      <c r="P304" s="35" t="s">
        <v>28</v>
      </c>
      <c r="Q304" s="35" t="s">
        <v>28</v>
      </c>
      <c r="R304" s="27" t="s">
        <v>953</v>
      </c>
      <c r="S304" s="76" t="s">
        <v>954</v>
      </c>
      <c r="T304" s="18" t="str">
        <f t="shared" si="11"/>
        <v>https://web.archive.org/web/20221020002232/https://www.wptv.com/news/treasure-coast/region-...</v>
      </c>
      <c r="U304" s="47"/>
      <c r="V304" s="15"/>
      <c r="W304" s="21"/>
      <c r="X304" s="21"/>
      <c r="Y304" s="43"/>
      <c r="Z304" s="43"/>
    </row>
    <row r="305" ht="12.75" customHeight="1">
      <c r="A305" s="57">
        <v>275.0</v>
      </c>
      <c r="B305" s="58">
        <v>2022.0</v>
      </c>
      <c r="C305" s="61">
        <v>44846.0</v>
      </c>
      <c r="D305" s="44" t="s">
        <v>163</v>
      </c>
      <c r="E305" s="44" t="s">
        <v>28</v>
      </c>
      <c r="F305" s="26" t="s">
        <v>955</v>
      </c>
      <c r="G305" s="44">
        <v>1.0</v>
      </c>
      <c r="H305" s="44">
        <v>1.0</v>
      </c>
      <c r="I305" s="44" t="s">
        <v>28</v>
      </c>
      <c r="J305" s="44" t="s">
        <v>28</v>
      </c>
      <c r="K305" s="35" t="s">
        <v>28</v>
      </c>
      <c r="L305" s="15">
        <v>1.0</v>
      </c>
      <c r="M305" s="36" t="s">
        <v>28</v>
      </c>
      <c r="N305" s="35" t="s">
        <v>28</v>
      </c>
      <c r="O305" s="24" t="s">
        <v>28</v>
      </c>
      <c r="P305" s="35" t="s">
        <v>28</v>
      </c>
      <c r="Q305" s="35" t="s">
        <v>28</v>
      </c>
      <c r="R305" s="27" t="s">
        <v>956</v>
      </c>
      <c r="S305" s="76" t="s">
        <v>957</v>
      </c>
      <c r="T305" s="18" t="str">
        <f t="shared" si="11"/>
        <v>https://web.archive.org/web/20221013123559/https://www.northantstelegraph.co.uk...</v>
      </c>
      <c r="U305" s="47"/>
      <c r="V305" s="15"/>
      <c r="W305" s="21"/>
      <c r="X305" s="21"/>
      <c r="Y305" s="43"/>
      <c r="Z305" s="43"/>
    </row>
    <row r="306" ht="12.75" customHeight="1">
      <c r="A306" s="57">
        <v>274.0</v>
      </c>
      <c r="B306" s="58">
        <v>2022.0</v>
      </c>
      <c r="C306" s="61">
        <v>44843.0</v>
      </c>
      <c r="D306" s="44" t="s">
        <v>25</v>
      </c>
      <c r="E306" s="44" t="s">
        <v>31</v>
      </c>
      <c r="F306" s="26" t="s">
        <v>958</v>
      </c>
      <c r="G306" s="44">
        <v>1.0</v>
      </c>
      <c r="H306" s="44" t="s">
        <v>28</v>
      </c>
      <c r="I306" s="44">
        <v>1.0</v>
      </c>
      <c r="J306" s="44" t="s">
        <v>28</v>
      </c>
      <c r="K306" s="35" t="s">
        <v>28</v>
      </c>
      <c r="L306" s="15">
        <v>1.0</v>
      </c>
      <c r="M306" s="36" t="s">
        <v>28</v>
      </c>
      <c r="N306" s="35" t="s">
        <v>28</v>
      </c>
      <c r="O306" s="24" t="s">
        <v>28</v>
      </c>
      <c r="P306" s="35" t="s">
        <v>28</v>
      </c>
      <c r="Q306" s="35" t="s">
        <v>28</v>
      </c>
      <c r="R306" s="62" t="s">
        <v>959</v>
      </c>
      <c r="S306" s="76" t="s">
        <v>960</v>
      </c>
      <c r="T306" s="18" t="str">
        <f t="shared" si="11"/>
        <v>https://web.archive.org/web/20221010045055/https://kion546.com/news/2022...</v>
      </c>
      <c r="U306" s="75"/>
      <c r="V306" s="15"/>
      <c r="W306" s="21"/>
      <c r="X306" s="21"/>
      <c r="Y306" s="43"/>
      <c r="Z306" s="43"/>
    </row>
    <row r="307" ht="12.75" customHeight="1">
      <c r="A307" s="57">
        <v>273.0</v>
      </c>
      <c r="B307" s="58">
        <v>2022.0</v>
      </c>
      <c r="C307" s="61">
        <v>44835.0</v>
      </c>
      <c r="D307" s="44" t="s">
        <v>25</v>
      </c>
      <c r="E307" s="44" t="s">
        <v>71</v>
      </c>
      <c r="F307" s="26" t="s">
        <v>961</v>
      </c>
      <c r="G307" s="44">
        <v>1.0</v>
      </c>
      <c r="H307" s="44">
        <v>1.0</v>
      </c>
      <c r="I307" s="44" t="s">
        <v>28</v>
      </c>
      <c r="J307" s="44" t="s">
        <v>28</v>
      </c>
      <c r="K307" s="35" t="s">
        <v>28</v>
      </c>
      <c r="L307" s="15">
        <v>1.0</v>
      </c>
      <c r="M307" s="36" t="s">
        <v>28</v>
      </c>
      <c r="N307" s="35" t="s">
        <v>28</v>
      </c>
      <c r="O307" s="24" t="s">
        <v>28</v>
      </c>
      <c r="P307" s="35" t="s">
        <v>28</v>
      </c>
      <c r="Q307" s="35" t="s">
        <v>28</v>
      </c>
      <c r="R307" s="62" t="s">
        <v>962</v>
      </c>
      <c r="S307" s="76" t="s">
        <v>963</v>
      </c>
      <c r="T307" s="18" t="str">
        <f t="shared" si="11"/>
        <v>https://web.archive.org/web/20221001225631/https://www.mysuncoast.com/2022/10...</v>
      </c>
      <c r="U307" s="75"/>
      <c r="V307" s="15"/>
      <c r="W307" s="21"/>
      <c r="X307" s="21"/>
      <c r="Y307" s="43"/>
      <c r="Z307" s="43"/>
    </row>
    <row r="308" ht="12.75" customHeight="1">
      <c r="A308" s="57">
        <v>272.0</v>
      </c>
      <c r="B308" s="58">
        <v>2022.0</v>
      </c>
      <c r="C308" s="61">
        <v>44822.0</v>
      </c>
      <c r="D308" s="44" t="s">
        <v>25</v>
      </c>
      <c r="E308" s="44" t="s">
        <v>150</v>
      </c>
      <c r="F308" s="26" t="s">
        <v>182</v>
      </c>
      <c r="G308" s="44">
        <v>2.0</v>
      </c>
      <c r="H308" s="44">
        <v>1.0</v>
      </c>
      <c r="I308" s="44">
        <v>1.0</v>
      </c>
      <c r="J308" s="44" t="s">
        <v>28</v>
      </c>
      <c r="K308" s="35" t="s">
        <v>28</v>
      </c>
      <c r="L308" s="15">
        <v>2.0</v>
      </c>
      <c r="M308" s="36" t="s">
        <v>28</v>
      </c>
      <c r="N308" s="35" t="s">
        <v>28</v>
      </c>
      <c r="O308" s="24" t="s">
        <v>28</v>
      </c>
      <c r="P308" s="35" t="s">
        <v>28</v>
      </c>
      <c r="Q308" s="35" t="s">
        <v>28</v>
      </c>
      <c r="R308" s="18" t="s">
        <v>964</v>
      </c>
      <c r="S308" s="18" t="s">
        <v>964</v>
      </c>
      <c r="T308" s="18" t="s">
        <v>964</v>
      </c>
      <c r="U308" s="75"/>
      <c r="V308" s="15"/>
      <c r="W308" s="21"/>
      <c r="X308" s="21"/>
      <c r="Y308" s="43"/>
      <c r="Z308" s="43"/>
    </row>
    <row r="309" ht="12.75" customHeight="1">
      <c r="A309" s="57">
        <v>271.0</v>
      </c>
      <c r="B309" s="58">
        <v>2022.0</v>
      </c>
      <c r="C309" s="61">
        <v>44822.0</v>
      </c>
      <c r="D309" s="44" t="s">
        <v>25</v>
      </c>
      <c r="E309" s="44" t="s">
        <v>127</v>
      </c>
      <c r="F309" s="26" t="s">
        <v>235</v>
      </c>
      <c r="G309" s="44">
        <v>1.0</v>
      </c>
      <c r="H309" s="44" t="s">
        <v>28</v>
      </c>
      <c r="I309" s="44" t="s">
        <v>28</v>
      </c>
      <c r="J309" s="44">
        <v>1.0</v>
      </c>
      <c r="K309" s="35" t="s">
        <v>28</v>
      </c>
      <c r="L309" s="35" t="s">
        <v>28</v>
      </c>
      <c r="M309" s="36" t="s">
        <v>28</v>
      </c>
      <c r="N309" s="35" t="s">
        <v>28</v>
      </c>
      <c r="O309" s="24" t="s">
        <v>28</v>
      </c>
      <c r="P309" s="35" t="s">
        <v>28</v>
      </c>
      <c r="Q309" s="35" t="s">
        <v>28</v>
      </c>
      <c r="R309" s="62" t="s">
        <v>965</v>
      </c>
      <c r="S309" s="79" t="s">
        <v>966</v>
      </c>
      <c r="T309" s="18" t="str">
        <f t="shared" ref="T309:T310" si="12">hyperlink(R309,S309)</f>
        <v>https://web.archive.org/web/20220919011338/https://www.wmar2news.com/ne...</v>
      </c>
      <c r="U309" s="75"/>
      <c r="V309" s="15" t="s">
        <v>967</v>
      </c>
      <c r="W309" s="21"/>
      <c r="X309" s="21"/>
      <c r="Y309" s="43"/>
      <c r="Z309" s="43"/>
    </row>
    <row r="310" ht="12.75" customHeight="1">
      <c r="A310" s="57">
        <v>270.0</v>
      </c>
      <c r="B310" s="58">
        <v>2022.0</v>
      </c>
      <c r="C310" s="73">
        <v>44820.0</v>
      </c>
      <c r="D310" s="44" t="s">
        <v>25</v>
      </c>
      <c r="E310" s="44" t="s">
        <v>111</v>
      </c>
      <c r="F310" s="26" t="s">
        <v>968</v>
      </c>
      <c r="G310" s="44">
        <v>1.0</v>
      </c>
      <c r="H310" s="44" t="s">
        <v>28</v>
      </c>
      <c r="I310" s="44" t="s">
        <v>28</v>
      </c>
      <c r="J310" s="44" t="s">
        <v>28</v>
      </c>
      <c r="K310" s="80">
        <v>1.0</v>
      </c>
      <c r="L310" s="80">
        <v>1.0</v>
      </c>
      <c r="M310" s="36" t="s">
        <v>28</v>
      </c>
      <c r="N310" s="80">
        <v>1.0</v>
      </c>
      <c r="O310" s="56" t="s">
        <v>28</v>
      </c>
      <c r="P310" s="80" t="s">
        <v>28</v>
      </c>
      <c r="Q310" s="35" t="s">
        <v>28</v>
      </c>
      <c r="R310" s="62" t="s">
        <v>969</v>
      </c>
      <c r="S310" s="28" t="s">
        <v>970</v>
      </c>
      <c r="T310" s="18" t="str">
        <f t="shared" si="12"/>
        <v>https://web.archive.org/web/20220817115235/https://www.ajc.com/news/1-dead-...</v>
      </c>
      <c r="U310" s="75"/>
      <c r="V310" s="35"/>
      <c r="W310" s="35"/>
      <c r="X310" s="35"/>
      <c r="Y310" s="43"/>
      <c r="Z310" s="43"/>
    </row>
    <row r="311" ht="12.75" customHeight="1">
      <c r="A311" s="57">
        <v>269.0</v>
      </c>
      <c r="B311" s="58">
        <v>2022.0</v>
      </c>
      <c r="C311" s="61">
        <v>44817.0</v>
      </c>
      <c r="D311" s="44" t="s">
        <v>25</v>
      </c>
      <c r="E311" s="44" t="s">
        <v>31</v>
      </c>
      <c r="F311" s="26" t="s">
        <v>971</v>
      </c>
      <c r="G311" s="44">
        <v>1.0</v>
      </c>
      <c r="H311" s="44">
        <v>1.0</v>
      </c>
      <c r="I311" s="44" t="s">
        <v>28</v>
      </c>
      <c r="J311" s="44" t="s">
        <v>28</v>
      </c>
      <c r="K311" s="15" t="s">
        <v>28</v>
      </c>
      <c r="L311" s="15">
        <v>1.0</v>
      </c>
      <c r="M311" s="17">
        <v>3.0</v>
      </c>
      <c r="N311" s="70">
        <v>1.0</v>
      </c>
      <c r="O311" s="56" t="s">
        <v>972</v>
      </c>
      <c r="P311" s="19">
        <v>1.0</v>
      </c>
      <c r="Q311" s="15" t="s">
        <v>142</v>
      </c>
      <c r="R311" s="18" t="s">
        <v>209</v>
      </c>
      <c r="S311" s="18" t="s">
        <v>209</v>
      </c>
      <c r="T311" s="18" t="s">
        <v>209</v>
      </c>
      <c r="U311" s="75"/>
      <c r="V311" s="15" t="s">
        <v>973</v>
      </c>
      <c r="W311" s="21"/>
      <c r="X311" s="21"/>
      <c r="Y311" s="43"/>
      <c r="Z311" s="43"/>
    </row>
    <row r="312" ht="12.75" customHeight="1">
      <c r="A312" s="57">
        <v>268.0</v>
      </c>
      <c r="B312" s="58">
        <v>2022.0</v>
      </c>
      <c r="C312" s="61">
        <v>44816.0</v>
      </c>
      <c r="D312" s="44" t="s">
        <v>25</v>
      </c>
      <c r="E312" s="44" t="s">
        <v>203</v>
      </c>
      <c r="F312" s="26" t="s">
        <v>974</v>
      </c>
      <c r="G312" s="44">
        <v>1.0</v>
      </c>
      <c r="H312" s="44">
        <v>1.0</v>
      </c>
      <c r="I312" s="44" t="s">
        <v>28</v>
      </c>
      <c r="J312" s="44" t="s">
        <v>28</v>
      </c>
      <c r="K312" s="15" t="s">
        <v>28</v>
      </c>
      <c r="L312" s="15" t="s">
        <v>28</v>
      </c>
      <c r="M312" s="36" t="s">
        <v>28</v>
      </c>
      <c r="N312" s="44" t="s">
        <v>28</v>
      </c>
      <c r="O312" s="24" t="s">
        <v>28</v>
      </c>
      <c r="P312" s="15" t="s">
        <v>28</v>
      </c>
      <c r="Q312" s="35" t="s">
        <v>28</v>
      </c>
      <c r="R312" s="62" t="s">
        <v>975</v>
      </c>
      <c r="S312" s="81" t="s">
        <v>976</v>
      </c>
      <c r="T312" s="18" t="str">
        <f>hyperlink(R312,S312)</f>
        <v>https://web.archive.org/web/20230504151027/https://www.nyspn...</v>
      </c>
      <c r="U312" s="29" t="s">
        <v>977</v>
      </c>
      <c r="V312" s="15" t="s">
        <v>978</v>
      </c>
      <c r="W312" s="21"/>
      <c r="X312" s="21"/>
      <c r="Y312" s="43"/>
      <c r="Z312" s="43"/>
    </row>
    <row r="313" ht="12.75" customHeight="1">
      <c r="A313" s="57">
        <v>267.0</v>
      </c>
      <c r="B313" s="58">
        <v>2022.0</v>
      </c>
      <c r="C313" s="61">
        <v>44811.0</v>
      </c>
      <c r="D313" s="44" t="s">
        <v>25</v>
      </c>
      <c r="E313" s="44" t="s">
        <v>31</v>
      </c>
      <c r="F313" s="26" t="s">
        <v>979</v>
      </c>
      <c r="G313" s="44">
        <v>1.0</v>
      </c>
      <c r="H313" s="44">
        <v>1.0</v>
      </c>
      <c r="I313" s="44" t="s">
        <v>28</v>
      </c>
      <c r="J313" s="44" t="s">
        <v>28</v>
      </c>
      <c r="K313" s="35" t="s">
        <v>28</v>
      </c>
      <c r="L313" s="35" t="s">
        <v>28</v>
      </c>
      <c r="M313" s="36" t="s">
        <v>28</v>
      </c>
      <c r="N313" s="35" t="s">
        <v>28</v>
      </c>
      <c r="O313" s="24" t="s">
        <v>28</v>
      </c>
      <c r="P313" s="35" t="s">
        <v>28</v>
      </c>
      <c r="Q313" s="35" t="s">
        <v>28</v>
      </c>
      <c r="R313" s="62" t="s">
        <v>980</v>
      </c>
      <c r="S313" s="28" t="s">
        <v>210</v>
      </c>
      <c r="T313" s="18" t="s">
        <v>981</v>
      </c>
      <c r="U313" s="75"/>
      <c r="V313" s="15"/>
      <c r="W313" s="21"/>
      <c r="X313" s="21"/>
      <c r="Y313" s="43"/>
      <c r="Z313" s="43"/>
    </row>
    <row r="314" ht="12.75" customHeight="1">
      <c r="A314" s="57">
        <v>266.1</v>
      </c>
      <c r="B314" s="58">
        <v>2022.0</v>
      </c>
      <c r="C314" s="82" t="s">
        <v>982</v>
      </c>
      <c r="D314" s="44" t="s">
        <v>25</v>
      </c>
      <c r="E314" s="44" t="s">
        <v>71</v>
      </c>
      <c r="F314" s="26" t="s">
        <v>207</v>
      </c>
      <c r="G314" s="44">
        <v>1.0</v>
      </c>
      <c r="H314" s="44" t="s">
        <v>28</v>
      </c>
      <c r="I314" s="44" t="s">
        <v>28</v>
      </c>
      <c r="J314" s="44" t="s">
        <v>28</v>
      </c>
      <c r="K314" s="35" t="s">
        <v>28</v>
      </c>
      <c r="L314" s="46" t="s">
        <v>28</v>
      </c>
      <c r="M314" s="17" t="s">
        <v>29</v>
      </c>
      <c r="N314" s="44">
        <v>1.0</v>
      </c>
      <c r="O314" s="56" t="s">
        <v>983</v>
      </c>
      <c r="P314" s="19">
        <v>1.0</v>
      </c>
      <c r="Q314" s="15" t="s">
        <v>142</v>
      </c>
      <c r="R314" s="27" t="s">
        <v>209</v>
      </c>
      <c r="S314" s="28" t="s">
        <v>210</v>
      </c>
      <c r="T314" s="18" t="s">
        <v>209</v>
      </c>
      <c r="U314" s="29" t="s">
        <v>211</v>
      </c>
      <c r="V314" s="15"/>
      <c r="W314" s="21"/>
      <c r="X314" s="21"/>
      <c r="Y314" s="43"/>
      <c r="Z314" s="43"/>
    </row>
    <row r="315" ht="12.75" customHeight="1">
      <c r="A315" s="57">
        <v>266.0</v>
      </c>
      <c r="B315" s="58">
        <v>2022.0</v>
      </c>
      <c r="C315" s="61">
        <v>44803.0</v>
      </c>
      <c r="D315" s="44" t="s">
        <v>25</v>
      </c>
      <c r="E315" s="44" t="s">
        <v>31</v>
      </c>
      <c r="F315" s="26" t="s">
        <v>282</v>
      </c>
      <c r="G315" s="44">
        <v>1.0</v>
      </c>
      <c r="H315" s="44" t="s">
        <v>28</v>
      </c>
      <c r="I315" s="44" t="s">
        <v>28</v>
      </c>
      <c r="J315" s="44">
        <v>1.0</v>
      </c>
      <c r="K315" s="35" t="s">
        <v>28</v>
      </c>
      <c r="L315" s="35" t="s">
        <v>28</v>
      </c>
      <c r="M315" s="36" t="s">
        <v>28</v>
      </c>
      <c r="N315" s="44" t="s">
        <v>28</v>
      </c>
      <c r="O315" s="24" t="s">
        <v>28</v>
      </c>
      <c r="P315" s="35" t="s">
        <v>28</v>
      </c>
      <c r="Q315" s="35" t="s">
        <v>28</v>
      </c>
      <c r="R315" s="62" t="s">
        <v>980</v>
      </c>
      <c r="S315" s="28" t="s">
        <v>210</v>
      </c>
      <c r="T315" s="18" t="s">
        <v>984</v>
      </c>
      <c r="U315" s="75"/>
      <c r="V315" s="15"/>
      <c r="W315" s="21"/>
      <c r="X315" s="21"/>
      <c r="Y315" s="43"/>
      <c r="Z315" s="43"/>
    </row>
    <row r="316" ht="12.75" customHeight="1">
      <c r="A316" s="57">
        <v>265.0</v>
      </c>
      <c r="B316" s="58">
        <v>2022.0</v>
      </c>
      <c r="C316" s="61">
        <v>44799.0</v>
      </c>
      <c r="D316" s="44" t="s">
        <v>25</v>
      </c>
      <c r="E316" s="44" t="s">
        <v>71</v>
      </c>
      <c r="F316" s="26" t="s">
        <v>282</v>
      </c>
      <c r="G316" s="44">
        <v>1.0</v>
      </c>
      <c r="H316" s="44" t="s">
        <v>28</v>
      </c>
      <c r="I316" s="44" t="s">
        <v>28</v>
      </c>
      <c r="J316" s="44">
        <v>1.0</v>
      </c>
      <c r="K316" s="35" t="s">
        <v>28</v>
      </c>
      <c r="L316" s="35" t="s">
        <v>28</v>
      </c>
      <c r="M316" s="17">
        <v>3.0</v>
      </c>
      <c r="N316" s="19">
        <v>1.0</v>
      </c>
      <c r="O316" s="56" t="s">
        <v>985</v>
      </c>
      <c r="P316" s="19">
        <v>1.0</v>
      </c>
      <c r="Q316" s="15" t="s">
        <v>142</v>
      </c>
      <c r="R316" s="62" t="s">
        <v>980</v>
      </c>
      <c r="S316" s="28" t="s">
        <v>210</v>
      </c>
      <c r="T316" s="18" t="s">
        <v>986</v>
      </c>
      <c r="U316" s="75"/>
      <c r="V316" s="15" t="s">
        <v>987</v>
      </c>
      <c r="W316" s="21"/>
      <c r="X316" s="21"/>
      <c r="Y316" s="43"/>
      <c r="Z316" s="43"/>
    </row>
    <row r="317" ht="12.75" customHeight="1">
      <c r="A317" s="57">
        <v>264.0</v>
      </c>
      <c r="B317" s="58">
        <v>2022.0</v>
      </c>
      <c r="C317" s="61">
        <v>44797.0</v>
      </c>
      <c r="D317" s="44" t="s">
        <v>25</v>
      </c>
      <c r="E317" s="44" t="s">
        <v>252</v>
      </c>
      <c r="F317" s="26" t="s">
        <v>988</v>
      </c>
      <c r="G317" s="44">
        <v>1.0</v>
      </c>
      <c r="H317" s="44" t="s">
        <v>28</v>
      </c>
      <c r="I317" s="44" t="s">
        <v>28</v>
      </c>
      <c r="J317" s="44">
        <v>1.0</v>
      </c>
      <c r="K317" s="35" t="s">
        <v>28</v>
      </c>
      <c r="L317" s="35" t="s">
        <v>28</v>
      </c>
      <c r="M317" s="36" t="s">
        <v>28</v>
      </c>
      <c r="N317" s="35" t="s">
        <v>28</v>
      </c>
      <c r="O317" s="24" t="s">
        <v>28</v>
      </c>
      <c r="P317" s="35" t="s">
        <v>28</v>
      </c>
      <c r="Q317" s="35" t="s">
        <v>28</v>
      </c>
      <c r="R317" s="18" t="s">
        <v>989</v>
      </c>
      <c r="S317" s="18" t="s">
        <v>989</v>
      </c>
      <c r="T317" s="18" t="s">
        <v>989</v>
      </c>
      <c r="U317" s="75"/>
      <c r="V317" s="15"/>
      <c r="W317" s="21"/>
      <c r="X317" s="21"/>
      <c r="Y317" s="43"/>
      <c r="Z317" s="43"/>
    </row>
    <row r="318" ht="12.75" customHeight="1">
      <c r="A318" s="57">
        <v>263.0</v>
      </c>
      <c r="B318" s="58">
        <v>2022.0</v>
      </c>
      <c r="C318" s="61">
        <v>44796.0</v>
      </c>
      <c r="D318" s="44" t="s">
        <v>25</v>
      </c>
      <c r="E318" s="44" t="s">
        <v>150</v>
      </c>
      <c r="F318" s="26" t="s">
        <v>990</v>
      </c>
      <c r="G318" s="44">
        <v>2.0</v>
      </c>
      <c r="H318" s="44" t="s">
        <v>28</v>
      </c>
      <c r="I318" s="44" t="s">
        <v>28</v>
      </c>
      <c r="J318" s="44">
        <v>2.0</v>
      </c>
      <c r="K318" s="35" t="s">
        <v>28</v>
      </c>
      <c r="L318" s="35" t="s">
        <v>28</v>
      </c>
      <c r="M318" s="17">
        <v>3.0</v>
      </c>
      <c r="N318" s="19">
        <v>2.0</v>
      </c>
      <c r="O318" s="56" t="s">
        <v>991</v>
      </c>
      <c r="P318" s="19">
        <v>2.0</v>
      </c>
      <c r="Q318" s="15" t="s">
        <v>142</v>
      </c>
      <c r="R318" s="62" t="s">
        <v>992</v>
      </c>
      <c r="S318" s="79" t="s">
        <v>993</v>
      </c>
      <c r="T318" s="18" t="str">
        <f>hyperlink(R318,S318)</f>
        <v>https://web.archive.org/web/20221019005507/https://www.wbtw.com/news/state...</v>
      </c>
      <c r="U318" s="75"/>
      <c r="V318" s="15"/>
      <c r="W318" s="21"/>
      <c r="X318" s="21"/>
      <c r="Y318" s="43"/>
      <c r="Z318" s="43"/>
    </row>
    <row r="319" ht="12.75" customHeight="1">
      <c r="A319" s="57">
        <v>262.0</v>
      </c>
      <c r="B319" s="58">
        <v>2022.0</v>
      </c>
      <c r="C319" s="61">
        <v>44794.0</v>
      </c>
      <c r="D319" s="44" t="s">
        <v>163</v>
      </c>
      <c r="E319" s="44" t="s">
        <v>28</v>
      </c>
      <c r="F319" s="26" t="s">
        <v>994</v>
      </c>
      <c r="G319" s="44">
        <v>1.0</v>
      </c>
      <c r="H319" s="44" t="s">
        <v>28</v>
      </c>
      <c r="I319" s="44" t="s">
        <v>28</v>
      </c>
      <c r="J319" s="44">
        <v>1.0</v>
      </c>
      <c r="K319" s="35" t="s">
        <v>28</v>
      </c>
      <c r="L319" s="35" t="s">
        <v>28</v>
      </c>
      <c r="M319" s="36" t="s">
        <v>28</v>
      </c>
      <c r="N319" s="35" t="s">
        <v>28</v>
      </c>
      <c r="O319" s="24" t="s">
        <v>28</v>
      </c>
      <c r="P319" s="35" t="s">
        <v>28</v>
      </c>
      <c r="Q319" s="35" t="s">
        <v>28</v>
      </c>
      <c r="R319" s="62" t="s">
        <v>980</v>
      </c>
      <c r="S319" s="28" t="s">
        <v>210</v>
      </c>
      <c r="T319" s="18" t="s">
        <v>995</v>
      </c>
      <c r="U319" s="75"/>
      <c r="V319" s="15"/>
      <c r="W319" s="21"/>
      <c r="X319" s="21"/>
      <c r="Y319" s="43"/>
      <c r="Z319" s="43"/>
    </row>
    <row r="320" ht="12.75" customHeight="1">
      <c r="A320" s="57">
        <v>261.0</v>
      </c>
      <c r="B320" s="58">
        <v>2022.0</v>
      </c>
      <c r="C320" s="61">
        <v>44793.0</v>
      </c>
      <c r="D320" s="44" t="s">
        <v>25</v>
      </c>
      <c r="E320" s="44" t="s">
        <v>71</v>
      </c>
      <c r="F320" s="26" t="s">
        <v>996</v>
      </c>
      <c r="G320" s="44">
        <v>1.0</v>
      </c>
      <c r="H320" s="44">
        <v>1.0</v>
      </c>
      <c r="I320" s="44" t="s">
        <v>28</v>
      </c>
      <c r="J320" s="44" t="s">
        <v>28</v>
      </c>
      <c r="K320" s="35" t="s">
        <v>28</v>
      </c>
      <c r="L320" s="15">
        <v>1.0</v>
      </c>
      <c r="M320" s="83" t="s">
        <v>83</v>
      </c>
      <c r="N320" s="35" t="s">
        <v>28</v>
      </c>
      <c r="O320" s="24" t="s">
        <v>28</v>
      </c>
      <c r="P320" s="35" t="s">
        <v>28</v>
      </c>
      <c r="Q320" s="35" t="s">
        <v>28</v>
      </c>
      <c r="R320" s="62" t="s">
        <v>980</v>
      </c>
      <c r="S320" s="28" t="s">
        <v>210</v>
      </c>
      <c r="T320" s="18" t="s">
        <v>997</v>
      </c>
      <c r="U320" s="75"/>
      <c r="V320" s="15" t="s">
        <v>998</v>
      </c>
      <c r="W320" s="21"/>
      <c r="X320" s="21"/>
      <c r="Y320" s="43"/>
      <c r="Z320" s="43"/>
    </row>
    <row r="321" ht="12.75" customHeight="1">
      <c r="A321" s="57">
        <v>260.0</v>
      </c>
      <c r="B321" s="58">
        <v>2022.0</v>
      </c>
      <c r="C321" s="61">
        <v>44793.0</v>
      </c>
      <c r="D321" s="44" t="s">
        <v>25</v>
      </c>
      <c r="E321" s="44" t="s">
        <v>71</v>
      </c>
      <c r="F321" s="26" t="s">
        <v>999</v>
      </c>
      <c r="G321" s="44">
        <v>1.0</v>
      </c>
      <c r="H321" s="44" t="s">
        <v>28</v>
      </c>
      <c r="I321" s="44" t="s">
        <v>28</v>
      </c>
      <c r="J321" s="44" t="s">
        <v>28</v>
      </c>
      <c r="K321" s="15">
        <v>1.0</v>
      </c>
      <c r="L321" s="15">
        <v>1.0</v>
      </c>
      <c r="M321" s="36" t="s">
        <v>28</v>
      </c>
      <c r="N321" s="35" t="s">
        <v>28</v>
      </c>
      <c r="O321" s="24" t="s">
        <v>28</v>
      </c>
      <c r="P321" s="35" t="s">
        <v>28</v>
      </c>
      <c r="Q321" s="35" t="s">
        <v>28</v>
      </c>
      <c r="R321" s="62" t="s">
        <v>980</v>
      </c>
      <c r="S321" s="28" t="s">
        <v>210</v>
      </c>
      <c r="T321" s="18" t="str">
        <f t="shared" ref="T321:T333" si="13">hyperlink(R321,S321)</f>
        <v>https://web.archive.org/web/20220820202436/https://www.clickorlando.com/tra...</v>
      </c>
      <c r="U321" s="75"/>
      <c r="V321" s="15"/>
      <c r="W321" s="21"/>
      <c r="X321" s="21"/>
      <c r="Y321" s="43"/>
      <c r="Z321" s="43"/>
    </row>
    <row r="322" ht="12.75" customHeight="1">
      <c r="A322" s="57">
        <v>259.0</v>
      </c>
      <c r="B322" s="58">
        <v>2022.0</v>
      </c>
      <c r="C322" s="61">
        <v>44789.0</v>
      </c>
      <c r="D322" s="44" t="s">
        <v>359</v>
      </c>
      <c r="E322" s="44" t="s">
        <v>28</v>
      </c>
      <c r="F322" s="26" t="s">
        <v>1000</v>
      </c>
      <c r="G322" s="44">
        <v>3.0</v>
      </c>
      <c r="H322" s="44" t="s">
        <v>28</v>
      </c>
      <c r="I322" s="44" t="s">
        <v>28</v>
      </c>
      <c r="J322" s="44" t="s">
        <v>28</v>
      </c>
      <c r="K322" s="35" t="s">
        <v>28</v>
      </c>
      <c r="L322" s="15">
        <v>3.0</v>
      </c>
      <c r="M322" s="36" t="s">
        <v>28</v>
      </c>
      <c r="N322" s="35" t="s">
        <v>28</v>
      </c>
      <c r="O322" s="24" t="s">
        <v>28</v>
      </c>
      <c r="P322" s="35" t="s">
        <v>28</v>
      </c>
      <c r="Q322" s="35" t="s">
        <v>28</v>
      </c>
      <c r="R322" s="62" t="s">
        <v>1001</v>
      </c>
      <c r="S322" s="28" t="s">
        <v>1002</v>
      </c>
      <c r="T322" s="18" t="str">
        <f t="shared" si="13"/>
        <v>https://web.archive.org/web/20220820195541/https://www.tag24.de/nachrichten...</v>
      </c>
      <c r="U322" s="75"/>
      <c r="V322" s="15"/>
      <c r="W322" s="21"/>
      <c r="X322" s="21"/>
      <c r="Y322" s="43"/>
      <c r="Z322" s="43"/>
    </row>
    <row r="323" ht="15.75" customHeight="1">
      <c r="A323" s="57">
        <v>258.0</v>
      </c>
      <c r="B323" s="58">
        <v>2022.0</v>
      </c>
      <c r="C323" s="61">
        <v>44787.0</v>
      </c>
      <c r="D323" s="44" t="s">
        <v>25</v>
      </c>
      <c r="E323" s="44" t="s">
        <v>31</v>
      </c>
      <c r="F323" s="26" t="s">
        <v>1003</v>
      </c>
      <c r="G323" s="44">
        <v>4.0</v>
      </c>
      <c r="H323" s="44">
        <v>1.0</v>
      </c>
      <c r="I323" s="44">
        <v>3.0</v>
      </c>
      <c r="J323" s="44" t="s">
        <v>28</v>
      </c>
      <c r="K323" s="35" t="s">
        <v>28</v>
      </c>
      <c r="L323" s="15">
        <v>4.0</v>
      </c>
      <c r="M323" s="36" t="s">
        <v>28</v>
      </c>
      <c r="N323" s="35" t="s">
        <v>28</v>
      </c>
      <c r="O323" s="24" t="s">
        <v>28</v>
      </c>
      <c r="P323" s="35" t="s">
        <v>28</v>
      </c>
      <c r="Q323" s="35" t="s">
        <v>28</v>
      </c>
      <c r="R323" s="62" t="s">
        <v>1004</v>
      </c>
      <c r="S323" s="69" t="s">
        <v>1005</v>
      </c>
      <c r="T323" s="18" t="str">
        <f t="shared" si="13"/>
        <v>https://web.archive.org/web/20220820182847/https://www.ksbw.com/article/hol...</v>
      </c>
      <c r="U323" s="75"/>
      <c r="V323" s="15"/>
      <c r="W323" s="21"/>
      <c r="X323" s="21"/>
      <c r="Y323" s="43"/>
      <c r="Z323" s="43"/>
    </row>
    <row r="324" ht="15.75" customHeight="1">
      <c r="A324" s="57">
        <v>257.0</v>
      </c>
      <c r="B324" s="58">
        <v>2022.0</v>
      </c>
      <c r="C324" s="61">
        <v>44787.0</v>
      </c>
      <c r="D324" s="44" t="s">
        <v>1006</v>
      </c>
      <c r="E324" s="44" t="s">
        <v>28</v>
      </c>
      <c r="F324" s="26" t="s">
        <v>1007</v>
      </c>
      <c r="G324" s="44">
        <v>1.0</v>
      </c>
      <c r="H324" s="44" t="s">
        <v>28</v>
      </c>
      <c r="I324" s="44" t="s">
        <v>28</v>
      </c>
      <c r="J324" s="44" t="s">
        <v>28</v>
      </c>
      <c r="K324" s="15">
        <v>1.0</v>
      </c>
      <c r="L324" s="15">
        <v>1.0</v>
      </c>
      <c r="M324" s="36" t="s">
        <v>28</v>
      </c>
      <c r="N324" s="35" t="s">
        <v>28</v>
      </c>
      <c r="O324" s="24" t="s">
        <v>28</v>
      </c>
      <c r="P324" s="35" t="s">
        <v>28</v>
      </c>
      <c r="Q324" s="35" t="s">
        <v>28</v>
      </c>
      <c r="R324" s="62" t="s">
        <v>1008</v>
      </c>
      <c r="S324" s="69" t="s">
        <v>1009</v>
      </c>
      <c r="T324" s="18" t="str">
        <f t="shared" si="13"/>
        <v>https://web.archive.org/web/20220820195407/https://yle.fi/uutiset/3-1257678...</v>
      </c>
      <c r="U324" s="75"/>
      <c r="V324" s="15"/>
      <c r="W324" s="21"/>
      <c r="X324" s="21"/>
      <c r="Y324" s="43"/>
      <c r="Z324" s="43"/>
    </row>
    <row r="325" ht="15.75" customHeight="1">
      <c r="A325" s="57">
        <v>256.0</v>
      </c>
      <c r="B325" s="58">
        <v>2022.0</v>
      </c>
      <c r="C325" s="61">
        <v>44775.0</v>
      </c>
      <c r="D325" s="44" t="s">
        <v>25</v>
      </c>
      <c r="E325" s="44" t="s">
        <v>71</v>
      </c>
      <c r="F325" s="26" t="s">
        <v>1010</v>
      </c>
      <c r="G325" s="44">
        <v>1.0</v>
      </c>
      <c r="H325" s="44" t="s">
        <v>28</v>
      </c>
      <c r="I325" s="44" t="s">
        <v>28</v>
      </c>
      <c r="J325" s="44" t="s">
        <v>28</v>
      </c>
      <c r="K325" s="15">
        <v>1.0</v>
      </c>
      <c r="L325" s="15">
        <v>1.0</v>
      </c>
      <c r="M325" s="83">
        <v>3.0</v>
      </c>
      <c r="N325" s="35" t="s">
        <v>28</v>
      </c>
      <c r="O325" s="24" t="s">
        <v>28</v>
      </c>
      <c r="P325" s="35" t="s">
        <v>28</v>
      </c>
      <c r="Q325" s="35" t="s">
        <v>28</v>
      </c>
      <c r="R325" s="62" t="s">
        <v>1011</v>
      </c>
      <c r="S325" s="69" t="s">
        <v>1012</v>
      </c>
      <c r="T325" s="18" t="str">
        <f t="shared" si="13"/>
        <v>https://web.archive.org/web/20220817110831/https://www.wfla.com/news/man-in...</v>
      </c>
      <c r="U325" s="75"/>
      <c r="V325" s="15"/>
      <c r="W325" s="21"/>
      <c r="X325" s="21"/>
      <c r="Y325" s="43"/>
      <c r="Z325" s="43"/>
    </row>
    <row r="326" ht="15.75" customHeight="1">
      <c r="A326" s="57">
        <v>255.0</v>
      </c>
      <c r="B326" s="58">
        <v>2022.0</v>
      </c>
      <c r="C326" s="61">
        <v>44769.0</v>
      </c>
      <c r="D326" s="44" t="s">
        <v>285</v>
      </c>
      <c r="E326" s="44" t="s">
        <v>28</v>
      </c>
      <c r="F326" s="26" t="s">
        <v>1013</v>
      </c>
      <c r="G326" s="44">
        <v>1.0</v>
      </c>
      <c r="H326" s="44" t="s">
        <v>28</v>
      </c>
      <c r="I326" s="44" t="s">
        <v>28</v>
      </c>
      <c r="J326" s="44" t="s">
        <v>28</v>
      </c>
      <c r="K326" s="15">
        <v>1.0</v>
      </c>
      <c r="L326" s="15">
        <v>1.0</v>
      </c>
      <c r="M326" s="36" t="s">
        <v>28</v>
      </c>
      <c r="N326" s="35" t="s">
        <v>28</v>
      </c>
      <c r="O326" s="24" t="s">
        <v>28</v>
      </c>
      <c r="P326" s="35" t="s">
        <v>28</v>
      </c>
      <c r="Q326" s="35" t="s">
        <v>28</v>
      </c>
      <c r="R326" s="62" t="s">
        <v>1014</v>
      </c>
      <c r="S326" s="69" t="s">
        <v>1015</v>
      </c>
      <c r="T326" s="18" t="str">
        <f t="shared" si="13"/>
        <v>https://web.archive.org/web/20220815224835/https://viewpointvancouver.ca/20...</v>
      </c>
      <c r="U326" s="75"/>
      <c r="V326" s="15" t="s">
        <v>1016</v>
      </c>
      <c r="W326" s="21"/>
      <c r="X326" s="21"/>
      <c r="Y326" s="43"/>
      <c r="Z326" s="43"/>
    </row>
    <row r="327" ht="12.75" customHeight="1">
      <c r="A327" s="57">
        <v>254.0</v>
      </c>
      <c r="B327" s="58">
        <v>2022.0</v>
      </c>
      <c r="C327" s="61">
        <v>44769.0</v>
      </c>
      <c r="D327" s="44" t="s">
        <v>25</v>
      </c>
      <c r="E327" s="44" t="s">
        <v>1017</v>
      </c>
      <c r="F327" s="26" t="s">
        <v>1018</v>
      </c>
      <c r="G327" s="44">
        <v>1.0</v>
      </c>
      <c r="H327" s="44">
        <v>1.0</v>
      </c>
      <c r="I327" s="44" t="s">
        <v>28</v>
      </c>
      <c r="J327" s="44" t="s">
        <v>28</v>
      </c>
      <c r="K327" s="35" t="s">
        <v>28</v>
      </c>
      <c r="L327" s="15">
        <v>1.0</v>
      </c>
      <c r="M327" s="36" t="s">
        <v>28</v>
      </c>
      <c r="N327" s="35" t="s">
        <v>28</v>
      </c>
      <c r="O327" s="24" t="s">
        <v>28</v>
      </c>
      <c r="P327" s="35" t="s">
        <v>28</v>
      </c>
      <c r="Q327" s="35" t="s">
        <v>28</v>
      </c>
      <c r="R327" s="62" t="s">
        <v>1019</v>
      </c>
      <c r="S327" s="28" t="s">
        <v>1020</v>
      </c>
      <c r="T327" s="18" t="str">
        <f t="shared" si="13"/>
        <v>https://web.archive.org/web/20220817110830/https://www.boothbayregister.com...</v>
      </c>
      <c r="U327" s="75"/>
      <c r="V327" s="15" t="s">
        <v>1021</v>
      </c>
      <c r="W327" s="21"/>
      <c r="X327" s="21"/>
      <c r="Y327" s="43"/>
      <c r="Z327" s="43"/>
    </row>
    <row r="328" ht="12.75" customHeight="1">
      <c r="A328" s="57">
        <v>253.1</v>
      </c>
      <c r="B328" s="58">
        <v>2022.0</v>
      </c>
      <c r="C328" s="61">
        <v>44766.0</v>
      </c>
      <c r="D328" s="44" t="s">
        <v>25</v>
      </c>
      <c r="E328" s="44" t="s">
        <v>879</v>
      </c>
      <c r="F328" s="26" t="s">
        <v>1022</v>
      </c>
      <c r="G328" s="44">
        <v>1.0</v>
      </c>
      <c r="H328" s="36" t="s">
        <v>28</v>
      </c>
      <c r="I328" s="36" t="s">
        <v>28</v>
      </c>
      <c r="J328" s="44">
        <v>1.0</v>
      </c>
      <c r="K328" s="36" t="s">
        <v>28</v>
      </c>
      <c r="L328" s="36" t="s">
        <v>28</v>
      </c>
      <c r="M328" s="36" t="s">
        <v>28</v>
      </c>
      <c r="N328" s="19">
        <v>1.0</v>
      </c>
      <c r="O328" s="24" t="s">
        <v>28</v>
      </c>
      <c r="P328" s="35" t="s">
        <v>28</v>
      </c>
      <c r="Q328" s="35" t="s">
        <v>28</v>
      </c>
      <c r="R328" s="74" t="s">
        <v>1023</v>
      </c>
      <c r="S328" s="74" t="s">
        <v>1023</v>
      </c>
      <c r="T328" s="18" t="str">
        <f t="shared" si="13"/>
        <v>https://archive.is/NGkbf</v>
      </c>
      <c r="U328" s="29" t="s">
        <v>1024</v>
      </c>
      <c r="V328" s="15" t="s">
        <v>1025</v>
      </c>
      <c r="W328" s="21"/>
      <c r="X328" s="21"/>
      <c r="Y328" s="43"/>
      <c r="Z328" s="43"/>
    </row>
    <row r="329" ht="12.75" customHeight="1">
      <c r="A329" s="57">
        <v>253.0</v>
      </c>
      <c r="B329" s="58">
        <v>2022.0</v>
      </c>
      <c r="C329" s="61">
        <v>44766.0</v>
      </c>
      <c r="D329" s="44" t="s">
        <v>25</v>
      </c>
      <c r="E329" s="44" t="s">
        <v>99</v>
      </c>
      <c r="F329" s="26" t="s">
        <v>282</v>
      </c>
      <c r="G329" s="44">
        <v>1.0</v>
      </c>
      <c r="H329" s="44" t="s">
        <v>28</v>
      </c>
      <c r="I329" s="44" t="s">
        <v>28</v>
      </c>
      <c r="J329" s="44">
        <v>1.0</v>
      </c>
      <c r="K329" s="35" t="s">
        <v>28</v>
      </c>
      <c r="L329" s="35" t="s">
        <v>28</v>
      </c>
      <c r="M329" s="17">
        <v>3.0</v>
      </c>
      <c r="N329" s="19">
        <v>1.0</v>
      </c>
      <c r="O329" s="56" t="s">
        <v>1026</v>
      </c>
      <c r="P329" s="19">
        <v>1.0</v>
      </c>
      <c r="Q329" s="15" t="s">
        <v>142</v>
      </c>
      <c r="R329" s="62" t="s">
        <v>1027</v>
      </c>
      <c r="S329" s="28" t="s">
        <v>1028</v>
      </c>
      <c r="T329" s="18" t="str">
        <f t="shared" si="13"/>
        <v>https://web.archive.org/web/20220817110830/https://www.ksl.com/article/5044...</v>
      </c>
      <c r="U329" s="75"/>
      <c r="V329" s="15" t="s">
        <v>1029</v>
      </c>
      <c r="W329" s="21"/>
      <c r="X329" s="21"/>
      <c r="Y329" s="43"/>
      <c r="Z329" s="43"/>
    </row>
    <row r="330" ht="12.75" customHeight="1">
      <c r="A330" s="57">
        <v>252.0</v>
      </c>
      <c r="B330" s="58">
        <v>2022.0</v>
      </c>
      <c r="C330" s="61">
        <v>44758.0</v>
      </c>
      <c r="D330" s="44" t="s">
        <v>25</v>
      </c>
      <c r="E330" s="44" t="s">
        <v>299</v>
      </c>
      <c r="F330" s="26" t="s">
        <v>1030</v>
      </c>
      <c r="G330" s="44">
        <v>1.0</v>
      </c>
      <c r="H330" s="44">
        <v>1.0</v>
      </c>
      <c r="I330" s="44" t="s">
        <v>28</v>
      </c>
      <c r="J330" s="44" t="s">
        <v>28</v>
      </c>
      <c r="K330" s="35" t="s">
        <v>28</v>
      </c>
      <c r="L330" s="15">
        <v>1.0</v>
      </c>
      <c r="M330" s="36" t="s">
        <v>28</v>
      </c>
      <c r="N330" s="35" t="s">
        <v>28</v>
      </c>
      <c r="O330" s="24" t="s">
        <v>28</v>
      </c>
      <c r="P330" s="35" t="s">
        <v>28</v>
      </c>
      <c r="Q330" s="35" t="s">
        <v>28</v>
      </c>
      <c r="R330" s="62" t="s">
        <v>1031</v>
      </c>
      <c r="S330" s="28" t="s">
        <v>1032</v>
      </c>
      <c r="T330" s="18" t="str">
        <f t="shared" si="13"/>
        <v>https://web.archive.org/web/20220817110830/https://www.wpxi.com/news/local/...</v>
      </c>
      <c r="U330" s="75"/>
      <c r="V330" s="15" t="s">
        <v>1033</v>
      </c>
      <c r="W330" s="21"/>
      <c r="X330" s="21"/>
      <c r="Y330" s="43"/>
      <c r="Z330" s="43"/>
    </row>
    <row r="331" ht="12.75" customHeight="1">
      <c r="A331" s="57">
        <v>251.0</v>
      </c>
      <c r="B331" s="58">
        <v>2022.0</v>
      </c>
      <c r="C331" s="61">
        <v>44754.0</v>
      </c>
      <c r="D331" s="44" t="s">
        <v>88</v>
      </c>
      <c r="E331" s="44" t="s">
        <v>28</v>
      </c>
      <c r="F331" s="26" t="s">
        <v>1034</v>
      </c>
      <c r="G331" s="44">
        <v>2.0</v>
      </c>
      <c r="H331" s="44" t="s">
        <v>28</v>
      </c>
      <c r="I331" s="44" t="s">
        <v>28</v>
      </c>
      <c r="J331" s="44" t="s">
        <v>28</v>
      </c>
      <c r="K331" s="15">
        <v>2.0</v>
      </c>
      <c r="L331" s="15">
        <v>2.0</v>
      </c>
      <c r="M331" s="83" t="s">
        <v>29</v>
      </c>
      <c r="N331" s="35" t="s">
        <v>28</v>
      </c>
      <c r="O331" s="24" t="s">
        <v>28</v>
      </c>
      <c r="P331" s="35" t="s">
        <v>28</v>
      </c>
      <c r="Q331" s="35" t="s">
        <v>28</v>
      </c>
      <c r="R331" s="62" t="s">
        <v>1035</v>
      </c>
      <c r="S331" s="28" t="s">
        <v>1036</v>
      </c>
      <c r="T331" s="18" t="str">
        <f t="shared" si="13"/>
        <v>https://web.archive.org/web/20220817110831/https://whatchinareads.com/artic...</v>
      </c>
      <c r="U331" s="75"/>
      <c r="V331" s="15"/>
      <c r="W331" s="21"/>
      <c r="X331" s="21"/>
      <c r="Y331" s="43"/>
      <c r="Z331" s="43"/>
    </row>
    <row r="332" ht="12.75" customHeight="1">
      <c r="A332" s="57">
        <v>250.0</v>
      </c>
      <c r="B332" s="58">
        <v>2022.0</v>
      </c>
      <c r="C332" s="61">
        <v>44750.0</v>
      </c>
      <c r="D332" s="44" t="s">
        <v>25</v>
      </c>
      <c r="E332" s="44" t="s">
        <v>31</v>
      </c>
      <c r="F332" s="26" t="s">
        <v>1037</v>
      </c>
      <c r="G332" s="44">
        <v>1.0</v>
      </c>
      <c r="H332" s="44" t="s">
        <v>28</v>
      </c>
      <c r="I332" s="44" t="s">
        <v>28</v>
      </c>
      <c r="J332" s="44">
        <v>1.0</v>
      </c>
      <c r="K332" s="35" t="s">
        <v>28</v>
      </c>
      <c r="L332" s="35" t="s">
        <v>28</v>
      </c>
      <c r="M332" s="36" t="s">
        <v>28</v>
      </c>
      <c r="N332" s="35" t="s">
        <v>28</v>
      </c>
      <c r="O332" s="24" t="s">
        <v>28</v>
      </c>
      <c r="P332" s="35" t="s">
        <v>28</v>
      </c>
      <c r="Q332" s="35" t="s">
        <v>28</v>
      </c>
      <c r="R332" s="62" t="s">
        <v>1038</v>
      </c>
      <c r="S332" s="28" t="s">
        <v>1039</v>
      </c>
      <c r="T332" s="18" t="str">
        <f t="shared" si="13"/>
        <v>https://web.archive.org/web/20220817110916/https://fox5sandiego.com/traffic...</v>
      </c>
      <c r="U332" s="75"/>
      <c r="V332" s="15"/>
      <c r="W332" s="21"/>
      <c r="X332" s="21"/>
      <c r="Y332" s="43"/>
      <c r="Z332" s="43"/>
    </row>
    <row r="333" ht="12.75" customHeight="1">
      <c r="A333" s="57">
        <v>249.0</v>
      </c>
      <c r="B333" s="58">
        <v>2022.0</v>
      </c>
      <c r="C333" s="61">
        <v>44750.0</v>
      </c>
      <c r="D333" s="44" t="s">
        <v>25</v>
      </c>
      <c r="E333" s="44" t="s">
        <v>1040</v>
      </c>
      <c r="F333" s="26" t="s">
        <v>597</v>
      </c>
      <c r="G333" s="44">
        <v>1.0</v>
      </c>
      <c r="H333" s="44" t="s">
        <v>28</v>
      </c>
      <c r="I333" s="44" t="s">
        <v>28</v>
      </c>
      <c r="J333" s="44">
        <v>1.0</v>
      </c>
      <c r="K333" s="35" t="s">
        <v>28</v>
      </c>
      <c r="L333" s="35" t="s">
        <v>28</v>
      </c>
      <c r="M333" s="36" t="s">
        <v>28</v>
      </c>
      <c r="N333" s="35" t="s">
        <v>28</v>
      </c>
      <c r="O333" s="24" t="s">
        <v>28</v>
      </c>
      <c r="P333" s="35" t="s">
        <v>28</v>
      </c>
      <c r="Q333" s="35" t="s">
        <v>28</v>
      </c>
      <c r="R333" s="62" t="s">
        <v>1041</v>
      </c>
      <c r="S333" s="28" t="s">
        <v>1042</v>
      </c>
      <c r="T333" s="18" t="str">
        <f t="shared" si="13"/>
        <v>https://web.archive.org/web/20220817110831/https://www.staradvertiser.com/2...</v>
      </c>
      <c r="U333" s="75"/>
      <c r="V333" s="15" t="s">
        <v>1043</v>
      </c>
      <c r="W333" s="21"/>
      <c r="X333" s="21"/>
      <c r="Y333" s="43"/>
      <c r="Z333" s="43"/>
    </row>
    <row r="334" ht="12.75" customHeight="1">
      <c r="A334" s="57">
        <v>248.0</v>
      </c>
      <c r="B334" s="58">
        <v>2022.0</v>
      </c>
      <c r="C334" s="61">
        <v>44749.0</v>
      </c>
      <c r="D334" s="44" t="s">
        <v>25</v>
      </c>
      <c r="E334" s="44" t="s">
        <v>31</v>
      </c>
      <c r="F334" s="26" t="s">
        <v>1044</v>
      </c>
      <c r="G334" s="44">
        <v>1.0</v>
      </c>
      <c r="H334" s="44" t="s">
        <v>28</v>
      </c>
      <c r="I334" s="44" t="s">
        <v>28</v>
      </c>
      <c r="J334" s="44">
        <v>1.0</v>
      </c>
      <c r="K334" s="35" t="s">
        <v>28</v>
      </c>
      <c r="L334" s="35" t="s">
        <v>28</v>
      </c>
      <c r="M334" s="17" t="s">
        <v>29</v>
      </c>
      <c r="N334" s="19">
        <v>1.0</v>
      </c>
      <c r="O334" s="24" t="s">
        <v>1045</v>
      </c>
      <c r="P334" s="19">
        <v>1.0</v>
      </c>
      <c r="Q334" s="15" t="s">
        <v>142</v>
      </c>
      <c r="R334" s="18" t="s">
        <v>1046</v>
      </c>
      <c r="S334" s="18" t="s">
        <v>1046</v>
      </c>
      <c r="T334" s="18" t="s">
        <v>1046</v>
      </c>
      <c r="U334" s="75"/>
      <c r="V334" s="15" t="s">
        <v>1047</v>
      </c>
      <c r="W334" s="21"/>
      <c r="X334" s="21"/>
      <c r="Y334" s="43"/>
      <c r="Z334" s="43"/>
    </row>
    <row r="335" ht="12.75" customHeight="1">
      <c r="A335" s="57">
        <v>247.0</v>
      </c>
      <c r="B335" s="58">
        <v>2022.0</v>
      </c>
      <c r="C335" s="61">
        <v>44748.0</v>
      </c>
      <c r="D335" s="44" t="s">
        <v>25</v>
      </c>
      <c r="E335" s="44" t="s">
        <v>71</v>
      </c>
      <c r="F335" s="26" t="s">
        <v>424</v>
      </c>
      <c r="G335" s="44">
        <v>2.0</v>
      </c>
      <c r="H335" s="44">
        <v>1.0</v>
      </c>
      <c r="I335" s="44">
        <v>1.0</v>
      </c>
      <c r="J335" s="44" t="s">
        <v>28</v>
      </c>
      <c r="K335" s="35" t="s">
        <v>28</v>
      </c>
      <c r="L335" s="15">
        <v>2.0</v>
      </c>
      <c r="M335" s="17" t="s">
        <v>83</v>
      </c>
      <c r="N335" s="19">
        <v>2.0</v>
      </c>
      <c r="O335" s="56" t="s">
        <v>1048</v>
      </c>
      <c r="P335" s="19">
        <v>2.0</v>
      </c>
      <c r="Q335" s="15" t="s">
        <v>142</v>
      </c>
      <c r="R335" s="62" t="s">
        <v>1049</v>
      </c>
      <c r="S335" s="79" t="s">
        <v>1050</v>
      </c>
      <c r="T335" s="18" t="str">
        <f t="shared" ref="T335:T340" si="14">hyperlink(R335,S335)</f>
        <v>https://web.archive.org/web/20220817111255/https://mycbs4.com/news/...</v>
      </c>
      <c r="U335" s="75"/>
      <c r="V335" s="15"/>
      <c r="W335" s="21"/>
      <c r="X335" s="21"/>
      <c r="Y335" s="43"/>
      <c r="Z335" s="43"/>
    </row>
    <row r="336" ht="12.75" customHeight="1">
      <c r="A336" s="57">
        <v>246.0</v>
      </c>
      <c r="B336" s="58">
        <v>2022.0</v>
      </c>
      <c r="C336" s="61">
        <v>44747.0</v>
      </c>
      <c r="D336" s="44" t="s">
        <v>25</v>
      </c>
      <c r="E336" s="44" t="s">
        <v>111</v>
      </c>
      <c r="F336" s="26" t="s">
        <v>1051</v>
      </c>
      <c r="G336" s="44">
        <v>1.0</v>
      </c>
      <c r="H336" s="44">
        <v>1.0</v>
      </c>
      <c r="I336" s="44" t="s">
        <v>28</v>
      </c>
      <c r="J336" s="44" t="s">
        <v>28</v>
      </c>
      <c r="K336" s="35" t="s">
        <v>28</v>
      </c>
      <c r="L336" s="15">
        <v>1.0</v>
      </c>
      <c r="M336" s="36" t="s">
        <v>28</v>
      </c>
      <c r="N336" s="35" t="s">
        <v>28</v>
      </c>
      <c r="O336" s="24" t="s">
        <v>28</v>
      </c>
      <c r="P336" s="35" t="s">
        <v>28</v>
      </c>
      <c r="Q336" s="35" t="s">
        <v>28</v>
      </c>
      <c r="R336" s="62" t="s">
        <v>1052</v>
      </c>
      <c r="S336" s="28" t="s">
        <v>1053</v>
      </c>
      <c r="T336" s="18" t="str">
        <f t="shared" si="14"/>
        <v>https://web.archive.org/web/20220817111312/https://www.11alive.com/article/...</v>
      </c>
      <c r="U336" s="75"/>
      <c r="V336" s="15"/>
      <c r="W336" s="21"/>
      <c r="X336" s="21"/>
      <c r="Y336" s="43"/>
      <c r="Z336" s="43"/>
    </row>
    <row r="337" ht="12.75" customHeight="1">
      <c r="A337" s="57">
        <v>245.0</v>
      </c>
      <c r="B337" s="58">
        <v>2022.0</v>
      </c>
      <c r="C337" s="61">
        <v>44738.0</v>
      </c>
      <c r="D337" s="44" t="s">
        <v>25</v>
      </c>
      <c r="E337" s="44" t="s">
        <v>31</v>
      </c>
      <c r="F337" s="26" t="s">
        <v>723</v>
      </c>
      <c r="G337" s="44">
        <v>1.0</v>
      </c>
      <c r="H337" s="44" t="s">
        <v>28</v>
      </c>
      <c r="I337" s="44" t="s">
        <v>28</v>
      </c>
      <c r="J337" s="44">
        <v>1.0</v>
      </c>
      <c r="K337" s="35" t="s">
        <v>28</v>
      </c>
      <c r="L337" s="35" t="s">
        <v>28</v>
      </c>
      <c r="M337" s="36" t="s">
        <v>28</v>
      </c>
      <c r="N337" s="35" t="s">
        <v>28</v>
      </c>
      <c r="O337" s="24" t="s">
        <v>28</v>
      </c>
      <c r="P337" s="35" t="s">
        <v>28</v>
      </c>
      <c r="Q337" s="35" t="s">
        <v>28</v>
      </c>
      <c r="R337" s="62" t="s">
        <v>1054</v>
      </c>
      <c r="S337" s="28" t="s">
        <v>1055</v>
      </c>
      <c r="T337" s="18" t="str">
        <f t="shared" si="14"/>
        <v>https://web.archive.org/web/20220817110848/https://www.sacramentoinjuryatto...</v>
      </c>
      <c r="U337" s="75"/>
      <c r="V337" s="15" t="s">
        <v>1056</v>
      </c>
      <c r="W337" s="21"/>
      <c r="X337" s="21"/>
      <c r="Y337" s="43"/>
      <c r="Z337" s="43"/>
    </row>
    <row r="338" ht="12.75" customHeight="1">
      <c r="A338" s="57">
        <v>244.0</v>
      </c>
      <c r="B338" s="58">
        <v>2022.0</v>
      </c>
      <c r="C338" s="61">
        <v>44732.0</v>
      </c>
      <c r="D338" s="44" t="s">
        <v>25</v>
      </c>
      <c r="E338" s="44" t="s">
        <v>38</v>
      </c>
      <c r="F338" s="26" t="s">
        <v>530</v>
      </c>
      <c r="G338" s="44">
        <v>1.0</v>
      </c>
      <c r="H338" s="44" t="s">
        <v>28</v>
      </c>
      <c r="I338" s="44" t="s">
        <v>28</v>
      </c>
      <c r="J338" s="44">
        <v>1.0</v>
      </c>
      <c r="K338" s="35" t="s">
        <v>28</v>
      </c>
      <c r="L338" s="35" t="s">
        <v>28</v>
      </c>
      <c r="M338" s="36" t="s">
        <v>28</v>
      </c>
      <c r="N338" s="35" t="s">
        <v>28</v>
      </c>
      <c r="O338" s="24" t="s">
        <v>28</v>
      </c>
      <c r="P338" s="35" t="s">
        <v>28</v>
      </c>
      <c r="Q338" s="35" t="s">
        <v>28</v>
      </c>
      <c r="R338" s="62" t="s">
        <v>1057</v>
      </c>
      <c r="S338" s="28" t="s">
        <v>1058</v>
      </c>
      <c r="T338" s="18" t="str">
        <f t="shared" si="14"/>
        <v>https://web.archive.org/web/20220817110831/https://www.wkrg.com/mobile-coun...</v>
      </c>
      <c r="U338" s="75"/>
      <c r="V338" s="15" t="s">
        <v>1059</v>
      </c>
      <c r="W338" s="21"/>
      <c r="X338" s="21"/>
      <c r="Y338" s="43"/>
      <c r="Z338" s="43"/>
    </row>
    <row r="339" ht="12.75" customHeight="1">
      <c r="A339" s="57">
        <v>243.0</v>
      </c>
      <c r="B339" s="58">
        <v>2022.0</v>
      </c>
      <c r="C339" s="61">
        <v>44732.0</v>
      </c>
      <c r="D339" s="44" t="s">
        <v>25</v>
      </c>
      <c r="E339" s="44" t="s">
        <v>299</v>
      </c>
      <c r="F339" s="26" t="s">
        <v>1060</v>
      </c>
      <c r="G339" s="44">
        <v>1.0</v>
      </c>
      <c r="H339" s="44" t="s">
        <v>28</v>
      </c>
      <c r="I339" s="44" t="s">
        <v>28</v>
      </c>
      <c r="J339" s="44" t="s">
        <v>28</v>
      </c>
      <c r="K339" s="15">
        <v>1.0</v>
      </c>
      <c r="L339" s="15">
        <v>1.0</v>
      </c>
      <c r="M339" s="36" t="s">
        <v>28</v>
      </c>
      <c r="N339" s="35" t="s">
        <v>28</v>
      </c>
      <c r="O339" s="24" t="s">
        <v>28</v>
      </c>
      <c r="P339" s="35" t="s">
        <v>28</v>
      </c>
      <c r="Q339" s="35" t="s">
        <v>28</v>
      </c>
      <c r="R339" s="62" t="s">
        <v>1061</v>
      </c>
      <c r="S339" s="28" t="s">
        <v>1062</v>
      </c>
      <c r="T339" s="18" t="str">
        <f t="shared" si="14"/>
        <v>https://web.archive.org/web/20220817110832/https://www.nbcphiladelphia.com/...</v>
      </c>
      <c r="U339" s="75"/>
      <c r="V339" s="15"/>
      <c r="W339" s="21"/>
      <c r="X339" s="21"/>
      <c r="Y339" s="43"/>
      <c r="Z339" s="43"/>
    </row>
    <row r="340" ht="12.75" customHeight="1">
      <c r="A340" s="57">
        <v>242.0</v>
      </c>
      <c r="B340" s="58">
        <v>2022.0</v>
      </c>
      <c r="C340" s="61">
        <v>44732.0</v>
      </c>
      <c r="D340" s="44" t="s">
        <v>285</v>
      </c>
      <c r="E340" s="44" t="s">
        <v>28</v>
      </c>
      <c r="F340" s="26" t="s">
        <v>1063</v>
      </c>
      <c r="G340" s="44">
        <v>1.0</v>
      </c>
      <c r="H340" s="44">
        <v>1.0</v>
      </c>
      <c r="I340" s="44" t="s">
        <v>28</v>
      </c>
      <c r="J340" s="44" t="s">
        <v>28</v>
      </c>
      <c r="K340" s="35" t="s">
        <v>28</v>
      </c>
      <c r="L340" s="15">
        <v>1.0</v>
      </c>
      <c r="M340" s="36" t="s">
        <v>28</v>
      </c>
      <c r="N340" s="35" t="s">
        <v>28</v>
      </c>
      <c r="O340" s="24" t="s">
        <v>28</v>
      </c>
      <c r="P340" s="35" t="s">
        <v>28</v>
      </c>
      <c r="Q340" s="35" t="s">
        <v>28</v>
      </c>
      <c r="R340" s="62" t="s">
        <v>1064</v>
      </c>
      <c r="S340" s="84" t="s">
        <v>1065</v>
      </c>
      <c r="T340" s="18" t="str">
        <f t="shared" si="14"/>
        <v>https://web.archive.org/web/20220817110830/https://montreal.ctvnews.ca/high...</v>
      </c>
      <c r="U340" s="75"/>
      <c r="V340" s="15"/>
      <c r="W340" s="21"/>
      <c r="X340" s="21"/>
      <c r="Y340" s="43"/>
      <c r="Z340" s="43"/>
    </row>
    <row r="341" ht="12.75" customHeight="1">
      <c r="A341" s="57">
        <v>241.0</v>
      </c>
      <c r="B341" s="58">
        <v>2022.0</v>
      </c>
      <c r="C341" s="61">
        <v>44731.0</v>
      </c>
      <c r="D341" s="44" t="s">
        <v>25</v>
      </c>
      <c r="E341" s="44" t="s">
        <v>105</v>
      </c>
      <c r="F341" s="26" t="s">
        <v>212</v>
      </c>
      <c r="G341" s="44">
        <v>2.0</v>
      </c>
      <c r="H341" s="44">
        <v>1.0</v>
      </c>
      <c r="I341" s="44">
        <v>1.0</v>
      </c>
      <c r="J341" s="44" t="s">
        <v>28</v>
      </c>
      <c r="K341" s="35" t="s">
        <v>28</v>
      </c>
      <c r="L341" s="36">
        <v>2.0</v>
      </c>
      <c r="M341" s="36" t="s">
        <v>28</v>
      </c>
      <c r="N341" s="35" t="s">
        <v>28</v>
      </c>
      <c r="O341" s="24" t="s">
        <v>28</v>
      </c>
      <c r="P341" s="35" t="s">
        <v>28</v>
      </c>
      <c r="Q341" s="35" t="s">
        <v>28</v>
      </c>
      <c r="R341" s="54" t="s">
        <v>1066</v>
      </c>
      <c r="S341" s="85" t="s">
        <v>1067</v>
      </c>
      <c r="T341" s="18" t="str">
        <f>hyperlink(R340,S340)</f>
        <v>https://web.archive.org/web/20220817110830/https://montreal.ctvnews.ca/high...</v>
      </c>
      <c r="U341" s="75"/>
      <c r="V341" s="15" t="s">
        <v>1068</v>
      </c>
      <c r="W341" s="21" t="s">
        <v>1069</v>
      </c>
      <c r="X341" s="43"/>
      <c r="Y341" s="43"/>
      <c r="Z341" s="43"/>
    </row>
    <row r="342" ht="12.75" customHeight="1">
      <c r="A342" s="57">
        <v>240.0</v>
      </c>
      <c r="B342" s="58">
        <v>2022.0</v>
      </c>
      <c r="C342" s="61">
        <v>44729.0</v>
      </c>
      <c r="D342" s="44" t="s">
        <v>25</v>
      </c>
      <c r="E342" s="44" t="s">
        <v>31</v>
      </c>
      <c r="F342" s="26" t="s">
        <v>224</v>
      </c>
      <c r="G342" s="44">
        <v>2.0</v>
      </c>
      <c r="H342" s="44">
        <v>1.0</v>
      </c>
      <c r="I342" s="44">
        <v>1.0</v>
      </c>
      <c r="J342" s="44" t="s">
        <v>28</v>
      </c>
      <c r="K342" s="35" t="s">
        <v>28</v>
      </c>
      <c r="L342" s="15">
        <v>2.0</v>
      </c>
      <c r="M342" s="36" t="s">
        <v>28</v>
      </c>
      <c r="N342" s="35" t="s">
        <v>28</v>
      </c>
      <c r="O342" s="24" t="s">
        <v>28</v>
      </c>
      <c r="P342" s="35" t="s">
        <v>28</v>
      </c>
      <c r="Q342" s="35" t="s">
        <v>28</v>
      </c>
      <c r="R342" s="62" t="s">
        <v>1070</v>
      </c>
      <c r="S342" s="28" t="s">
        <v>1067</v>
      </c>
      <c r="T342" s="18" t="str">
        <f t="shared" ref="T342:T346" si="15">hyperlink(R342,S342)</f>
        <v>https://web.archive.org/web/20220817110830/https://www.kget.com/news/crime-...</v>
      </c>
      <c r="U342" s="75"/>
      <c r="V342" s="15" t="s">
        <v>1071</v>
      </c>
      <c r="W342" s="21" t="s">
        <v>1072</v>
      </c>
      <c r="X342" s="21"/>
      <c r="Y342" s="43"/>
      <c r="Z342" s="43"/>
    </row>
    <row r="343" ht="12.75" customHeight="1">
      <c r="A343" s="57">
        <v>239.0</v>
      </c>
      <c r="B343" s="58">
        <v>2022.0</v>
      </c>
      <c r="C343" s="61">
        <v>44726.0</v>
      </c>
      <c r="D343" s="44" t="s">
        <v>25</v>
      </c>
      <c r="E343" s="44" t="s">
        <v>31</v>
      </c>
      <c r="F343" s="26" t="s">
        <v>1073</v>
      </c>
      <c r="G343" s="44">
        <v>1.0</v>
      </c>
      <c r="H343" s="44" t="s">
        <v>28</v>
      </c>
      <c r="I343" s="44" t="s">
        <v>28</v>
      </c>
      <c r="J343" s="44">
        <v>1.0</v>
      </c>
      <c r="K343" s="35" t="s">
        <v>28</v>
      </c>
      <c r="L343" s="35" t="s">
        <v>28</v>
      </c>
      <c r="M343" s="36" t="s">
        <v>28</v>
      </c>
      <c r="N343" s="35" t="s">
        <v>28</v>
      </c>
      <c r="O343" s="24" t="s">
        <v>28</v>
      </c>
      <c r="P343" s="35" t="s">
        <v>28</v>
      </c>
      <c r="Q343" s="35" t="s">
        <v>28</v>
      </c>
      <c r="R343" s="62" t="s">
        <v>1074</v>
      </c>
      <c r="S343" s="28" t="s">
        <v>1075</v>
      </c>
      <c r="T343" s="18" t="str">
        <f t="shared" si="15"/>
        <v>https://web.archive.org/web/20220817111253/https://www.turnto23.com/news/lo...</v>
      </c>
      <c r="U343" s="75"/>
      <c r="V343" s="15" t="s">
        <v>1076</v>
      </c>
      <c r="W343" s="21"/>
      <c r="X343" s="21"/>
      <c r="Y343" s="43"/>
      <c r="Z343" s="43"/>
    </row>
    <row r="344" ht="12.75" customHeight="1">
      <c r="A344" s="57">
        <v>238.0</v>
      </c>
      <c r="B344" s="58">
        <v>2022.0</v>
      </c>
      <c r="C344" s="61">
        <v>44725.0</v>
      </c>
      <c r="D344" s="44" t="s">
        <v>25</v>
      </c>
      <c r="E344" s="44" t="s">
        <v>31</v>
      </c>
      <c r="F344" s="26" t="s">
        <v>880</v>
      </c>
      <c r="G344" s="44">
        <v>1.0</v>
      </c>
      <c r="H344" s="44">
        <v>1.0</v>
      </c>
      <c r="I344" s="44" t="s">
        <v>28</v>
      </c>
      <c r="J344" s="44" t="s">
        <v>28</v>
      </c>
      <c r="K344" s="35" t="s">
        <v>28</v>
      </c>
      <c r="L344" s="15">
        <v>1.0</v>
      </c>
      <c r="M344" s="36" t="s">
        <v>28</v>
      </c>
      <c r="N344" s="35" t="s">
        <v>28</v>
      </c>
      <c r="O344" s="24" t="s">
        <v>28</v>
      </c>
      <c r="P344" s="35" t="s">
        <v>28</v>
      </c>
      <c r="Q344" s="35" t="s">
        <v>28</v>
      </c>
      <c r="R344" s="62" t="s">
        <v>1077</v>
      </c>
      <c r="S344" s="28" t="s">
        <v>1078</v>
      </c>
      <c r="T344" s="18" t="str">
        <f t="shared" si="15"/>
        <v>https://web.archive.org/web/20220817111306/https://www.latimes.com/socal/da...</v>
      </c>
      <c r="U344" s="75"/>
      <c r="V344" s="15"/>
      <c r="W344" s="21"/>
      <c r="X344" s="21"/>
      <c r="Y344" s="43"/>
      <c r="Z344" s="43"/>
    </row>
    <row r="345" ht="12.75" customHeight="1">
      <c r="A345" s="57">
        <v>237.0</v>
      </c>
      <c r="B345" s="58">
        <v>2022.0</v>
      </c>
      <c r="C345" s="61">
        <v>44719.0</v>
      </c>
      <c r="D345" s="44" t="s">
        <v>25</v>
      </c>
      <c r="E345" s="44" t="s">
        <v>31</v>
      </c>
      <c r="F345" s="26" t="s">
        <v>366</v>
      </c>
      <c r="G345" s="44">
        <v>1.0</v>
      </c>
      <c r="H345" s="44" t="s">
        <v>28</v>
      </c>
      <c r="I345" s="44" t="s">
        <v>28</v>
      </c>
      <c r="J345" s="44" t="s">
        <v>28</v>
      </c>
      <c r="K345" s="15">
        <v>1.0</v>
      </c>
      <c r="L345" s="15">
        <v>1.0</v>
      </c>
      <c r="M345" s="36" t="s">
        <v>28</v>
      </c>
      <c r="N345" s="35" t="s">
        <v>28</v>
      </c>
      <c r="O345" s="24" t="s">
        <v>28</v>
      </c>
      <c r="P345" s="35" t="s">
        <v>28</v>
      </c>
      <c r="Q345" s="35" t="s">
        <v>28</v>
      </c>
      <c r="R345" s="62" t="s">
        <v>1079</v>
      </c>
      <c r="S345" s="28" t="s">
        <v>1080</v>
      </c>
      <c r="T345" s="18" t="str">
        <f t="shared" si="15"/>
        <v>https://web.archive.org/web/20220817111343/https://www.sandiegouniontribune...</v>
      </c>
      <c r="U345" s="75"/>
      <c r="V345" s="15"/>
      <c r="W345" s="21"/>
      <c r="X345" s="21"/>
      <c r="Y345" s="43"/>
      <c r="Z345" s="43"/>
    </row>
    <row r="346" ht="12.75" customHeight="1">
      <c r="A346" s="57">
        <v>236.0</v>
      </c>
      <c r="B346" s="58">
        <v>2022.0</v>
      </c>
      <c r="C346" s="61">
        <v>44715.0</v>
      </c>
      <c r="D346" s="44" t="s">
        <v>25</v>
      </c>
      <c r="E346" s="44" t="s">
        <v>108</v>
      </c>
      <c r="F346" s="26" t="s">
        <v>597</v>
      </c>
      <c r="G346" s="44">
        <v>1.0</v>
      </c>
      <c r="H346" s="44" t="s">
        <v>28</v>
      </c>
      <c r="I346" s="44" t="s">
        <v>28</v>
      </c>
      <c r="J346" s="44">
        <v>1.0</v>
      </c>
      <c r="K346" s="35" t="s">
        <v>28</v>
      </c>
      <c r="L346" s="35" t="s">
        <v>28</v>
      </c>
      <c r="M346" s="36" t="s">
        <v>28</v>
      </c>
      <c r="N346" s="35" t="s">
        <v>28</v>
      </c>
      <c r="O346" s="24" t="s">
        <v>28</v>
      </c>
      <c r="P346" s="35" t="s">
        <v>28</v>
      </c>
      <c r="Q346" s="35" t="s">
        <v>28</v>
      </c>
      <c r="R346" s="62" t="s">
        <v>1081</v>
      </c>
      <c r="S346" s="28" t="s">
        <v>1082</v>
      </c>
      <c r="T346" s="18" t="str">
        <f t="shared" si="15"/>
        <v>https://web.archive.org/web/20220817111252/https://www.reviewjournal.com/lo...</v>
      </c>
      <c r="U346" s="75"/>
      <c r="V346" s="15"/>
      <c r="W346" s="21"/>
      <c r="X346" s="21"/>
      <c r="Y346" s="43"/>
      <c r="Z346" s="43"/>
    </row>
    <row r="347" ht="12.75" customHeight="1">
      <c r="A347" s="57">
        <v>235.0</v>
      </c>
      <c r="B347" s="58">
        <v>2022.0</v>
      </c>
      <c r="C347" s="82" t="s">
        <v>1083</v>
      </c>
      <c r="D347" s="44" t="s">
        <v>25</v>
      </c>
      <c r="E347" s="44" t="s">
        <v>42</v>
      </c>
      <c r="F347" s="26" t="s">
        <v>207</v>
      </c>
      <c r="G347" s="44">
        <v>1.0</v>
      </c>
      <c r="H347" s="44"/>
      <c r="I347" s="44" t="s">
        <v>28</v>
      </c>
      <c r="J347" s="44" t="s">
        <v>28</v>
      </c>
      <c r="K347" s="15" t="s">
        <v>28</v>
      </c>
      <c r="L347" s="15">
        <v>1.0</v>
      </c>
      <c r="M347" s="17">
        <v>3.0</v>
      </c>
      <c r="N347" s="19">
        <v>1.0</v>
      </c>
      <c r="O347" s="56" t="s">
        <v>1084</v>
      </c>
      <c r="P347" s="19">
        <v>1.0</v>
      </c>
      <c r="Q347" s="15" t="s">
        <v>142</v>
      </c>
      <c r="R347" s="18" t="s">
        <v>209</v>
      </c>
      <c r="S347" s="18" t="s">
        <v>209</v>
      </c>
      <c r="T347" s="18" t="s">
        <v>209</v>
      </c>
      <c r="U347" s="29" t="s">
        <v>211</v>
      </c>
      <c r="V347" s="15"/>
      <c r="W347" s="21"/>
      <c r="X347" s="21"/>
      <c r="Y347" s="43"/>
      <c r="Z347" s="43"/>
    </row>
    <row r="348" ht="12.75" customHeight="1">
      <c r="A348" s="57">
        <v>234.0</v>
      </c>
      <c r="B348" s="58">
        <v>2022.0</v>
      </c>
      <c r="C348" s="61">
        <v>44709.0</v>
      </c>
      <c r="D348" s="44" t="s">
        <v>25</v>
      </c>
      <c r="E348" s="44" t="s">
        <v>203</v>
      </c>
      <c r="F348" s="26" t="s">
        <v>366</v>
      </c>
      <c r="G348" s="44">
        <v>1.0</v>
      </c>
      <c r="H348" s="44" t="s">
        <v>28</v>
      </c>
      <c r="I348" s="44" t="s">
        <v>28</v>
      </c>
      <c r="J348" s="44">
        <v>1.0</v>
      </c>
      <c r="K348" s="35" t="s">
        <v>28</v>
      </c>
      <c r="L348" s="35" t="s">
        <v>28</v>
      </c>
      <c r="M348" s="36" t="s">
        <v>28</v>
      </c>
      <c r="N348" s="35" t="s">
        <v>28</v>
      </c>
      <c r="O348" s="24" t="s">
        <v>28</v>
      </c>
      <c r="P348" s="35" t="s">
        <v>28</v>
      </c>
      <c r="Q348" s="35" t="s">
        <v>28</v>
      </c>
      <c r="R348" s="62" t="s">
        <v>1085</v>
      </c>
      <c r="S348" s="28" t="s">
        <v>1086</v>
      </c>
      <c r="T348" s="18" t="str">
        <f t="shared" ref="T348:T362" si="16">hyperlink(R348,S348)</f>
        <v>https://web.archive.org/web/20220817111305/https://www.timesunion.com/news/...</v>
      </c>
      <c r="U348" s="75"/>
      <c r="V348" s="15" t="s">
        <v>1087</v>
      </c>
      <c r="W348" s="21"/>
      <c r="X348" s="21"/>
      <c r="Y348" s="43"/>
      <c r="Z348" s="43"/>
    </row>
    <row r="349" ht="12.75" customHeight="1">
      <c r="A349" s="57">
        <v>233.0</v>
      </c>
      <c r="B349" s="58">
        <v>2022.0</v>
      </c>
      <c r="C349" s="61">
        <v>44709.0</v>
      </c>
      <c r="D349" s="44" t="s">
        <v>25</v>
      </c>
      <c r="E349" s="44" t="s">
        <v>81</v>
      </c>
      <c r="F349" s="26" t="s">
        <v>1088</v>
      </c>
      <c r="G349" s="44">
        <v>2.0</v>
      </c>
      <c r="H349" s="44">
        <v>1.0</v>
      </c>
      <c r="I349" s="44" t="s">
        <v>28</v>
      </c>
      <c r="J349" s="44">
        <v>1.0</v>
      </c>
      <c r="K349" s="35" t="s">
        <v>28</v>
      </c>
      <c r="L349" s="15">
        <v>1.0</v>
      </c>
      <c r="M349" s="83" t="s">
        <v>29</v>
      </c>
      <c r="N349" s="35" t="s">
        <v>28</v>
      </c>
      <c r="O349" s="24" t="s">
        <v>28</v>
      </c>
      <c r="P349" s="35" t="s">
        <v>28</v>
      </c>
      <c r="Q349" s="35" t="s">
        <v>28</v>
      </c>
      <c r="R349" s="62" t="s">
        <v>1089</v>
      </c>
      <c r="S349" s="28" t="s">
        <v>1090</v>
      </c>
      <c r="T349" s="18" t="str">
        <f t="shared" si="16"/>
        <v>https://web.archive.org/web/20220531173206/https://www.koin.com/news/crashe...</v>
      </c>
      <c r="U349" s="75"/>
      <c r="V349" s="15" t="s">
        <v>1091</v>
      </c>
      <c r="W349" s="21" t="s">
        <v>1092</v>
      </c>
      <c r="X349" s="21"/>
      <c r="Y349" s="43"/>
      <c r="Z349" s="43"/>
    </row>
    <row r="350" ht="12.75" customHeight="1">
      <c r="A350" s="57">
        <v>232.0</v>
      </c>
      <c r="B350" s="58">
        <v>2022.0</v>
      </c>
      <c r="C350" s="61">
        <v>44709.0</v>
      </c>
      <c r="D350" s="44" t="s">
        <v>25</v>
      </c>
      <c r="E350" s="44" t="s">
        <v>31</v>
      </c>
      <c r="F350" s="26" t="s">
        <v>1093</v>
      </c>
      <c r="G350" s="44">
        <v>1.0</v>
      </c>
      <c r="H350" s="44">
        <v>1.0</v>
      </c>
      <c r="I350" s="44" t="s">
        <v>28</v>
      </c>
      <c r="J350" s="44" t="s">
        <v>28</v>
      </c>
      <c r="K350" s="35" t="s">
        <v>28</v>
      </c>
      <c r="L350" s="15">
        <v>1.0</v>
      </c>
      <c r="M350" s="36" t="s">
        <v>28</v>
      </c>
      <c r="N350" s="35" t="s">
        <v>28</v>
      </c>
      <c r="O350" s="24" t="s">
        <v>28</v>
      </c>
      <c r="P350" s="35" t="s">
        <v>28</v>
      </c>
      <c r="Q350" s="35" t="s">
        <v>28</v>
      </c>
      <c r="R350" s="62" t="s">
        <v>1094</v>
      </c>
      <c r="S350" s="28" t="s">
        <v>1095</v>
      </c>
      <c r="T350" s="18" t="str">
        <f t="shared" si="16"/>
        <v>https://web.archive.org/web/20220817111345/https://www.nytimes.com/2022/05/...</v>
      </c>
      <c r="U350" s="75"/>
      <c r="V350" s="15"/>
      <c r="W350" s="21"/>
      <c r="X350" s="21"/>
      <c r="Y350" s="43"/>
      <c r="Z350" s="43"/>
    </row>
    <row r="351" ht="12.75" customHeight="1">
      <c r="A351" s="57">
        <v>231.0</v>
      </c>
      <c r="B351" s="58">
        <v>2022.0</v>
      </c>
      <c r="C351" s="61">
        <v>44706.0</v>
      </c>
      <c r="D351" s="44" t="s">
        <v>25</v>
      </c>
      <c r="E351" s="44" t="s">
        <v>81</v>
      </c>
      <c r="F351" s="26" t="s">
        <v>1096</v>
      </c>
      <c r="G351" s="44">
        <v>1.0</v>
      </c>
      <c r="H351" s="44" t="s">
        <v>28</v>
      </c>
      <c r="I351" s="44">
        <v>1.0</v>
      </c>
      <c r="J351" s="44" t="s">
        <v>28</v>
      </c>
      <c r="K351" s="35" t="s">
        <v>28</v>
      </c>
      <c r="L351" s="15">
        <v>1.0</v>
      </c>
      <c r="M351" s="83" t="s">
        <v>83</v>
      </c>
      <c r="N351" s="35" t="s">
        <v>28</v>
      </c>
      <c r="O351" s="24" t="s">
        <v>28</v>
      </c>
      <c r="P351" s="35" t="s">
        <v>28</v>
      </c>
      <c r="Q351" s="35" t="s">
        <v>28</v>
      </c>
      <c r="R351" s="62" t="s">
        <v>1097</v>
      </c>
      <c r="S351" s="28" t="s">
        <v>1098</v>
      </c>
      <c r="T351" s="18" t="str">
        <f t="shared" si="16"/>
        <v>https://web.archive.org/web/20220817111704/https://katu.com/news/local/pass...</v>
      </c>
      <c r="U351" s="75"/>
      <c r="V351" s="15" t="s">
        <v>1099</v>
      </c>
      <c r="W351" s="21"/>
      <c r="X351" s="21"/>
      <c r="Y351" s="43"/>
      <c r="Z351" s="43"/>
    </row>
    <row r="352" ht="12.75" customHeight="1">
      <c r="A352" s="57">
        <v>230.0</v>
      </c>
      <c r="B352" s="58">
        <v>2022.0</v>
      </c>
      <c r="C352" s="61">
        <v>44704.0</v>
      </c>
      <c r="D352" s="44" t="s">
        <v>25</v>
      </c>
      <c r="E352" s="44" t="s">
        <v>485</v>
      </c>
      <c r="F352" s="26" t="s">
        <v>1100</v>
      </c>
      <c r="G352" s="44">
        <v>1.0</v>
      </c>
      <c r="H352" s="44">
        <v>1.0</v>
      </c>
      <c r="I352" s="44" t="s">
        <v>28</v>
      </c>
      <c r="J352" s="44" t="s">
        <v>28</v>
      </c>
      <c r="K352" s="35" t="s">
        <v>28</v>
      </c>
      <c r="L352" s="15">
        <v>1.0</v>
      </c>
      <c r="M352" s="36" t="s">
        <v>28</v>
      </c>
      <c r="N352" s="19">
        <v>1.0</v>
      </c>
      <c r="O352" s="24" t="s">
        <v>28</v>
      </c>
      <c r="P352" s="35" t="s">
        <v>28</v>
      </c>
      <c r="Q352" s="35" t="s">
        <v>28</v>
      </c>
      <c r="R352" s="62" t="s">
        <v>1101</v>
      </c>
      <c r="S352" s="28" t="s">
        <v>1102</v>
      </c>
      <c r="T352" s="18" t="str">
        <f t="shared" si="16"/>
        <v>https://web.archive.org/web/20220817111344/https://ktar.com/story/5071099/c...</v>
      </c>
      <c r="U352" s="75"/>
      <c r="V352" s="15" t="s">
        <v>1103</v>
      </c>
      <c r="W352" s="21"/>
      <c r="X352" s="21"/>
      <c r="Y352" s="43"/>
      <c r="Z352" s="43"/>
    </row>
    <row r="353" ht="12.75" customHeight="1">
      <c r="A353" s="57">
        <v>229.0</v>
      </c>
      <c r="B353" s="58">
        <v>2022.0</v>
      </c>
      <c r="C353" s="61">
        <v>44702.0</v>
      </c>
      <c r="D353" s="44" t="s">
        <v>88</v>
      </c>
      <c r="E353" s="44" t="s">
        <v>28</v>
      </c>
      <c r="F353" s="26" t="s">
        <v>61</v>
      </c>
      <c r="G353" s="44">
        <v>1.0</v>
      </c>
      <c r="H353" s="44" t="s">
        <v>28</v>
      </c>
      <c r="I353" s="44" t="s">
        <v>28</v>
      </c>
      <c r="J353" s="44" t="s">
        <v>28</v>
      </c>
      <c r="K353" s="15">
        <v>1.0</v>
      </c>
      <c r="L353" s="15">
        <v>1.0</v>
      </c>
      <c r="M353" s="36" t="s">
        <v>28</v>
      </c>
      <c r="N353" s="35" t="s">
        <v>28</v>
      </c>
      <c r="O353" s="24" t="s">
        <v>28</v>
      </c>
      <c r="P353" s="35" t="s">
        <v>28</v>
      </c>
      <c r="Q353" s="35" t="s">
        <v>28</v>
      </c>
      <c r="R353" s="62" t="s">
        <v>1104</v>
      </c>
      <c r="S353" s="28" t="s">
        <v>1105</v>
      </c>
      <c r="T353" s="18" t="str">
        <f t="shared" si="16"/>
        <v>https://web.archive.org/web/20220817111359/https://transitjam.com/2022/05/2...</v>
      </c>
      <c r="U353" s="75"/>
      <c r="V353" s="15" t="s">
        <v>1106</v>
      </c>
      <c r="W353" s="21"/>
      <c r="X353" s="21"/>
      <c r="Y353" s="43"/>
      <c r="Z353" s="43"/>
    </row>
    <row r="354" ht="12.75" customHeight="1">
      <c r="A354" s="57">
        <v>228.0</v>
      </c>
      <c r="B354" s="58">
        <v>2022.0</v>
      </c>
      <c r="C354" s="61">
        <v>44700.0</v>
      </c>
      <c r="D354" s="44" t="s">
        <v>25</v>
      </c>
      <c r="E354" s="44" t="s">
        <v>42</v>
      </c>
      <c r="F354" s="26" t="s">
        <v>735</v>
      </c>
      <c r="G354" s="44">
        <v>1.0</v>
      </c>
      <c r="H354" s="44">
        <v>1.0</v>
      </c>
      <c r="I354" s="44" t="s">
        <v>28</v>
      </c>
      <c r="J354" s="44" t="s">
        <v>28</v>
      </c>
      <c r="K354" s="35" t="s">
        <v>28</v>
      </c>
      <c r="L354" s="15">
        <v>1.0</v>
      </c>
      <c r="M354" s="36" t="s">
        <v>28</v>
      </c>
      <c r="N354" s="35" t="s">
        <v>28</v>
      </c>
      <c r="O354" s="24" t="s">
        <v>28</v>
      </c>
      <c r="P354" s="35" t="s">
        <v>28</v>
      </c>
      <c r="Q354" s="35" t="s">
        <v>28</v>
      </c>
      <c r="R354" s="62" t="s">
        <v>1107</v>
      </c>
      <c r="S354" s="28" t="s">
        <v>1108</v>
      </c>
      <c r="T354" s="18" t="str">
        <f t="shared" si="16"/>
        <v>https://web.archive.org/web/20220817111406/https://www.nj.com/cumberland/20...</v>
      </c>
      <c r="U354" s="75"/>
      <c r="V354" s="15" t="s">
        <v>1109</v>
      </c>
      <c r="W354" s="21"/>
      <c r="X354" s="21"/>
      <c r="Y354" s="43"/>
      <c r="Z354" s="43"/>
    </row>
    <row r="355" ht="12.75" customHeight="1">
      <c r="A355" s="57">
        <v>227.0</v>
      </c>
      <c r="B355" s="58">
        <v>2022.0</v>
      </c>
      <c r="C355" s="61">
        <v>44700.0</v>
      </c>
      <c r="D355" s="44" t="s">
        <v>25</v>
      </c>
      <c r="E355" s="44" t="s">
        <v>42</v>
      </c>
      <c r="F355" s="26" t="s">
        <v>1110</v>
      </c>
      <c r="G355" s="44">
        <v>1.0</v>
      </c>
      <c r="H355" s="44">
        <v>1.0</v>
      </c>
      <c r="I355" s="44" t="s">
        <v>28</v>
      </c>
      <c r="J355" s="44" t="s">
        <v>28</v>
      </c>
      <c r="K355" s="35" t="s">
        <v>28</v>
      </c>
      <c r="L355" s="15">
        <v>1.0</v>
      </c>
      <c r="M355" s="36" t="s">
        <v>28</v>
      </c>
      <c r="N355" s="35" t="s">
        <v>28</v>
      </c>
      <c r="O355" s="24" t="s">
        <v>28</v>
      </c>
      <c r="P355" s="35" t="s">
        <v>28</v>
      </c>
      <c r="Q355" s="35" t="s">
        <v>28</v>
      </c>
      <c r="R355" s="62" t="s">
        <v>1111</v>
      </c>
      <c r="S355" s="28" t="s">
        <v>1112</v>
      </c>
      <c r="T355" s="18" t="str">
        <f t="shared" si="16"/>
        <v>https://web.archive.org/web/20220817111343/https://www.rlsmedia.com/article...</v>
      </c>
      <c r="U355" s="75"/>
      <c r="V355" s="15" t="s">
        <v>1113</v>
      </c>
      <c r="W355" s="21"/>
      <c r="X355" s="21"/>
      <c r="Y355" s="43"/>
      <c r="Z355" s="43"/>
    </row>
    <row r="356" ht="12.75" customHeight="1">
      <c r="A356" s="57">
        <v>226.0</v>
      </c>
      <c r="B356" s="58">
        <v>2022.0</v>
      </c>
      <c r="C356" s="61">
        <v>44699.0</v>
      </c>
      <c r="D356" s="44" t="s">
        <v>25</v>
      </c>
      <c r="E356" s="44" t="s">
        <v>31</v>
      </c>
      <c r="F356" s="26" t="s">
        <v>61</v>
      </c>
      <c r="G356" s="44">
        <v>1.0</v>
      </c>
      <c r="H356" s="44" t="s">
        <v>28</v>
      </c>
      <c r="I356" s="44" t="s">
        <v>28</v>
      </c>
      <c r="J356" s="44" t="s">
        <v>28</v>
      </c>
      <c r="K356" s="15">
        <v>1.0</v>
      </c>
      <c r="L356" s="15">
        <v>1.0</v>
      </c>
      <c r="M356" s="83">
        <v>3.0</v>
      </c>
      <c r="N356" s="19">
        <v>1.0</v>
      </c>
      <c r="O356" s="56" t="s">
        <v>1114</v>
      </c>
      <c r="P356" s="19">
        <v>1.0</v>
      </c>
      <c r="Q356" s="15" t="s">
        <v>142</v>
      </c>
      <c r="R356" s="62" t="s">
        <v>1115</v>
      </c>
      <c r="S356" s="28" t="s">
        <v>1116</v>
      </c>
      <c r="T356" s="18" t="str">
        <f t="shared" si="16"/>
        <v>https://web.archive.org/web/20220817111726/https://www.facebook.com/CHPCAPI...</v>
      </c>
      <c r="U356" s="47"/>
      <c r="V356" s="15"/>
      <c r="W356" s="21"/>
      <c r="X356" s="21"/>
      <c r="Y356" s="43"/>
      <c r="Z356" s="43"/>
    </row>
    <row r="357" ht="12.75" customHeight="1">
      <c r="A357" s="57">
        <v>225.0</v>
      </c>
      <c r="B357" s="58">
        <v>2022.0</v>
      </c>
      <c r="C357" s="61">
        <v>44697.0</v>
      </c>
      <c r="D357" s="44" t="s">
        <v>25</v>
      </c>
      <c r="E357" s="44" t="s">
        <v>169</v>
      </c>
      <c r="F357" s="26" t="s">
        <v>286</v>
      </c>
      <c r="G357" s="44">
        <v>1.0</v>
      </c>
      <c r="H357" s="44">
        <v>1.0</v>
      </c>
      <c r="I357" s="44" t="s">
        <v>28</v>
      </c>
      <c r="J357" s="44" t="s">
        <v>28</v>
      </c>
      <c r="K357" s="44" t="s">
        <v>28</v>
      </c>
      <c r="L357" s="15">
        <v>1.0</v>
      </c>
      <c r="M357" s="83">
        <v>3.0</v>
      </c>
      <c r="N357" s="19">
        <v>1.0</v>
      </c>
      <c r="O357" s="56" t="s">
        <v>1117</v>
      </c>
      <c r="P357" s="19">
        <v>1.0</v>
      </c>
      <c r="Q357" s="15" t="s">
        <v>142</v>
      </c>
      <c r="R357" s="62" t="s">
        <v>1118</v>
      </c>
      <c r="S357" s="28" t="s">
        <v>1119</v>
      </c>
      <c r="T357" s="18" t="str">
        <f t="shared" si="16"/>
        <v>https://web.archive.org/web/20220815212600/https://api.nhtsa.gov/complaints...</v>
      </c>
      <c r="U357" s="86" t="s">
        <v>1120</v>
      </c>
      <c r="V357" s="15" t="s">
        <v>1121</v>
      </c>
      <c r="W357" s="21"/>
      <c r="X357" s="21"/>
      <c r="Y357" s="43"/>
      <c r="Z357" s="43"/>
    </row>
    <row r="358" ht="12.75" customHeight="1">
      <c r="A358" s="57">
        <v>224.0</v>
      </c>
      <c r="B358" s="58">
        <v>2022.0</v>
      </c>
      <c r="C358" s="61">
        <v>44693.0</v>
      </c>
      <c r="D358" s="44" t="s">
        <v>313</v>
      </c>
      <c r="E358" s="44" t="s">
        <v>28</v>
      </c>
      <c r="F358" s="26" t="s">
        <v>1122</v>
      </c>
      <c r="G358" s="44">
        <v>1.0</v>
      </c>
      <c r="H358" s="44" t="s">
        <v>28</v>
      </c>
      <c r="I358" s="44" t="s">
        <v>28</v>
      </c>
      <c r="J358" s="44" t="s">
        <v>28</v>
      </c>
      <c r="K358" s="15">
        <v>1.0</v>
      </c>
      <c r="L358" s="15">
        <v>1.0</v>
      </c>
      <c r="M358" s="83" t="s">
        <v>62</v>
      </c>
      <c r="N358" s="35" t="s">
        <v>28</v>
      </c>
      <c r="O358" s="24" t="s">
        <v>28</v>
      </c>
      <c r="P358" s="35" t="s">
        <v>28</v>
      </c>
      <c r="Q358" s="35" t="s">
        <v>28</v>
      </c>
      <c r="R358" s="62" t="s">
        <v>1123</v>
      </c>
      <c r="S358" s="28" t="s">
        <v>1124</v>
      </c>
      <c r="T358" s="18" t="str">
        <f t="shared" si="16"/>
        <v>https://web.archive.org/web/20220817112042/https://thewest.com.au/news/fata...</v>
      </c>
      <c r="U358" s="75"/>
      <c r="V358" s="15"/>
      <c r="W358" s="21"/>
      <c r="X358" s="21"/>
      <c r="Y358" s="43"/>
      <c r="Z358" s="43"/>
    </row>
    <row r="359" ht="12.75" customHeight="1">
      <c r="A359" s="57">
        <v>223.0</v>
      </c>
      <c r="B359" s="58">
        <v>2022.0</v>
      </c>
      <c r="C359" s="61">
        <v>44693.0</v>
      </c>
      <c r="D359" s="44" t="s">
        <v>25</v>
      </c>
      <c r="E359" s="44" t="s">
        <v>31</v>
      </c>
      <c r="F359" s="26" t="s">
        <v>1125</v>
      </c>
      <c r="G359" s="44">
        <v>3.0</v>
      </c>
      <c r="H359" s="44">
        <v>1.0</v>
      </c>
      <c r="I359" s="44">
        <v>2.0</v>
      </c>
      <c r="J359" s="44" t="s">
        <v>28</v>
      </c>
      <c r="K359" s="35" t="s">
        <v>28</v>
      </c>
      <c r="L359" s="15">
        <v>3.0</v>
      </c>
      <c r="M359" s="83" t="s">
        <v>83</v>
      </c>
      <c r="N359" s="19">
        <v>1.0</v>
      </c>
      <c r="O359" s="24" t="s">
        <v>28</v>
      </c>
      <c r="P359" s="35" t="s">
        <v>28</v>
      </c>
      <c r="Q359" s="35" t="s">
        <v>28</v>
      </c>
      <c r="R359" s="62" t="s">
        <v>1126</v>
      </c>
      <c r="S359" s="28" t="s">
        <v>1127</v>
      </c>
      <c r="T359" s="18" t="str">
        <f t="shared" si="16"/>
        <v>https://web.archive.org/web/20220817111727/https://www.pressdemocrat.com/ar...</v>
      </c>
      <c r="U359" s="75"/>
      <c r="V359" s="15" t="s">
        <v>1128</v>
      </c>
      <c r="W359" s="21" t="s">
        <v>1129</v>
      </c>
      <c r="X359" s="21" t="s">
        <v>1130</v>
      </c>
      <c r="Y359" s="43"/>
      <c r="Z359" s="43"/>
    </row>
    <row r="360" ht="12.75" customHeight="1">
      <c r="A360" s="57">
        <v>222.0</v>
      </c>
      <c r="B360" s="58">
        <v>2022.0</v>
      </c>
      <c r="C360" s="61">
        <v>44688.0</v>
      </c>
      <c r="D360" s="44" t="s">
        <v>25</v>
      </c>
      <c r="E360" s="44" t="s">
        <v>99</v>
      </c>
      <c r="F360" s="26" t="s">
        <v>1131</v>
      </c>
      <c r="G360" s="44">
        <v>2.0</v>
      </c>
      <c r="H360" s="44" t="s">
        <v>28</v>
      </c>
      <c r="I360" s="44" t="s">
        <v>28</v>
      </c>
      <c r="J360" s="44">
        <v>2.0</v>
      </c>
      <c r="K360" s="35" t="s">
        <v>28</v>
      </c>
      <c r="L360" s="35" t="s">
        <v>28</v>
      </c>
      <c r="M360" s="36" t="s">
        <v>28</v>
      </c>
      <c r="N360" s="35" t="s">
        <v>28</v>
      </c>
      <c r="O360" s="24" t="s">
        <v>28</v>
      </c>
      <c r="P360" s="35" t="s">
        <v>28</v>
      </c>
      <c r="Q360" s="35" t="s">
        <v>28</v>
      </c>
      <c r="R360" s="62" t="s">
        <v>1132</v>
      </c>
      <c r="S360" s="28" t="s">
        <v>1133</v>
      </c>
      <c r="T360" s="18" t="str">
        <f t="shared" si="16"/>
        <v>https://web.archive.org/web/20220817111705/https://www.abc4.com/news/local-...</v>
      </c>
      <c r="U360" s="75"/>
      <c r="V360" s="15" t="s">
        <v>1134</v>
      </c>
      <c r="W360" s="21" t="s">
        <v>1135</v>
      </c>
      <c r="X360" s="43"/>
      <c r="Y360" s="43"/>
      <c r="Z360" s="43"/>
    </row>
    <row r="361" ht="12.75" customHeight="1">
      <c r="A361" s="57">
        <v>221.0</v>
      </c>
      <c r="B361" s="58">
        <v>2022.0</v>
      </c>
      <c r="C361" s="61">
        <v>44682.0</v>
      </c>
      <c r="D361" s="44" t="s">
        <v>25</v>
      </c>
      <c r="E361" s="44" t="s">
        <v>299</v>
      </c>
      <c r="F361" s="26" t="s">
        <v>1136</v>
      </c>
      <c r="G361" s="44">
        <v>1.0</v>
      </c>
      <c r="H361" s="44" t="s">
        <v>28</v>
      </c>
      <c r="I361" s="44" t="s">
        <v>28</v>
      </c>
      <c r="J361" s="44" t="s">
        <v>28</v>
      </c>
      <c r="K361" s="15">
        <v>1.0</v>
      </c>
      <c r="L361" s="15">
        <v>1.0</v>
      </c>
      <c r="M361" s="36" t="s">
        <v>28</v>
      </c>
      <c r="N361" s="35" t="s">
        <v>28</v>
      </c>
      <c r="O361" s="24" t="s">
        <v>28</v>
      </c>
      <c r="P361" s="35" t="s">
        <v>28</v>
      </c>
      <c r="Q361" s="35" t="s">
        <v>28</v>
      </c>
      <c r="R361" s="62" t="s">
        <v>1137</v>
      </c>
      <c r="S361" s="28" t="s">
        <v>1138</v>
      </c>
      <c r="T361" s="18" t="str">
        <f t="shared" si="16"/>
        <v>https://web.archive.org/web/20220817112847/https://twitter.com/KeeleyFox29/...</v>
      </c>
      <c r="U361" s="75"/>
      <c r="V361" s="15"/>
      <c r="W361" s="43"/>
      <c r="X361" s="43"/>
      <c r="Y361" s="43"/>
      <c r="Z361" s="43"/>
    </row>
    <row r="362" ht="12.75" customHeight="1">
      <c r="A362" s="57">
        <v>220.0</v>
      </c>
      <c r="B362" s="58">
        <v>2022.0</v>
      </c>
      <c r="C362" s="61">
        <v>44680.0</v>
      </c>
      <c r="D362" s="44" t="s">
        <v>25</v>
      </c>
      <c r="E362" s="44" t="s">
        <v>577</v>
      </c>
      <c r="F362" s="26" t="s">
        <v>1139</v>
      </c>
      <c r="G362" s="44">
        <v>1.0</v>
      </c>
      <c r="H362" s="44">
        <v>1.0</v>
      </c>
      <c r="I362" s="44" t="s">
        <v>28</v>
      </c>
      <c r="J362" s="44" t="s">
        <v>28</v>
      </c>
      <c r="K362" s="35" t="s">
        <v>28</v>
      </c>
      <c r="L362" s="35" t="s">
        <v>28</v>
      </c>
      <c r="M362" s="36" t="s">
        <v>28</v>
      </c>
      <c r="N362" s="35" t="s">
        <v>28</v>
      </c>
      <c r="O362" s="24" t="s">
        <v>28</v>
      </c>
      <c r="P362" s="35" t="s">
        <v>28</v>
      </c>
      <c r="Q362" s="35" t="s">
        <v>28</v>
      </c>
      <c r="R362" s="62" t="s">
        <v>1140</v>
      </c>
      <c r="S362" s="28" t="s">
        <v>1141</v>
      </c>
      <c r="T362" s="18" t="str">
        <f t="shared" si="16"/>
        <v>https://web.archive.org/web/20220817111656/https://www.cbs17.com/news/local...</v>
      </c>
      <c r="U362" s="75"/>
      <c r="V362" s="15"/>
      <c r="W362" s="43"/>
      <c r="X362" s="43"/>
      <c r="Y362" s="43"/>
      <c r="Z362" s="43"/>
    </row>
    <row r="363" ht="12.75" customHeight="1">
      <c r="A363" s="57">
        <v>219.0</v>
      </c>
      <c r="B363" s="58">
        <v>2022.0</v>
      </c>
      <c r="C363" s="61">
        <v>44665.0</v>
      </c>
      <c r="D363" s="44" t="s">
        <v>25</v>
      </c>
      <c r="E363" s="44" t="s">
        <v>71</v>
      </c>
      <c r="F363" s="26" t="s">
        <v>1142</v>
      </c>
      <c r="G363" s="44">
        <v>1.0</v>
      </c>
      <c r="H363" s="44" t="s">
        <v>28</v>
      </c>
      <c r="I363" s="44" t="s">
        <v>28</v>
      </c>
      <c r="J363" s="44">
        <v>1.0</v>
      </c>
      <c r="K363" s="35"/>
      <c r="L363" s="80" t="s">
        <v>28</v>
      </c>
      <c r="M363" s="17" t="s">
        <v>29</v>
      </c>
      <c r="N363" s="19">
        <v>1.0</v>
      </c>
      <c r="O363" s="56" t="s">
        <v>1143</v>
      </c>
      <c r="P363" s="19">
        <v>1.0</v>
      </c>
      <c r="Q363" s="15" t="s">
        <v>142</v>
      </c>
      <c r="R363" s="18" t="s">
        <v>209</v>
      </c>
      <c r="S363" s="18" t="s">
        <v>209</v>
      </c>
      <c r="T363" s="18" t="s">
        <v>209</v>
      </c>
      <c r="U363" s="75"/>
      <c r="V363" s="15"/>
      <c r="W363" s="43"/>
      <c r="X363" s="43"/>
      <c r="Y363" s="43"/>
      <c r="Z363" s="43"/>
    </row>
    <row r="364" ht="12.75" customHeight="1">
      <c r="A364" s="57">
        <v>218.0</v>
      </c>
      <c r="B364" s="58">
        <v>2022.0</v>
      </c>
      <c r="C364" s="61">
        <v>44661.0</v>
      </c>
      <c r="D364" s="44" t="s">
        <v>163</v>
      </c>
      <c r="E364" s="44" t="s">
        <v>28</v>
      </c>
      <c r="F364" s="26" t="s">
        <v>1144</v>
      </c>
      <c r="G364" s="44">
        <v>1.0</v>
      </c>
      <c r="H364" s="44" t="s">
        <v>28</v>
      </c>
      <c r="I364" s="44" t="s">
        <v>28</v>
      </c>
      <c r="J364" s="44">
        <v>1.0</v>
      </c>
      <c r="K364" s="35" t="s">
        <v>28</v>
      </c>
      <c r="L364" s="35" t="s">
        <v>28</v>
      </c>
      <c r="M364" s="36" t="s">
        <v>28</v>
      </c>
      <c r="N364" s="35" t="s">
        <v>28</v>
      </c>
      <c r="O364" s="24" t="s">
        <v>28</v>
      </c>
      <c r="P364" s="35" t="s">
        <v>28</v>
      </c>
      <c r="Q364" s="35" t="s">
        <v>28</v>
      </c>
      <c r="R364" s="62" t="s">
        <v>1145</v>
      </c>
      <c r="S364" s="28" t="s">
        <v>1146</v>
      </c>
      <c r="T364" s="18" t="str">
        <f t="shared" ref="T364:T381" si="17">hyperlink(R364,S364)</f>
        <v>https://web.archive.org/web/20220817111707/https://www.hertsad.co.uk/news/t...</v>
      </c>
      <c r="U364" s="75"/>
      <c r="V364" s="15"/>
      <c r="W364" s="43"/>
      <c r="X364" s="43"/>
      <c r="Y364" s="43"/>
      <c r="Z364" s="43"/>
    </row>
    <row r="365" ht="12.75" customHeight="1">
      <c r="A365" s="57">
        <v>217.0</v>
      </c>
      <c r="B365" s="58">
        <v>2022.0</v>
      </c>
      <c r="C365" s="61">
        <v>44659.0</v>
      </c>
      <c r="D365" s="44" t="s">
        <v>1147</v>
      </c>
      <c r="E365" s="44" t="s">
        <v>28</v>
      </c>
      <c r="F365" s="26" t="s">
        <v>1148</v>
      </c>
      <c r="G365" s="44">
        <v>1.0</v>
      </c>
      <c r="H365" s="44" t="s">
        <v>28</v>
      </c>
      <c r="I365" s="44" t="s">
        <v>28</v>
      </c>
      <c r="J365" s="44" t="s">
        <v>28</v>
      </c>
      <c r="K365" s="35" t="s">
        <v>28</v>
      </c>
      <c r="L365" s="15">
        <v>1.0</v>
      </c>
      <c r="M365" s="36" t="s">
        <v>28</v>
      </c>
      <c r="N365" s="35" t="s">
        <v>28</v>
      </c>
      <c r="O365" s="24" t="s">
        <v>28</v>
      </c>
      <c r="P365" s="35" t="s">
        <v>28</v>
      </c>
      <c r="Q365" s="35" t="s">
        <v>28</v>
      </c>
      <c r="R365" s="62" t="s">
        <v>1149</v>
      </c>
      <c r="S365" s="28" t="s">
        <v>1150</v>
      </c>
      <c r="T365" s="18" t="str">
        <f t="shared" si="17"/>
        <v>https://web.archive.org/web/20220817111705/https://myprivacy.dpgmedia.nl/co...</v>
      </c>
      <c r="U365" s="75"/>
      <c r="V365" s="15"/>
      <c r="W365" s="43"/>
      <c r="X365" s="43"/>
      <c r="Y365" s="43"/>
      <c r="Z365" s="43"/>
    </row>
    <row r="366" ht="12.75" customHeight="1">
      <c r="A366" s="57">
        <v>216.0</v>
      </c>
      <c r="B366" s="58">
        <v>2022.0</v>
      </c>
      <c r="C366" s="61">
        <v>44647.0</v>
      </c>
      <c r="D366" s="44" t="s">
        <v>25</v>
      </c>
      <c r="E366" s="44" t="s">
        <v>31</v>
      </c>
      <c r="F366" s="26" t="s">
        <v>1151</v>
      </c>
      <c r="G366" s="44">
        <v>1.0</v>
      </c>
      <c r="H366" s="44" t="s">
        <v>28</v>
      </c>
      <c r="I366" s="44" t="s">
        <v>28</v>
      </c>
      <c r="J366" s="44" t="s">
        <v>28</v>
      </c>
      <c r="K366" s="35" t="s">
        <v>28</v>
      </c>
      <c r="L366" s="15">
        <v>1.0</v>
      </c>
      <c r="M366" s="17" t="s">
        <v>29</v>
      </c>
      <c r="N366" s="19">
        <v>1.0</v>
      </c>
      <c r="O366" s="56" t="s">
        <v>1152</v>
      </c>
      <c r="P366" s="19">
        <v>1.0</v>
      </c>
      <c r="Q366" s="15" t="s">
        <v>142</v>
      </c>
      <c r="R366" s="62" t="s">
        <v>1153</v>
      </c>
      <c r="S366" s="28" t="s">
        <v>1154</v>
      </c>
      <c r="T366" s="18" t="str">
        <f t="shared" si="17"/>
        <v>https://web.archive.org/web/20220817111737/https://www.eastbaytimes.com/202...</v>
      </c>
      <c r="U366" s="75"/>
      <c r="V366" s="15"/>
      <c r="W366" s="43"/>
      <c r="X366" s="43"/>
      <c r="Y366" s="43"/>
      <c r="Z366" s="43"/>
    </row>
    <row r="367" ht="12.75" customHeight="1">
      <c r="A367" s="57">
        <v>215.0</v>
      </c>
      <c r="B367" s="58">
        <v>2022.0</v>
      </c>
      <c r="C367" s="61">
        <v>44641.0</v>
      </c>
      <c r="D367" s="44" t="s">
        <v>25</v>
      </c>
      <c r="E367" s="44" t="s">
        <v>31</v>
      </c>
      <c r="F367" s="26" t="s">
        <v>1155</v>
      </c>
      <c r="G367" s="44">
        <v>2.0</v>
      </c>
      <c r="H367" s="44" t="s">
        <v>28</v>
      </c>
      <c r="I367" s="44" t="s">
        <v>28</v>
      </c>
      <c r="J367" s="44">
        <v>2.0</v>
      </c>
      <c r="K367" s="35" t="s">
        <v>28</v>
      </c>
      <c r="L367" s="35" t="s">
        <v>28</v>
      </c>
      <c r="M367" s="36" t="s">
        <v>28</v>
      </c>
      <c r="N367" s="35" t="s">
        <v>28</v>
      </c>
      <c r="O367" s="24" t="s">
        <v>28</v>
      </c>
      <c r="P367" s="35" t="s">
        <v>28</v>
      </c>
      <c r="Q367" s="35" t="s">
        <v>28</v>
      </c>
      <c r="R367" s="62" t="s">
        <v>1156</v>
      </c>
      <c r="S367" s="28" t="s">
        <v>1157</v>
      </c>
      <c r="T367" s="18" t="str">
        <f t="shared" si="17"/>
        <v>https://web.archive.org/web/20220817111732/https://kion546.com/news/2022/03...</v>
      </c>
      <c r="U367" s="75"/>
      <c r="V367" s="15"/>
      <c r="W367" s="43"/>
      <c r="X367" s="43"/>
      <c r="Y367" s="43"/>
      <c r="Z367" s="43"/>
    </row>
    <row r="368" ht="12.75" customHeight="1">
      <c r="A368" s="57">
        <v>214.0</v>
      </c>
      <c r="B368" s="58">
        <v>2022.0</v>
      </c>
      <c r="C368" s="61">
        <v>44640.0</v>
      </c>
      <c r="D368" s="44" t="s">
        <v>25</v>
      </c>
      <c r="E368" s="44" t="s">
        <v>31</v>
      </c>
      <c r="F368" s="26" t="s">
        <v>1158</v>
      </c>
      <c r="G368" s="44">
        <v>2.0</v>
      </c>
      <c r="H368" s="44">
        <v>1.0</v>
      </c>
      <c r="I368" s="44" t="s">
        <v>28</v>
      </c>
      <c r="J368" s="44">
        <v>1.0</v>
      </c>
      <c r="K368" s="35" t="s">
        <v>28</v>
      </c>
      <c r="L368" s="15">
        <v>1.0</v>
      </c>
      <c r="M368" s="83">
        <v>3.0</v>
      </c>
      <c r="N368" s="35" t="s">
        <v>28</v>
      </c>
      <c r="O368" s="24" t="s">
        <v>28</v>
      </c>
      <c r="P368" s="35" t="s">
        <v>28</v>
      </c>
      <c r="Q368" s="35" t="s">
        <v>28</v>
      </c>
      <c r="R368" s="62" t="s">
        <v>1159</v>
      </c>
      <c r="S368" s="28" t="s">
        <v>1160</v>
      </c>
      <c r="T368" s="18" t="str">
        <f t="shared" si="17"/>
        <v>https://web.archive.org/web/20220817112043/https://sfist.com/2022/03/23/dri...</v>
      </c>
      <c r="U368" s="75"/>
      <c r="V368" s="15" t="s">
        <v>1161</v>
      </c>
      <c r="W368" s="21" t="s">
        <v>1162</v>
      </c>
      <c r="X368" s="43"/>
      <c r="Y368" s="43"/>
      <c r="Z368" s="43"/>
    </row>
    <row r="369" ht="12.75" customHeight="1">
      <c r="A369" s="57">
        <v>213.0</v>
      </c>
      <c r="B369" s="58">
        <v>2022.0</v>
      </c>
      <c r="C369" s="61">
        <v>44634.0</v>
      </c>
      <c r="D369" s="44" t="s">
        <v>25</v>
      </c>
      <c r="E369" s="44" t="s">
        <v>31</v>
      </c>
      <c r="F369" s="26" t="s">
        <v>1163</v>
      </c>
      <c r="G369" s="44">
        <v>2.0</v>
      </c>
      <c r="H369" s="44">
        <v>1.0</v>
      </c>
      <c r="I369" s="44">
        <v>1.0</v>
      </c>
      <c r="J369" s="44" t="s">
        <v>28</v>
      </c>
      <c r="K369" s="35" t="s">
        <v>28</v>
      </c>
      <c r="L369" s="15">
        <v>1.0</v>
      </c>
      <c r="M369" s="36" t="s">
        <v>28</v>
      </c>
      <c r="N369" s="35" t="s">
        <v>28</v>
      </c>
      <c r="O369" s="24" t="s">
        <v>28</v>
      </c>
      <c r="P369" s="35" t="s">
        <v>28</v>
      </c>
      <c r="Q369" s="35" t="s">
        <v>28</v>
      </c>
      <c r="R369" s="62" t="s">
        <v>1164</v>
      </c>
      <c r="S369" s="28" t="s">
        <v>1165</v>
      </c>
      <c r="T369" s="18" t="str">
        <f t="shared" si="17"/>
        <v>https://web.archive.org/web/20220817112546/https://www.dailybulletin.com/20...</v>
      </c>
      <c r="U369" s="75"/>
      <c r="V369" s="15" t="s">
        <v>1166</v>
      </c>
      <c r="W369" s="15" t="s">
        <v>1167</v>
      </c>
      <c r="X369" s="15"/>
      <c r="Y369" s="43"/>
      <c r="Z369" s="43"/>
    </row>
    <row r="370" ht="12.75" customHeight="1">
      <c r="A370" s="57">
        <v>212.0</v>
      </c>
      <c r="B370" s="58">
        <v>2022.0</v>
      </c>
      <c r="C370" s="61">
        <v>44634.0</v>
      </c>
      <c r="D370" s="44" t="s">
        <v>25</v>
      </c>
      <c r="E370" s="44" t="s">
        <v>71</v>
      </c>
      <c r="F370" s="26" t="s">
        <v>1168</v>
      </c>
      <c r="G370" s="44">
        <v>1.0</v>
      </c>
      <c r="H370" s="44">
        <v>1.0</v>
      </c>
      <c r="I370" s="44" t="s">
        <v>28</v>
      </c>
      <c r="J370" s="44" t="s">
        <v>28</v>
      </c>
      <c r="K370" s="35" t="s">
        <v>28</v>
      </c>
      <c r="L370" s="15">
        <v>1.0</v>
      </c>
      <c r="M370" s="36" t="s">
        <v>28</v>
      </c>
      <c r="N370" s="35" t="s">
        <v>28</v>
      </c>
      <c r="O370" s="24" t="s">
        <v>28</v>
      </c>
      <c r="P370" s="35" t="s">
        <v>28</v>
      </c>
      <c r="Q370" s="35" t="s">
        <v>28</v>
      </c>
      <c r="R370" s="62" t="s">
        <v>1169</v>
      </c>
      <c r="S370" s="28" t="s">
        <v>1170</v>
      </c>
      <c r="T370" s="18" t="str">
        <f t="shared" si="17"/>
        <v>https://web.archive.org/web/20220817113049/https://wsvn.com/news/local/driv...</v>
      </c>
      <c r="U370" s="75"/>
      <c r="V370" s="15"/>
      <c r="W370" s="43"/>
      <c r="X370" s="43"/>
      <c r="Y370" s="43"/>
      <c r="Z370" s="43"/>
    </row>
    <row r="371" ht="12.75" customHeight="1">
      <c r="A371" s="57">
        <v>211.0</v>
      </c>
      <c r="B371" s="58">
        <v>2022.0</v>
      </c>
      <c r="C371" s="61">
        <v>44633.0</v>
      </c>
      <c r="D371" s="44" t="s">
        <v>1171</v>
      </c>
      <c r="E371" s="44" t="s">
        <v>28</v>
      </c>
      <c r="F371" s="26" t="s">
        <v>1172</v>
      </c>
      <c r="G371" s="44">
        <v>1.0</v>
      </c>
      <c r="H371" s="44" t="s">
        <v>28</v>
      </c>
      <c r="I371" s="44" t="s">
        <v>28</v>
      </c>
      <c r="J371" s="44">
        <v>1.0</v>
      </c>
      <c r="K371" s="35" t="s">
        <v>28</v>
      </c>
      <c r="L371" s="15">
        <v>1.0</v>
      </c>
      <c r="M371" s="36" t="s">
        <v>28</v>
      </c>
      <c r="N371" s="35" t="s">
        <v>28</v>
      </c>
      <c r="O371" s="24" t="s">
        <v>28</v>
      </c>
      <c r="P371" s="35" t="s">
        <v>28</v>
      </c>
      <c r="Q371" s="35" t="s">
        <v>28</v>
      </c>
      <c r="R371" s="62" t="s">
        <v>1173</v>
      </c>
      <c r="S371" s="28" t="s">
        <v>1174</v>
      </c>
      <c r="T371" s="18" t="str">
        <f t="shared" si="17"/>
        <v>https://web.archive.org/web/20220817114126/https://www.20min.ch/story/schwe...</v>
      </c>
      <c r="U371" s="75"/>
      <c r="V371" s="15"/>
      <c r="W371" s="43"/>
      <c r="X371" s="43"/>
      <c r="Y371" s="43"/>
      <c r="Z371" s="43"/>
    </row>
    <row r="372" ht="12.75" customHeight="1">
      <c r="A372" s="57">
        <v>210.0</v>
      </c>
      <c r="B372" s="58">
        <v>2022.0</v>
      </c>
      <c r="C372" s="61">
        <v>44632.0</v>
      </c>
      <c r="D372" s="44" t="s">
        <v>25</v>
      </c>
      <c r="E372" s="44" t="s">
        <v>203</v>
      </c>
      <c r="F372" s="26" t="s">
        <v>1175</v>
      </c>
      <c r="G372" s="44">
        <v>1.0</v>
      </c>
      <c r="H372" s="44">
        <v>1.0</v>
      </c>
      <c r="I372" s="44" t="s">
        <v>28</v>
      </c>
      <c r="J372" s="44" t="s">
        <v>28</v>
      </c>
      <c r="K372" s="35" t="s">
        <v>28</v>
      </c>
      <c r="L372" s="15">
        <v>1.0</v>
      </c>
      <c r="M372" s="83" t="s">
        <v>83</v>
      </c>
      <c r="N372" s="35" t="s">
        <v>28</v>
      </c>
      <c r="O372" s="24" t="s">
        <v>28</v>
      </c>
      <c r="P372" s="35" t="s">
        <v>28</v>
      </c>
      <c r="Q372" s="35" t="s">
        <v>28</v>
      </c>
      <c r="R372" s="62" t="s">
        <v>1176</v>
      </c>
      <c r="S372" s="28" t="s">
        <v>1177</v>
      </c>
      <c r="T372" s="18" t="str">
        <f t="shared" si="17"/>
        <v>https://web.archive.org/web/20220817113049/https://patch.com/new-york/newci...</v>
      </c>
      <c r="U372" s="75"/>
      <c r="V372" s="15"/>
      <c r="W372" s="43"/>
      <c r="X372" s="43"/>
      <c r="Y372" s="43"/>
      <c r="Z372" s="43"/>
    </row>
    <row r="373" ht="12.75" customHeight="1">
      <c r="A373" s="57">
        <v>209.0</v>
      </c>
      <c r="B373" s="58">
        <v>2022.0</v>
      </c>
      <c r="C373" s="61">
        <v>44627.0</v>
      </c>
      <c r="D373" s="44" t="s">
        <v>88</v>
      </c>
      <c r="E373" s="44" t="s">
        <v>28</v>
      </c>
      <c r="F373" s="26" t="s">
        <v>1178</v>
      </c>
      <c r="G373" s="44">
        <v>1.0</v>
      </c>
      <c r="H373" s="44" t="s">
        <v>28</v>
      </c>
      <c r="I373" s="44" t="s">
        <v>28</v>
      </c>
      <c r="J373" s="44" t="s">
        <v>28</v>
      </c>
      <c r="K373" s="15">
        <v>1.0</v>
      </c>
      <c r="L373" s="15">
        <v>1.0</v>
      </c>
      <c r="M373" s="36" t="s">
        <v>28</v>
      </c>
      <c r="N373" s="19">
        <v>1.0</v>
      </c>
      <c r="O373" s="24" t="s">
        <v>28</v>
      </c>
      <c r="P373" s="35" t="s">
        <v>28</v>
      </c>
      <c r="Q373" s="35" t="s">
        <v>28</v>
      </c>
      <c r="R373" s="62" t="s">
        <v>1179</v>
      </c>
      <c r="S373" s="28" t="s">
        <v>1180</v>
      </c>
      <c r="T373" s="18" t="str">
        <f t="shared" si="17"/>
        <v>https://web.archive.org/web/20220817113258/https://autos.udn.com/autos/stor...</v>
      </c>
      <c r="U373" s="75"/>
      <c r="V373" s="15" t="s">
        <v>1181</v>
      </c>
      <c r="W373" s="43"/>
      <c r="X373" s="43"/>
      <c r="Y373" s="43"/>
      <c r="Z373" s="43"/>
    </row>
    <row r="374" ht="12.75" customHeight="1">
      <c r="A374" s="57">
        <v>208.0</v>
      </c>
      <c r="B374" s="58">
        <v>2022.0</v>
      </c>
      <c r="C374" s="73">
        <v>44627.0</v>
      </c>
      <c r="D374" s="44" t="s">
        <v>25</v>
      </c>
      <c r="E374" s="44" t="s">
        <v>31</v>
      </c>
      <c r="F374" s="26" t="s">
        <v>1182</v>
      </c>
      <c r="G374" s="44">
        <v>1.0</v>
      </c>
      <c r="H374" s="44">
        <v>1.0</v>
      </c>
      <c r="I374" s="44" t="s">
        <v>28</v>
      </c>
      <c r="J374" s="44" t="s">
        <v>28</v>
      </c>
      <c r="K374" s="35" t="s">
        <v>28</v>
      </c>
      <c r="L374" s="15">
        <v>1.0</v>
      </c>
      <c r="M374" s="36" t="s">
        <v>28</v>
      </c>
      <c r="N374" s="35" t="s">
        <v>28</v>
      </c>
      <c r="O374" s="24" t="s">
        <v>28</v>
      </c>
      <c r="P374" s="35" t="s">
        <v>28</v>
      </c>
      <c r="Q374" s="35" t="s">
        <v>28</v>
      </c>
      <c r="R374" s="62" t="s">
        <v>1183</v>
      </c>
      <c r="S374" s="28" t="s">
        <v>1184</v>
      </c>
      <c r="T374" s="18" t="str">
        <f t="shared" si="17"/>
        <v>https://web.archive.org/web/20220817112128/https://www.ktvu.com/news/myster...</v>
      </c>
      <c r="U374" s="75"/>
      <c r="V374" s="15" t="s">
        <v>1185</v>
      </c>
      <c r="W374" s="43"/>
      <c r="X374" s="43"/>
      <c r="Y374" s="43"/>
      <c r="Z374" s="43"/>
    </row>
    <row r="375" ht="12.75" customHeight="1">
      <c r="A375" s="57">
        <v>207.0</v>
      </c>
      <c r="B375" s="58">
        <v>2022.0</v>
      </c>
      <c r="C375" s="73">
        <v>44625.0</v>
      </c>
      <c r="D375" s="44" t="s">
        <v>25</v>
      </c>
      <c r="E375" s="44" t="s">
        <v>31</v>
      </c>
      <c r="F375" s="26" t="s">
        <v>1186</v>
      </c>
      <c r="G375" s="44">
        <v>1.0</v>
      </c>
      <c r="H375" s="44" t="s">
        <v>28</v>
      </c>
      <c r="I375" s="44" t="s">
        <v>28</v>
      </c>
      <c r="J375" s="44">
        <v>1.0</v>
      </c>
      <c r="K375" s="35" t="s">
        <v>28</v>
      </c>
      <c r="L375" s="35" t="s">
        <v>28</v>
      </c>
      <c r="M375" s="36" t="s">
        <v>28</v>
      </c>
      <c r="N375" s="35" t="s">
        <v>28</v>
      </c>
      <c r="O375" s="24" t="s">
        <v>28</v>
      </c>
      <c r="P375" s="35" t="s">
        <v>28</v>
      </c>
      <c r="Q375" s="35" t="s">
        <v>28</v>
      </c>
      <c r="R375" s="62" t="s">
        <v>1187</v>
      </c>
      <c r="S375" s="28" t="s">
        <v>1188</v>
      </c>
      <c r="T375" s="18" t="str">
        <f t="shared" si="17"/>
        <v>https://web.archive.org/web/20220817112211/https://kion546.com/news/2022/03...</v>
      </c>
      <c r="U375" s="75"/>
      <c r="V375" s="35"/>
      <c r="W375" s="43"/>
      <c r="X375" s="43"/>
      <c r="Y375" s="43"/>
      <c r="Z375" s="43"/>
    </row>
    <row r="376" ht="12.75" customHeight="1">
      <c r="A376" s="57">
        <v>206.0</v>
      </c>
      <c r="B376" s="58">
        <v>2022.0</v>
      </c>
      <c r="C376" s="73">
        <v>44620.0</v>
      </c>
      <c r="D376" s="44" t="s">
        <v>25</v>
      </c>
      <c r="E376" s="44" t="s">
        <v>643</v>
      </c>
      <c r="F376" s="26" t="s">
        <v>1189</v>
      </c>
      <c r="G376" s="44">
        <v>1.0</v>
      </c>
      <c r="H376" s="44">
        <v>1.0</v>
      </c>
      <c r="I376" s="44" t="s">
        <v>28</v>
      </c>
      <c r="J376" s="44" t="s">
        <v>28</v>
      </c>
      <c r="K376" s="35" t="s">
        <v>28</v>
      </c>
      <c r="L376" s="15">
        <v>1.0</v>
      </c>
      <c r="M376" s="36" t="s">
        <v>28</v>
      </c>
      <c r="N376" s="35" t="s">
        <v>28</v>
      </c>
      <c r="O376" s="24" t="s">
        <v>28</v>
      </c>
      <c r="P376" s="35" t="s">
        <v>28</v>
      </c>
      <c r="Q376" s="35" t="s">
        <v>28</v>
      </c>
      <c r="R376" s="62" t="s">
        <v>1190</v>
      </c>
      <c r="S376" s="28" t="s">
        <v>1191</v>
      </c>
      <c r="T376" s="18" t="str">
        <f t="shared" si="17"/>
        <v>https://web.archive.org/web/20220817112548/https://www.wthr.com/article/new...</v>
      </c>
      <c r="U376" s="75"/>
      <c r="V376" s="35"/>
      <c r="W376" s="43"/>
      <c r="X376" s="43"/>
      <c r="Y376" s="43"/>
      <c r="Z376" s="43"/>
    </row>
    <row r="377" ht="12.75" customHeight="1">
      <c r="A377" s="57">
        <v>205.0</v>
      </c>
      <c r="B377" s="58">
        <v>2022.0</v>
      </c>
      <c r="C377" s="61">
        <v>44619.0</v>
      </c>
      <c r="D377" s="44" t="s">
        <v>25</v>
      </c>
      <c r="E377" s="44" t="s">
        <v>197</v>
      </c>
      <c r="F377" s="26" t="s">
        <v>1192</v>
      </c>
      <c r="G377" s="44">
        <v>1.0</v>
      </c>
      <c r="H377" s="44">
        <v>1.0</v>
      </c>
      <c r="I377" s="44" t="s">
        <v>28</v>
      </c>
      <c r="J377" s="44" t="s">
        <v>28</v>
      </c>
      <c r="K377" s="35" t="s">
        <v>28</v>
      </c>
      <c r="L377" s="15">
        <v>1.0</v>
      </c>
      <c r="M377" s="36" t="s">
        <v>28</v>
      </c>
      <c r="N377" s="35" t="s">
        <v>28</v>
      </c>
      <c r="O377" s="56" t="s">
        <v>28</v>
      </c>
      <c r="P377" s="35" t="s">
        <v>28</v>
      </c>
      <c r="Q377" s="35" t="s">
        <v>28</v>
      </c>
      <c r="R377" s="62" t="s">
        <v>1193</v>
      </c>
      <c r="S377" s="28" t="s">
        <v>1194</v>
      </c>
      <c r="T377" s="18" t="str">
        <f t="shared" si="17"/>
        <v>https://web.archive.org/web/20220817113101/https://www.autoevolution.com/ne...</v>
      </c>
      <c r="U377" s="75"/>
      <c r="V377" s="15" t="s">
        <v>1195</v>
      </c>
      <c r="W377" s="43"/>
      <c r="X377" s="43"/>
      <c r="Y377" s="43"/>
      <c r="Z377" s="43"/>
    </row>
    <row r="378" ht="12.75" customHeight="1">
      <c r="A378" s="57">
        <v>204.0</v>
      </c>
      <c r="B378" s="58">
        <v>2022.0</v>
      </c>
      <c r="C378" s="73">
        <v>44604.0</v>
      </c>
      <c r="D378" s="44" t="s">
        <v>25</v>
      </c>
      <c r="E378" s="44" t="s">
        <v>31</v>
      </c>
      <c r="F378" s="26" t="s">
        <v>1196</v>
      </c>
      <c r="G378" s="44">
        <v>1.0</v>
      </c>
      <c r="H378" s="44">
        <v>1.0</v>
      </c>
      <c r="I378" s="44" t="s">
        <v>28</v>
      </c>
      <c r="J378" s="44" t="s">
        <v>28</v>
      </c>
      <c r="K378" s="35" t="s">
        <v>28</v>
      </c>
      <c r="L378" s="15">
        <v>1.0</v>
      </c>
      <c r="M378" s="36" t="s">
        <v>28</v>
      </c>
      <c r="N378" s="35" t="s">
        <v>28</v>
      </c>
      <c r="O378" s="56" t="s">
        <v>28</v>
      </c>
      <c r="P378" s="35" t="s">
        <v>28</v>
      </c>
      <c r="Q378" s="35" t="s">
        <v>28</v>
      </c>
      <c r="R378" s="62" t="s">
        <v>1197</v>
      </c>
      <c r="S378" s="28" t="s">
        <v>1198</v>
      </c>
      <c r="T378" s="18" t="str">
        <f t="shared" si="17"/>
        <v>https://web.archive.org/web/20220817113108/https://abc7.com/woodland-hills-...</v>
      </c>
      <c r="U378" s="75"/>
      <c r="V378" s="35"/>
      <c r="W378" s="43"/>
      <c r="X378" s="43"/>
      <c r="Y378" s="43"/>
      <c r="Z378" s="43"/>
    </row>
    <row r="379" ht="12.75" customHeight="1">
      <c r="A379" s="57">
        <v>203.0</v>
      </c>
      <c r="B379" s="58">
        <v>2022.0</v>
      </c>
      <c r="C379" s="73">
        <v>44599.0</v>
      </c>
      <c r="D379" s="44" t="s">
        <v>25</v>
      </c>
      <c r="E379" s="44" t="s">
        <v>71</v>
      </c>
      <c r="F379" s="26" t="s">
        <v>1199</v>
      </c>
      <c r="G379" s="44">
        <v>1.0</v>
      </c>
      <c r="H379" s="44">
        <v>1.0</v>
      </c>
      <c r="I379" s="44" t="s">
        <v>28</v>
      </c>
      <c r="J379" s="44" t="s">
        <v>28</v>
      </c>
      <c r="K379" s="35" t="s">
        <v>28</v>
      </c>
      <c r="L379" s="15">
        <v>1.0</v>
      </c>
      <c r="M379" s="36" t="s">
        <v>28</v>
      </c>
      <c r="N379" s="35" t="s">
        <v>28</v>
      </c>
      <c r="O379" s="56" t="s">
        <v>28</v>
      </c>
      <c r="P379" s="35" t="s">
        <v>28</v>
      </c>
      <c r="Q379" s="35" t="s">
        <v>28</v>
      </c>
      <c r="R379" s="87" t="s">
        <v>1200</v>
      </c>
      <c r="S379" s="28" t="s">
        <v>1201</v>
      </c>
      <c r="T379" s="18" t="str">
        <f t="shared" si="17"/>
        <v>https://web.archive.org/web/20220817112853/https://www.wfla.com/news/traffi...</v>
      </c>
      <c r="U379" s="75"/>
      <c r="V379" s="35"/>
      <c r="W379" s="43"/>
      <c r="X379" s="43"/>
      <c r="Y379" s="43"/>
      <c r="Z379" s="43"/>
    </row>
    <row r="380" ht="12.75" customHeight="1">
      <c r="A380" s="57">
        <v>202.0</v>
      </c>
      <c r="B380" s="58">
        <v>2022.0</v>
      </c>
      <c r="C380" s="88">
        <v>44562.0</v>
      </c>
      <c r="D380" s="44" t="s">
        <v>25</v>
      </c>
      <c r="E380" s="44" t="s">
        <v>31</v>
      </c>
      <c r="F380" s="26" t="s">
        <v>1202</v>
      </c>
      <c r="G380" s="44">
        <v>1.0</v>
      </c>
      <c r="H380" s="44" t="s">
        <v>28</v>
      </c>
      <c r="I380" s="44" t="s">
        <v>28</v>
      </c>
      <c r="J380" s="44">
        <v>1.0</v>
      </c>
      <c r="K380" s="35" t="s">
        <v>28</v>
      </c>
      <c r="L380" s="35" t="s">
        <v>28</v>
      </c>
      <c r="M380" s="83" t="s">
        <v>62</v>
      </c>
      <c r="N380" s="35" t="s">
        <v>28</v>
      </c>
      <c r="O380" s="56" t="s">
        <v>28</v>
      </c>
      <c r="P380" s="35" t="s">
        <v>28</v>
      </c>
      <c r="Q380" s="35" t="s">
        <v>28</v>
      </c>
      <c r="R380" s="87" t="s">
        <v>1203</v>
      </c>
      <c r="S380" s="28" t="s">
        <v>1204</v>
      </c>
      <c r="T380" s="18" t="str">
        <f t="shared" si="17"/>
        <v>https://web.archive.org/web/20220102071418/https://www.vvng.com/sb-i-15-shu...</v>
      </c>
      <c r="U380" s="75"/>
      <c r="V380" s="35"/>
      <c r="W380" s="43"/>
      <c r="X380" s="43"/>
      <c r="Y380" s="43"/>
      <c r="Z380" s="43"/>
    </row>
    <row r="381" ht="12.75" customHeight="1">
      <c r="A381" s="57">
        <v>201.0</v>
      </c>
      <c r="B381" s="58">
        <v>2022.0</v>
      </c>
      <c r="C381" s="88">
        <v>44562.0</v>
      </c>
      <c r="D381" s="44" t="s">
        <v>25</v>
      </c>
      <c r="E381" s="44" t="s">
        <v>31</v>
      </c>
      <c r="F381" s="26" t="s">
        <v>1205</v>
      </c>
      <c r="G381" s="44">
        <v>1.0</v>
      </c>
      <c r="H381" s="44">
        <v>1.0</v>
      </c>
      <c r="I381" s="44" t="s">
        <v>28</v>
      </c>
      <c r="J381" s="44" t="s">
        <v>28</v>
      </c>
      <c r="K381" s="35" t="s">
        <v>28</v>
      </c>
      <c r="L381" s="36">
        <v>1.0</v>
      </c>
      <c r="M381" s="36" t="s">
        <v>28</v>
      </c>
      <c r="N381" s="35" t="s">
        <v>28</v>
      </c>
      <c r="O381" s="56" t="s">
        <v>28</v>
      </c>
      <c r="P381" s="35" t="s">
        <v>28</v>
      </c>
      <c r="Q381" s="35" t="s">
        <v>28</v>
      </c>
      <c r="R381" s="87" t="s">
        <v>1206</v>
      </c>
      <c r="S381" s="28" t="s">
        <v>1207</v>
      </c>
      <c r="T381" s="18" t="str">
        <f t="shared" si="17"/>
        <v>https://web.archive.org/web/20220817112847/https://www.kron4.com/news/bay-a...</v>
      </c>
      <c r="U381" s="75"/>
      <c r="V381" s="35"/>
      <c r="W381" s="43"/>
      <c r="X381" s="43"/>
      <c r="Y381" s="43"/>
      <c r="Z381" s="43"/>
    </row>
    <row r="382" ht="12.75" customHeight="1">
      <c r="A382" s="57">
        <v>200.0</v>
      </c>
      <c r="B382" s="58">
        <v>2022.0</v>
      </c>
      <c r="C382" s="82" t="s">
        <v>1208</v>
      </c>
      <c r="D382" s="44" t="s">
        <v>25</v>
      </c>
      <c r="E382" s="44" t="s">
        <v>31</v>
      </c>
      <c r="F382" s="26" t="s">
        <v>1209</v>
      </c>
      <c r="G382" s="44">
        <v>1.0</v>
      </c>
      <c r="H382" s="44"/>
      <c r="I382" s="44"/>
      <c r="J382" s="44"/>
      <c r="K382" s="35"/>
      <c r="L382" s="36"/>
      <c r="M382" s="17">
        <v>3.0</v>
      </c>
      <c r="N382" s="15">
        <v>1.0</v>
      </c>
      <c r="O382" s="56" t="s">
        <v>1210</v>
      </c>
      <c r="P382" s="19">
        <v>1.0</v>
      </c>
      <c r="Q382" s="15" t="s">
        <v>142</v>
      </c>
      <c r="R382" s="18" t="s">
        <v>209</v>
      </c>
      <c r="S382" s="18" t="s">
        <v>209</v>
      </c>
      <c r="T382" s="18" t="s">
        <v>209</v>
      </c>
      <c r="U382" s="75"/>
      <c r="V382" s="35"/>
      <c r="W382" s="43"/>
      <c r="X382" s="43"/>
      <c r="Y382" s="43"/>
      <c r="Z382" s="43"/>
    </row>
    <row r="383" ht="12.75" customHeight="1">
      <c r="A383" s="57">
        <v>199.0</v>
      </c>
      <c r="B383" s="63">
        <v>2021.0</v>
      </c>
      <c r="C383" s="88">
        <v>44561.0</v>
      </c>
      <c r="D383" s="44" t="s">
        <v>25</v>
      </c>
      <c r="E383" s="44" t="s">
        <v>31</v>
      </c>
      <c r="F383" s="26" t="s">
        <v>562</v>
      </c>
      <c r="G383" s="44">
        <v>2.0</v>
      </c>
      <c r="H383" s="44">
        <v>1.0</v>
      </c>
      <c r="I383" s="44">
        <v>1.0</v>
      </c>
      <c r="J383" s="44" t="s">
        <v>28</v>
      </c>
      <c r="K383" s="35" t="s">
        <v>28</v>
      </c>
      <c r="L383" s="36">
        <v>2.0</v>
      </c>
      <c r="M383" s="36" t="s">
        <v>28</v>
      </c>
      <c r="N383" s="35" t="s">
        <v>28</v>
      </c>
      <c r="O383" s="56" t="s">
        <v>28</v>
      </c>
      <c r="P383" s="35" t="s">
        <v>28</v>
      </c>
      <c r="Q383" s="35" t="s">
        <v>28</v>
      </c>
      <c r="R383" s="87" t="s">
        <v>1211</v>
      </c>
      <c r="S383" s="28" t="s">
        <v>1212</v>
      </c>
      <c r="T383" s="18" t="str">
        <f t="shared" ref="T383:T509" si="18">hyperlink(R383,S383)</f>
        <v>https://web.archive.org/web/20220817113053/https://news24-680.com/2021/12/3...</v>
      </c>
      <c r="U383" s="75"/>
      <c r="V383" s="35"/>
      <c r="W383" s="43"/>
      <c r="X383" s="43"/>
      <c r="Y383" s="43"/>
      <c r="Z383" s="43"/>
    </row>
    <row r="384" ht="12.75" customHeight="1">
      <c r="A384" s="57">
        <v>198.0</v>
      </c>
      <c r="B384" s="63">
        <v>2021.0</v>
      </c>
      <c r="C384" s="88">
        <v>44558.0</v>
      </c>
      <c r="D384" s="44" t="s">
        <v>25</v>
      </c>
      <c r="E384" s="44" t="s">
        <v>31</v>
      </c>
      <c r="F384" s="26" t="s">
        <v>1213</v>
      </c>
      <c r="G384" s="44">
        <v>1.0</v>
      </c>
      <c r="H384" s="44" t="s">
        <v>28</v>
      </c>
      <c r="I384" s="44" t="s">
        <v>28</v>
      </c>
      <c r="J384" s="44">
        <v>1.0</v>
      </c>
      <c r="K384" s="35" t="s">
        <v>28</v>
      </c>
      <c r="L384" s="35" t="s">
        <v>28</v>
      </c>
      <c r="M384" s="17">
        <v>3.0</v>
      </c>
      <c r="N384" s="19">
        <v>1.0</v>
      </c>
      <c r="O384" s="56" t="s">
        <v>1214</v>
      </c>
      <c r="P384" s="19">
        <v>1.0</v>
      </c>
      <c r="Q384" s="15" t="s">
        <v>142</v>
      </c>
      <c r="R384" s="62" t="s">
        <v>1215</v>
      </c>
      <c r="S384" s="28" t="s">
        <v>1216</v>
      </c>
      <c r="T384" s="18" t="str">
        <f t="shared" si="18"/>
        <v>https://web.archive.org/web/20220817112848/https://kesq.com/news/2021/12/28...</v>
      </c>
      <c r="U384" s="75"/>
      <c r="V384" s="35"/>
      <c r="W384" s="43"/>
      <c r="X384" s="43"/>
      <c r="Y384" s="43"/>
      <c r="Z384" s="43"/>
    </row>
    <row r="385" ht="12.75" customHeight="1">
      <c r="A385" s="57">
        <v>197.0</v>
      </c>
      <c r="B385" s="58">
        <v>2021.0</v>
      </c>
      <c r="C385" s="73">
        <v>44554.0</v>
      </c>
      <c r="D385" s="44" t="s">
        <v>88</v>
      </c>
      <c r="E385" s="44" t="s">
        <v>28</v>
      </c>
      <c r="F385" s="26" t="s">
        <v>1217</v>
      </c>
      <c r="G385" s="44">
        <v>1.0</v>
      </c>
      <c r="H385" s="44">
        <v>1.0</v>
      </c>
      <c r="I385" s="44" t="s">
        <v>28</v>
      </c>
      <c r="J385" s="44" t="s">
        <v>28</v>
      </c>
      <c r="K385" s="80" t="s">
        <v>28</v>
      </c>
      <c r="L385" s="80">
        <v>1.0</v>
      </c>
      <c r="M385" s="36" t="s">
        <v>28</v>
      </c>
      <c r="N385" s="80" t="s">
        <v>28</v>
      </c>
      <c r="O385" s="24" t="s">
        <v>28</v>
      </c>
      <c r="P385" s="80" t="s">
        <v>28</v>
      </c>
      <c r="Q385" s="35" t="s">
        <v>28</v>
      </c>
      <c r="R385" s="62" t="s">
        <v>1218</v>
      </c>
      <c r="S385" s="28" t="s">
        <v>1219</v>
      </c>
      <c r="T385" s="18" t="str">
        <f t="shared" si="18"/>
        <v>https://web.archive.org/web/20220817113109/https://www.breakinglatest.news/...</v>
      </c>
      <c r="U385" s="75"/>
      <c r="V385" s="15"/>
      <c r="W385" s="35"/>
      <c r="X385" s="35"/>
      <c r="Y385" s="43"/>
      <c r="Z385" s="43"/>
    </row>
    <row r="386" ht="12.75" customHeight="1">
      <c r="A386" s="57">
        <v>196.0</v>
      </c>
      <c r="B386" s="58">
        <v>2021.0</v>
      </c>
      <c r="C386" s="73">
        <v>44548.0</v>
      </c>
      <c r="D386" s="44" t="s">
        <v>25</v>
      </c>
      <c r="E386" s="44" t="s">
        <v>31</v>
      </c>
      <c r="F386" s="26" t="s">
        <v>235</v>
      </c>
      <c r="G386" s="44">
        <v>1.0</v>
      </c>
      <c r="H386" s="44" t="s">
        <v>28</v>
      </c>
      <c r="I386" s="44" t="s">
        <v>28</v>
      </c>
      <c r="J386" s="44">
        <v>1.0</v>
      </c>
      <c r="K386" s="80" t="s">
        <v>28</v>
      </c>
      <c r="L386" s="80" t="s">
        <v>28</v>
      </c>
      <c r="M386" s="83" t="s">
        <v>29</v>
      </c>
      <c r="N386" s="80" t="s">
        <v>28</v>
      </c>
      <c r="O386" s="24" t="s">
        <v>28</v>
      </c>
      <c r="P386" s="80" t="s">
        <v>28</v>
      </c>
      <c r="Q386" s="35" t="s">
        <v>28</v>
      </c>
      <c r="R386" s="62" t="s">
        <v>1220</v>
      </c>
      <c r="S386" s="28" t="s">
        <v>1221</v>
      </c>
      <c r="T386" s="18" t="str">
        <f t="shared" si="18"/>
        <v>https://web.archive.org/web/20220817113258/https://www.mercurynews.com/2021...</v>
      </c>
      <c r="U386" s="75"/>
      <c r="V386" s="15" t="s">
        <v>1222</v>
      </c>
      <c r="W386" s="35"/>
      <c r="X386" s="35"/>
      <c r="Y386" s="43"/>
      <c r="Z386" s="43"/>
    </row>
    <row r="387" ht="12.75" customHeight="1">
      <c r="A387" s="57">
        <v>195.0</v>
      </c>
      <c r="B387" s="58">
        <v>2021.0</v>
      </c>
      <c r="C387" s="73">
        <v>44541.0</v>
      </c>
      <c r="D387" s="44" t="s">
        <v>310</v>
      </c>
      <c r="E387" s="44" t="s">
        <v>28</v>
      </c>
      <c r="F387" s="26" t="s">
        <v>1223</v>
      </c>
      <c r="G387" s="44">
        <v>1.0</v>
      </c>
      <c r="H387" s="44" t="s">
        <v>28</v>
      </c>
      <c r="I387" s="44" t="s">
        <v>28</v>
      </c>
      <c r="J387" s="44" t="s">
        <v>28</v>
      </c>
      <c r="K387" s="80">
        <v>1.0</v>
      </c>
      <c r="L387" s="80">
        <v>1.0</v>
      </c>
      <c r="M387" s="36" t="s">
        <v>28</v>
      </c>
      <c r="N387" s="80" t="s">
        <v>28</v>
      </c>
      <c r="O387" s="24" t="s">
        <v>28</v>
      </c>
      <c r="P387" s="80" t="s">
        <v>28</v>
      </c>
      <c r="Q387" s="35" t="s">
        <v>28</v>
      </c>
      <c r="R387" s="62" t="s">
        <v>1224</v>
      </c>
      <c r="S387" s="28" t="s">
        <v>1225</v>
      </c>
      <c r="T387" s="18" t="str">
        <f t="shared" si="18"/>
        <v>https://web.archive.org/web/20220817113015/https://www.bbc.com/news/world-e...</v>
      </c>
      <c r="U387" s="75"/>
      <c r="V387" s="35"/>
      <c r="W387" s="35"/>
      <c r="X387" s="35"/>
      <c r="Y387" s="43"/>
      <c r="Z387" s="43"/>
    </row>
    <row r="388" ht="12.75" customHeight="1">
      <c r="A388" s="57">
        <v>194.0</v>
      </c>
      <c r="B388" s="58">
        <v>2021.0</v>
      </c>
      <c r="C388" s="73">
        <v>44537.0</v>
      </c>
      <c r="D388" s="44" t="s">
        <v>25</v>
      </c>
      <c r="E388" s="44" t="s">
        <v>485</v>
      </c>
      <c r="F388" s="26" t="s">
        <v>1226</v>
      </c>
      <c r="G388" s="44">
        <v>1.0</v>
      </c>
      <c r="H388" s="44">
        <v>1.0</v>
      </c>
      <c r="I388" s="44" t="s">
        <v>28</v>
      </c>
      <c r="J388" s="44" t="s">
        <v>28</v>
      </c>
      <c r="K388" s="80" t="s">
        <v>28</v>
      </c>
      <c r="L388" s="80">
        <v>1.0</v>
      </c>
      <c r="M388" s="36" t="s">
        <v>28</v>
      </c>
      <c r="N388" s="80" t="s">
        <v>28</v>
      </c>
      <c r="O388" s="24" t="s">
        <v>28</v>
      </c>
      <c r="P388" s="80" t="s">
        <v>28</v>
      </c>
      <c r="Q388" s="35" t="s">
        <v>28</v>
      </c>
      <c r="R388" s="62" t="s">
        <v>1227</v>
      </c>
      <c r="S388" s="28" t="s">
        <v>1228</v>
      </c>
      <c r="T388" s="18" t="str">
        <f t="shared" si="18"/>
        <v>https://web.archive.org/web/20220817113015/https://www.12news.com/article/n...</v>
      </c>
      <c r="U388" s="75"/>
      <c r="V388" s="35"/>
      <c r="W388" s="35"/>
      <c r="X388" s="35"/>
      <c r="Y388" s="43"/>
      <c r="Z388" s="43"/>
    </row>
    <row r="389" ht="12.75" customHeight="1">
      <c r="A389" s="57">
        <v>193.0</v>
      </c>
      <c r="B389" s="58">
        <v>2021.0</v>
      </c>
      <c r="C389" s="73">
        <v>44537.0</v>
      </c>
      <c r="D389" s="44" t="s">
        <v>359</v>
      </c>
      <c r="E389" s="44" t="s">
        <v>28</v>
      </c>
      <c r="F389" s="26" t="s">
        <v>1229</v>
      </c>
      <c r="G389" s="44">
        <v>1.0</v>
      </c>
      <c r="H389" s="44">
        <v>1.0</v>
      </c>
      <c r="I389" s="44" t="s">
        <v>28</v>
      </c>
      <c r="J389" s="44" t="s">
        <v>28</v>
      </c>
      <c r="K389" s="80" t="s">
        <v>28</v>
      </c>
      <c r="L389" s="80">
        <v>1.0</v>
      </c>
      <c r="M389" s="36" t="s">
        <v>28</v>
      </c>
      <c r="N389" s="80" t="s">
        <v>28</v>
      </c>
      <c r="O389" s="24" t="s">
        <v>28</v>
      </c>
      <c r="P389" s="80" t="s">
        <v>28</v>
      </c>
      <c r="Q389" s="35" t="s">
        <v>28</v>
      </c>
      <c r="R389" s="62" t="s">
        <v>1230</v>
      </c>
      <c r="S389" s="28" t="s">
        <v>1231</v>
      </c>
      <c r="T389" s="18" t="str">
        <f t="shared" si="18"/>
        <v>https://web.archive.org/web/20220817113406/https://www.bz-berlin.de/branden...</v>
      </c>
      <c r="U389" s="75"/>
      <c r="V389" s="35" t="s">
        <v>1232</v>
      </c>
      <c r="W389" s="35"/>
      <c r="X389" s="35"/>
      <c r="Y389" s="43"/>
      <c r="Z389" s="43"/>
    </row>
    <row r="390" ht="12.75" customHeight="1">
      <c r="A390" s="57">
        <v>192.0</v>
      </c>
      <c r="B390" s="58">
        <v>2021.0</v>
      </c>
      <c r="C390" s="73">
        <v>44532.0</v>
      </c>
      <c r="D390" s="44" t="s">
        <v>88</v>
      </c>
      <c r="E390" s="44" t="s">
        <v>28</v>
      </c>
      <c r="F390" s="26" t="s">
        <v>1233</v>
      </c>
      <c r="G390" s="44">
        <v>1.0</v>
      </c>
      <c r="H390" s="44" t="s">
        <v>28</v>
      </c>
      <c r="I390" s="44" t="s">
        <v>28</v>
      </c>
      <c r="J390" s="44">
        <v>1.0</v>
      </c>
      <c r="K390" s="80" t="s">
        <v>28</v>
      </c>
      <c r="L390" s="80" t="s">
        <v>28</v>
      </c>
      <c r="M390" s="36" t="s">
        <v>28</v>
      </c>
      <c r="N390" s="80" t="s">
        <v>28</v>
      </c>
      <c r="O390" s="24" t="s">
        <v>28</v>
      </c>
      <c r="P390" s="80" t="s">
        <v>28</v>
      </c>
      <c r="Q390" s="35" t="s">
        <v>28</v>
      </c>
      <c r="R390" s="62" t="s">
        <v>1234</v>
      </c>
      <c r="S390" s="28" t="s">
        <v>1235</v>
      </c>
      <c r="T390" s="18" t="str">
        <f t="shared" si="18"/>
        <v>https://web.archive.org/web/20220817113111/https://www.scmp.com/news/hong-k...</v>
      </c>
      <c r="U390" s="75"/>
      <c r="V390" s="35"/>
      <c r="W390" s="35"/>
      <c r="X390" s="35"/>
      <c r="Y390" s="43"/>
      <c r="Z390" s="43"/>
    </row>
    <row r="391" ht="12.75" customHeight="1">
      <c r="A391" s="57">
        <v>191.0</v>
      </c>
      <c r="B391" s="58">
        <v>2021.0</v>
      </c>
      <c r="C391" s="73">
        <v>44531.0</v>
      </c>
      <c r="D391" s="44" t="s">
        <v>25</v>
      </c>
      <c r="E391" s="44" t="s">
        <v>31</v>
      </c>
      <c r="F391" s="26" t="s">
        <v>1236</v>
      </c>
      <c r="G391" s="44">
        <v>1.0</v>
      </c>
      <c r="H391" s="44">
        <v>1.0</v>
      </c>
      <c r="I391" s="44" t="s">
        <v>28</v>
      </c>
      <c r="J391" s="44" t="s">
        <v>28</v>
      </c>
      <c r="K391" s="80" t="s">
        <v>28</v>
      </c>
      <c r="L391" s="80">
        <v>1.0</v>
      </c>
      <c r="M391" s="83">
        <v>3.0</v>
      </c>
      <c r="N391" s="80" t="s">
        <v>28</v>
      </c>
      <c r="O391" s="24" t="s">
        <v>28</v>
      </c>
      <c r="P391" s="80" t="s">
        <v>28</v>
      </c>
      <c r="Q391" s="35" t="s">
        <v>28</v>
      </c>
      <c r="R391" s="62" t="s">
        <v>1237</v>
      </c>
      <c r="S391" s="28" t="s">
        <v>1238</v>
      </c>
      <c r="T391" s="18" t="str">
        <f t="shared" si="18"/>
        <v>https://web.archive.org/web/20220817113330/https://www.cbsnews.com/losangel...</v>
      </c>
      <c r="U391" s="75"/>
      <c r="V391" s="35"/>
      <c r="W391" s="35"/>
      <c r="X391" s="35"/>
      <c r="Y391" s="43"/>
      <c r="Z391" s="43"/>
    </row>
    <row r="392" ht="12.75" customHeight="1">
      <c r="A392" s="57">
        <v>190.0</v>
      </c>
      <c r="B392" s="58">
        <v>2021.0</v>
      </c>
      <c r="C392" s="73">
        <v>44529.0</v>
      </c>
      <c r="D392" s="44" t="s">
        <v>25</v>
      </c>
      <c r="E392" s="44" t="s">
        <v>31</v>
      </c>
      <c r="F392" s="26" t="s">
        <v>1239</v>
      </c>
      <c r="G392" s="44">
        <v>1.0</v>
      </c>
      <c r="H392" s="44" t="s">
        <v>28</v>
      </c>
      <c r="I392" s="44" t="s">
        <v>28</v>
      </c>
      <c r="J392" s="44">
        <v>1.0</v>
      </c>
      <c r="K392" s="80" t="s">
        <v>28</v>
      </c>
      <c r="L392" s="80" t="s">
        <v>28</v>
      </c>
      <c r="M392" s="36" t="s">
        <v>28</v>
      </c>
      <c r="N392" s="80" t="s">
        <v>28</v>
      </c>
      <c r="O392" s="24" t="s">
        <v>28</v>
      </c>
      <c r="P392" s="80" t="s">
        <v>28</v>
      </c>
      <c r="Q392" s="35" t="s">
        <v>28</v>
      </c>
      <c r="R392" s="62" t="s">
        <v>1240</v>
      </c>
      <c r="S392" s="28" t="s">
        <v>1241</v>
      </c>
      <c r="T392" s="18" t="str">
        <f t="shared" si="18"/>
        <v>https://web.archive.org/web/20220817113102/https://www.cbsnews.com/sanfranc...</v>
      </c>
      <c r="U392" s="75"/>
      <c r="V392" s="35"/>
      <c r="W392" s="35"/>
      <c r="X392" s="35"/>
      <c r="Y392" s="43"/>
      <c r="Z392" s="43"/>
    </row>
    <row r="393" ht="12.75" customHeight="1">
      <c r="A393" s="57">
        <v>189.0</v>
      </c>
      <c r="B393" s="58">
        <v>2021.0</v>
      </c>
      <c r="C393" s="73">
        <v>44515.0</v>
      </c>
      <c r="D393" s="44" t="s">
        <v>25</v>
      </c>
      <c r="E393" s="44" t="s">
        <v>31</v>
      </c>
      <c r="F393" s="26" t="s">
        <v>1242</v>
      </c>
      <c r="G393" s="44">
        <v>1.0</v>
      </c>
      <c r="H393" s="44" t="s">
        <v>28</v>
      </c>
      <c r="I393" s="44" t="s">
        <v>28</v>
      </c>
      <c r="J393" s="44" t="s">
        <v>28</v>
      </c>
      <c r="K393" s="80" t="s">
        <v>28</v>
      </c>
      <c r="L393" s="80">
        <v>1.0</v>
      </c>
      <c r="M393" s="36" t="s">
        <v>28</v>
      </c>
      <c r="N393" s="80" t="s">
        <v>28</v>
      </c>
      <c r="O393" s="24" t="s">
        <v>28</v>
      </c>
      <c r="P393" s="80" t="s">
        <v>28</v>
      </c>
      <c r="Q393" s="35" t="s">
        <v>28</v>
      </c>
      <c r="R393" s="62" t="s">
        <v>1243</v>
      </c>
      <c r="S393" s="28" t="s">
        <v>1244</v>
      </c>
      <c r="T393" s="18" t="str">
        <f t="shared" si="18"/>
        <v>https://web.archive.org/web/20220817113112/https://fox5sandiego.com/traffic...</v>
      </c>
      <c r="U393" s="75"/>
      <c r="V393" s="35"/>
      <c r="W393" s="35"/>
      <c r="X393" s="35"/>
      <c r="Y393" s="43"/>
      <c r="Z393" s="43"/>
    </row>
    <row r="394" ht="12.75" customHeight="1">
      <c r="A394" s="57">
        <v>188.0</v>
      </c>
      <c r="B394" s="58">
        <v>2021.0</v>
      </c>
      <c r="C394" s="73">
        <v>44508.0</v>
      </c>
      <c r="D394" s="44" t="s">
        <v>25</v>
      </c>
      <c r="E394" s="44" t="s">
        <v>485</v>
      </c>
      <c r="F394" s="26" t="s">
        <v>1245</v>
      </c>
      <c r="G394" s="44">
        <v>1.0</v>
      </c>
      <c r="H394" s="44" t="s">
        <v>28</v>
      </c>
      <c r="I394" s="44" t="s">
        <v>28</v>
      </c>
      <c r="J394" s="44">
        <v>1.0</v>
      </c>
      <c r="K394" s="80" t="s">
        <v>28</v>
      </c>
      <c r="L394" s="80" t="s">
        <v>28</v>
      </c>
      <c r="M394" s="36" t="s">
        <v>28</v>
      </c>
      <c r="N394" s="80" t="s">
        <v>28</v>
      </c>
      <c r="O394" s="24" t="s">
        <v>28</v>
      </c>
      <c r="P394" s="80" t="s">
        <v>28</v>
      </c>
      <c r="Q394" s="35" t="s">
        <v>28</v>
      </c>
      <c r="R394" s="62" t="s">
        <v>1246</v>
      </c>
      <c r="S394" s="28" t="s">
        <v>1247</v>
      </c>
      <c r="T394" s="18" t="str">
        <f t="shared" si="18"/>
        <v>https://web.archive.org/web/20220817113111/https://www.12news.com/article/n...</v>
      </c>
      <c r="U394" s="75"/>
      <c r="V394" s="35"/>
      <c r="W394" s="35"/>
      <c r="X394" s="35"/>
      <c r="Y394" s="43"/>
      <c r="Z394" s="43"/>
    </row>
    <row r="395" ht="12.75" customHeight="1">
      <c r="A395" s="57">
        <v>187.0</v>
      </c>
      <c r="B395" s="58">
        <v>2021.0</v>
      </c>
      <c r="C395" s="73">
        <v>44508.0</v>
      </c>
      <c r="D395" s="44" t="s">
        <v>25</v>
      </c>
      <c r="E395" s="44" t="s">
        <v>67</v>
      </c>
      <c r="F395" s="26" t="s">
        <v>1248</v>
      </c>
      <c r="G395" s="44">
        <v>1.0</v>
      </c>
      <c r="H395" s="44">
        <v>1.0</v>
      </c>
      <c r="I395" s="44" t="s">
        <v>28</v>
      </c>
      <c r="J395" s="44" t="s">
        <v>28</v>
      </c>
      <c r="K395" s="80" t="s">
        <v>28</v>
      </c>
      <c r="L395" s="80">
        <v>1.0</v>
      </c>
      <c r="M395" s="36" t="s">
        <v>28</v>
      </c>
      <c r="N395" s="80" t="s">
        <v>28</v>
      </c>
      <c r="O395" s="24" t="s">
        <v>28</v>
      </c>
      <c r="P395" s="80" t="s">
        <v>28</v>
      </c>
      <c r="Q395" s="35" t="s">
        <v>28</v>
      </c>
      <c r="R395" s="62" t="s">
        <v>1249</v>
      </c>
      <c r="S395" s="28" t="s">
        <v>1250</v>
      </c>
      <c r="T395" s="18" t="str">
        <f t="shared" si="18"/>
        <v>https://web.archive.org/web/20220817113349/https://www.fox19.com/2021/11/08...</v>
      </c>
      <c r="U395" s="75"/>
      <c r="V395" s="35"/>
      <c r="W395" s="35"/>
      <c r="X395" s="35"/>
      <c r="Y395" s="43"/>
      <c r="Z395" s="43"/>
    </row>
    <row r="396" ht="12.75" customHeight="1">
      <c r="A396" s="57">
        <v>186.0</v>
      </c>
      <c r="B396" s="58">
        <v>2021.0</v>
      </c>
      <c r="C396" s="73">
        <v>44506.0</v>
      </c>
      <c r="D396" s="44" t="s">
        <v>25</v>
      </c>
      <c r="E396" s="44" t="s">
        <v>108</v>
      </c>
      <c r="F396" s="26" t="s">
        <v>366</v>
      </c>
      <c r="G396" s="44">
        <v>1.0</v>
      </c>
      <c r="H396" s="44" t="s">
        <v>28</v>
      </c>
      <c r="I396" s="44">
        <v>1.0</v>
      </c>
      <c r="J396" s="44" t="s">
        <v>28</v>
      </c>
      <c r="K396" s="80" t="s">
        <v>28</v>
      </c>
      <c r="L396" s="80">
        <v>1.0</v>
      </c>
      <c r="M396" s="83" t="s">
        <v>29</v>
      </c>
      <c r="N396" s="80" t="s">
        <v>28</v>
      </c>
      <c r="O396" s="24" t="s">
        <v>28</v>
      </c>
      <c r="P396" s="80" t="s">
        <v>28</v>
      </c>
      <c r="Q396" s="35" t="s">
        <v>28</v>
      </c>
      <c r="R396" s="62" t="s">
        <v>1251</v>
      </c>
      <c r="S396" s="28" t="s">
        <v>1252</v>
      </c>
      <c r="T396" s="18" t="str">
        <f t="shared" si="18"/>
        <v>https://web.archive.org/web/20220817113120/https://www.8newsnow.com/news/lo...</v>
      </c>
      <c r="U396" s="75"/>
      <c r="V396" s="35"/>
      <c r="W396" s="35"/>
      <c r="X396" s="35"/>
      <c r="Y396" s="43"/>
      <c r="Z396" s="43"/>
    </row>
    <row r="397" ht="12.75" customHeight="1">
      <c r="A397" s="57">
        <v>185.0</v>
      </c>
      <c r="B397" s="58">
        <v>2021.0</v>
      </c>
      <c r="C397" s="73">
        <v>44504.0</v>
      </c>
      <c r="D397" s="44" t="s">
        <v>25</v>
      </c>
      <c r="E397" s="44" t="s">
        <v>71</v>
      </c>
      <c r="F397" s="26" t="s">
        <v>1253</v>
      </c>
      <c r="G397" s="44">
        <v>1.0</v>
      </c>
      <c r="H397" s="44" t="s">
        <v>28</v>
      </c>
      <c r="I397" s="44" t="s">
        <v>28</v>
      </c>
      <c r="J397" s="44" t="s">
        <v>28</v>
      </c>
      <c r="K397" s="80">
        <v>1.0</v>
      </c>
      <c r="L397" s="80">
        <v>1.0</v>
      </c>
      <c r="M397" s="36" t="s">
        <v>28</v>
      </c>
      <c r="N397" s="80" t="s">
        <v>28</v>
      </c>
      <c r="O397" s="24" t="s">
        <v>28</v>
      </c>
      <c r="P397" s="80" t="s">
        <v>28</v>
      </c>
      <c r="Q397" s="35" t="s">
        <v>28</v>
      </c>
      <c r="R397" s="62" t="s">
        <v>1254</v>
      </c>
      <c r="S397" s="28" t="s">
        <v>1255</v>
      </c>
      <c r="T397" s="18" t="str">
        <f t="shared" si="18"/>
        <v>https://web.archive.org/web/20220817113537/https://www.wtsp.com/amp/article...</v>
      </c>
      <c r="U397" s="75"/>
      <c r="V397" s="35"/>
      <c r="W397" s="35"/>
      <c r="X397" s="35"/>
      <c r="Y397" s="43"/>
      <c r="Z397" s="43"/>
    </row>
    <row r="398" ht="12.75" customHeight="1">
      <c r="A398" s="57">
        <v>184.0</v>
      </c>
      <c r="B398" s="58">
        <v>2021.0</v>
      </c>
      <c r="C398" s="73">
        <v>44497.0</v>
      </c>
      <c r="D398" s="44" t="s">
        <v>25</v>
      </c>
      <c r="E398" s="44" t="s">
        <v>111</v>
      </c>
      <c r="F398" s="26" t="s">
        <v>1256</v>
      </c>
      <c r="G398" s="44">
        <v>1.0</v>
      </c>
      <c r="H398" s="44" t="s">
        <v>28</v>
      </c>
      <c r="I398" s="44" t="s">
        <v>28</v>
      </c>
      <c r="J398" s="44">
        <v>1.0</v>
      </c>
      <c r="K398" s="80" t="s">
        <v>28</v>
      </c>
      <c r="L398" s="80" t="s">
        <v>28</v>
      </c>
      <c r="M398" s="36" t="s">
        <v>28</v>
      </c>
      <c r="N398" s="80" t="s">
        <v>28</v>
      </c>
      <c r="O398" s="24" t="s">
        <v>28</v>
      </c>
      <c r="P398" s="80" t="s">
        <v>28</v>
      </c>
      <c r="Q398" s="35" t="s">
        <v>28</v>
      </c>
      <c r="R398" s="62" t="s">
        <v>1257</v>
      </c>
      <c r="S398" s="28" t="s">
        <v>1258</v>
      </c>
      <c r="T398" s="18" t="str">
        <f t="shared" si="18"/>
        <v>https://web.archive.org/web/20220817113351/https://news.yahoo.com/state-pat...</v>
      </c>
      <c r="U398" s="75"/>
      <c r="V398" s="35"/>
      <c r="W398" s="35"/>
      <c r="X398" s="35"/>
      <c r="Y398" s="43"/>
      <c r="Z398" s="43"/>
    </row>
    <row r="399" ht="12.75" customHeight="1">
      <c r="A399" s="57">
        <v>183.0</v>
      </c>
      <c r="B399" s="58">
        <v>2021.0</v>
      </c>
      <c r="C399" s="73">
        <v>44484.0</v>
      </c>
      <c r="D399" s="44" t="s">
        <v>25</v>
      </c>
      <c r="E399" s="44" t="s">
        <v>485</v>
      </c>
      <c r="F399" s="26" t="s">
        <v>1259</v>
      </c>
      <c r="G399" s="44">
        <v>1.0</v>
      </c>
      <c r="H399" s="44" t="s">
        <v>28</v>
      </c>
      <c r="I399" s="44" t="s">
        <v>28</v>
      </c>
      <c r="J399" s="44">
        <v>1.0</v>
      </c>
      <c r="K399" s="80" t="s">
        <v>28</v>
      </c>
      <c r="L399" s="80" t="s">
        <v>28</v>
      </c>
      <c r="M399" s="36" t="s">
        <v>28</v>
      </c>
      <c r="N399" s="80" t="s">
        <v>28</v>
      </c>
      <c r="O399" s="24" t="s">
        <v>28</v>
      </c>
      <c r="P399" s="80" t="s">
        <v>28</v>
      </c>
      <c r="Q399" s="35" t="s">
        <v>28</v>
      </c>
      <c r="R399" s="62" t="s">
        <v>1260</v>
      </c>
      <c r="S399" s="28" t="s">
        <v>1261</v>
      </c>
      <c r="T399" s="18" t="str">
        <f t="shared" si="18"/>
        <v>https://web.archive.org/web/20220817113331/https://gcmaz.com/kaff-news/kaff...</v>
      </c>
      <c r="U399" s="75"/>
      <c r="V399" s="35"/>
      <c r="W399" s="35"/>
      <c r="X399" s="35"/>
      <c r="Y399" s="43"/>
      <c r="Z399" s="43"/>
    </row>
    <row r="400" ht="12.75" customHeight="1">
      <c r="A400" s="57">
        <v>182.0</v>
      </c>
      <c r="B400" s="58">
        <v>2021.0</v>
      </c>
      <c r="C400" s="73">
        <v>44456.0</v>
      </c>
      <c r="D400" s="44" t="s">
        <v>25</v>
      </c>
      <c r="E400" s="44" t="s">
        <v>1262</v>
      </c>
      <c r="F400" s="26" t="s">
        <v>1263</v>
      </c>
      <c r="G400" s="44">
        <v>1.0</v>
      </c>
      <c r="H400" s="44" t="s">
        <v>28</v>
      </c>
      <c r="I400" s="44" t="s">
        <v>28</v>
      </c>
      <c r="J400" s="44">
        <v>1.0</v>
      </c>
      <c r="K400" s="80" t="s">
        <v>28</v>
      </c>
      <c r="L400" s="80" t="s">
        <v>28</v>
      </c>
      <c r="M400" s="36" t="s">
        <v>28</v>
      </c>
      <c r="N400" s="80" t="s">
        <v>28</v>
      </c>
      <c r="O400" s="24" t="s">
        <v>28</v>
      </c>
      <c r="P400" s="80" t="s">
        <v>28</v>
      </c>
      <c r="Q400" s="35" t="s">
        <v>28</v>
      </c>
      <c r="R400" s="62" t="s">
        <v>1264</v>
      </c>
      <c r="S400" s="28" t="s">
        <v>1265</v>
      </c>
      <c r="T400" s="18" t="str">
        <f t="shared" si="18"/>
        <v>https://web.archive.org/web/20220817113541/https://www.kcrg.com/2021/09/15/...</v>
      </c>
      <c r="U400" s="75"/>
      <c r="V400" s="35"/>
      <c r="W400" s="35"/>
      <c r="X400" s="35"/>
      <c r="Y400" s="43"/>
      <c r="Z400" s="43"/>
    </row>
    <row r="401" ht="12.75" customHeight="1">
      <c r="A401" s="57">
        <v>181.0</v>
      </c>
      <c r="B401" s="58">
        <v>2021.0</v>
      </c>
      <c r="C401" s="73">
        <v>44452.0</v>
      </c>
      <c r="D401" s="44" t="s">
        <v>25</v>
      </c>
      <c r="E401" s="44" t="s">
        <v>71</v>
      </c>
      <c r="F401" s="26" t="s">
        <v>1266</v>
      </c>
      <c r="G401" s="44">
        <v>2.0</v>
      </c>
      <c r="H401" s="44">
        <v>1.0</v>
      </c>
      <c r="I401" s="44">
        <v>1.0</v>
      </c>
      <c r="J401" s="44" t="s">
        <v>28</v>
      </c>
      <c r="K401" s="80" t="s">
        <v>28</v>
      </c>
      <c r="L401" s="80">
        <v>2.0</v>
      </c>
      <c r="M401" s="83">
        <v>3.0</v>
      </c>
      <c r="N401" s="80" t="s">
        <v>28</v>
      </c>
      <c r="O401" s="24" t="s">
        <v>28</v>
      </c>
      <c r="P401" s="80" t="s">
        <v>28</v>
      </c>
      <c r="Q401" s="35" t="s">
        <v>28</v>
      </c>
      <c r="R401" s="62" t="s">
        <v>1267</v>
      </c>
      <c r="S401" s="28" t="s">
        <v>1268</v>
      </c>
      <c r="T401" s="18" t="str">
        <f t="shared" si="18"/>
        <v>https://web.archive.org/web/20220817113350/https://www.local10.com/news/loc...</v>
      </c>
      <c r="U401" s="75"/>
      <c r="V401" s="35"/>
      <c r="W401" s="35"/>
      <c r="X401" s="35"/>
      <c r="Y401" s="43"/>
      <c r="Z401" s="43"/>
    </row>
    <row r="402" ht="12.75" customHeight="1">
      <c r="A402" s="57">
        <v>180.0</v>
      </c>
      <c r="B402" s="58">
        <v>2021.0</v>
      </c>
      <c r="C402" s="73">
        <v>44443.0</v>
      </c>
      <c r="D402" s="44" t="s">
        <v>88</v>
      </c>
      <c r="E402" s="44" t="s">
        <v>28</v>
      </c>
      <c r="F402" s="26" t="s">
        <v>1269</v>
      </c>
      <c r="G402" s="44">
        <v>1.0</v>
      </c>
      <c r="H402" s="44" t="s">
        <v>28</v>
      </c>
      <c r="I402" s="44" t="s">
        <v>28</v>
      </c>
      <c r="J402" s="44" t="s">
        <v>28</v>
      </c>
      <c r="K402" s="80">
        <v>1.0</v>
      </c>
      <c r="L402" s="80">
        <v>1.0</v>
      </c>
      <c r="M402" s="36" t="s">
        <v>28</v>
      </c>
      <c r="N402" s="80" t="s">
        <v>28</v>
      </c>
      <c r="O402" s="24" t="s">
        <v>28</v>
      </c>
      <c r="P402" s="80" t="s">
        <v>28</v>
      </c>
      <c r="Q402" s="35" t="s">
        <v>28</v>
      </c>
      <c r="R402" s="62" t="s">
        <v>1270</v>
      </c>
      <c r="S402" s="28" t="s">
        <v>1271</v>
      </c>
      <c r="T402" s="18" t="str">
        <f t="shared" si="18"/>
        <v>https://web.archive.org/web/20220817113300/https://twitter.com/ton_aarts/st...</v>
      </c>
      <c r="U402" s="75"/>
      <c r="V402" s="35"/>
      <c r="W402" s="35"/>
      <c r="X402" s="35"/>
      <c r="Y402" s="43"/>
      <c r="Z402" s="43"/>
    </row>
    <row r="403" ht="12.75" customHeight="1">
      <c r="A403" s="57">
        <v>179.0</v>
      </c>
      <c r="B403" s="58">
        <v>2021.0</v>
      </c>
      <c r="C403" s="73">
        <v>44443.0</v>
      </c>
      <c r="D403" s="44" t="s">
        <v>25</v>
      </c>
      <c r="E403" s="44" t="s">
        <v>71</v>
      </c>
      <c r="F403" s="26" t="s">
        <v>1272</v>
      </c>
      <c r="G403" s="44">
        <v>2.0</v>
      </c>
      <c r="H403" s="44" t="s">
        <v>28</v>
      </c>
      <c r="I403" s="44">
        <v>1.0</v>
      </c>
      <c r="J403" s="44" t="s">
        <v>28</v>
      </c>
      <c r="K403" s="80">
        <v>1.0</v>
      </c>
      <c r="L403" s="80">
        <v>2.0</v>
      </c>
      <c r="M403" s="83" t="s">
        <v>83</v>
      </c>
      <c r="N403" s="80" t="s">
        <v>28</v>
      </c>
      <c r="O403" s="24" t="s">
        <v>28</v>
      </c>
      <c r="P403" s="80" t="s">
        <v>28</v>
      </c>
      <c r="Q403" s="35" t="s">
        <v>28</v>
      </c>
      <c r="R403" s="62" t="s">
        <v>1273</v>
      </c>
      <c r="S403" s="28" t="s">
        <v>1274</v>
      </c>
      <c r="T403" s="18" t="str">
        <f t="shared" si="18"/>
        <v>https://web.archive.org/web/20220817113541/https://www.wfla.com/news/pinell...</v>
      </c>
      <c r="U403" s="75"/>
      <c r="V403" s="35"/>
      <c r="W403" s="35"/>
      <c r="X403" s="35"/>
      <c r="Y403" s="43"/>
      <c r="Z403" s="43"/>
    </row>
    <row r="404" ht="12.75" customHeight="1">
      <c r="A404" s="57">
        <v>178.0</v>
      </c>
      <c r="B404" s="58">
        <v>2021.0</v>
      </c>
      <c r="C404" s="73">
        <v>44437.0</v>
      </c>
      <c r="D404" s="44" t="s">
        <v>25</v>
      </c>
      <c r="E404" s="44" t="s">
        <v>203</v>
      </c>
      <c r="F404" s="26" t="s">
        <v>1275</v>
      </c>
      <c r="G404" s="44">
        <v>2.0</v>
      </c>
      <c r="H404" s="44">
        <v>1.0</v>
      </c>
      <c r="I404" s="44">
        <v>1.0</v>
      </c>
      <c r="J404" s="44" t="s">
        <v>28</v>
      </c>
      <c r="K404" s="80" t="s">
        <v>28</v>
      </c>
      <c r="L404" s="80">
        <v>2.0</v>
      </c>
      <c r="M404" s="83">
        <v>3.0</v>
      </c>
      <c r="N404" s="80" t="s">
        <v>28</v>
      </c>
      <c r="O404" s="24" t="s">
        <v>28</v>
      </c>
      <c r="P404" s="80" t="s">
        <v>28</v>
      </c>
      <c r="Q404" s="35" t="s">
        <v>28</v>
      </c>
      <c r="R404" s="62" t="s">
        <v>1276</v>
      </c>
      <c r="S404" s="28" t="s">
        <v>1277</v>
      </c>
      <c r="T404" s="18" t="str">
        <f t="shared" si="18"/>
        <v>https://web.archive.org/web/20220817113701/https://www.hudsonvalley360.com/...</v>
      </c>
      <c r="U404" s="29" t="s">
        <v>1278</v>
      </c>
      <c r="V404" s="15" t="s">
        <v>1279</v>
      </c>
      <c r="W404" s="15" t="s">
        <v>1280</v>
      </c>
      <c r="X404" s="35"/>
      <c r="Y404" s="43"/>
      <c r="Z404" s="43"/>
    </row>
    <row r="405" ht="12.75" customHeight="1">
      <c r="A405" s="57">
        <v>177.0</v>
      </c>
      <c r="B405" s="58">
        <v>2021.0</v>
      </c>
      <c r="C405" s="73">
        <v>44434.0</v>
      </c>
      <c r="D405" s="44" t="s">
        <v>1147</v>
      </c>
      <c r="E405" s="44" t="s">
        <v>28</v>
      </c>
      <c r="F405" s="26" t="s">
        <v>106</v>
      </c>
      <c r="G405" s="44">
        <v>1.0</v>
      </c>
      <c r="H405" s="44">
        <v>1.0</v>
      </c>
      <c r="I405" s="44" t="s">
        <v>28</v>
      </c>
      <c r="J405" s="44" t="s">
        <v>28</v>
      </c>
      <c r="K405" s="80" t="s">
        <v>28</v>
      </c>
      <c r="L405" s="80">
        <v>1.0</v>
      </c>
      <c r="M405" s="36" t="s">
        <v>28</v>
      </c>
      <c r="N405" s="80" t="s">
        <v>28</v>
      </c>
      <c r="O405" s="24" t="s">
        <v>28</v>
      </c>
      <c r="P405" s="80" t="s">
        <v>28</v>
      </c>
      <c r="Q405" s="35" t="s">
        <v>28</v>
      </c>
      <c r="R405" s="62" t="s">
        <v>1281</v>
      </c>
      <c r="S405" s="28" t="s">
        <v>1282</v>
      </c>
      <c r="T405" s="18" t="str">
        <f t="shared" si="18"/>
        <v>https://web.archive.org/web/20220817113345/https://www.msn.com/nl-nl/nieuws...</v>
      </c>
      <c r="U405" s="75"/>
      <c r="V405" s="35"/>
      <c r="W405" s="35"/>
      <c r="X405" s="35"/>
      <c r="Y405" s="43"/>
      <c r="Z405" s="43"/>
    </row>
    <row r="406" ht="12.75" customHeight="1">
      <c r="A406" s="57">
        <v>176.0</v>
      </c>
      <c r="B406" s="58">
        <v>2021.0</v>
      </c>
      <c r="C406" s="73">
        <v>44433.0</v>
      </c>
      <c r="D406" s="44" t="s">
        <v>25</v>
      </c>
      <c r="E406" s="44" t="s">
        <v>485</v>
      </c>
      <c r="F406" s="26" t="s">
        <v>1283</v>
      </c>
      <c r="G406" s="44">
        <v>3.0</v>
      </c>
      <c r="H406" s="44" t="s">
        <v>28</v>
      </c>
      <c r="I406" s="44" t="s">
        <v>28</v>
      </c>
      <c r="J406" s="44">
        <v>3.0</v>
      </c>
      <c r="K406" s="80" t="s">
        <v>28</v>
      </c>
      <c r="L406" s="80" t="s">
        <v>28</v>
      </c>
      <c r="M406" s="36" t="s">
        <v>28</v>
      </c>
      <c r="N406" s="80" t="s">
        <v>28</v>
      </c>
      <c r="O406" s="24" t="s">
        <v>28</v>
      </c>
      <c r="P406" s="80" t="s">
        <v>28</v>
      </c>
      <c r="Q406" s="35" t="s">
        <v>28</v>
      </c>
      <c r="R406" s="62" t="s">
        <v>1284</v>
      </c>
      <c r="S406" s="28" t="s">
        <v>1285</v>
      </c>
      <c r="T406" s="18" t="str">
        <f t="shared" si="18"/>
        <v>https://web.archive.org/web/20220817113431/https://www.abc15.com/news/regio...</v>
      </c>
      <c r="U406" s="75"/>
      <c r="V406" s="35" t="s">
        <v>1286</v>
      </c>
      <c r="W406" s="35" t="s">
        <v>1287</v>
      </c>
      <c r="X406" s="35" t="s">
        <v>1288</v>
      </c>
      <c r="Y406" s="43"/>
      <c r="Z406" s="43"/>
    </row>
    <row r="407" ht="12.75" customHeight="1">
      <c r="A407" s="57">
        <v>175.0</v>
      </c>
      <c r="B407" s="58">
        <v>2021.0</v>
      </c>
      <c r="C407" s="73">
        <v>44425.0</v>
      </c>
      <c r="D407" s="44" t="s">
        <v>25</v>
      </c>
      <c r="E407" s="44" t="s">
        <v>299</v>
      </c>
      <c r="F407" s="26" t="s">
        <v>328</v>
      </c>
      <c r="G407" s="44">
        <v>1.0</v>
      </c>
      <c r="H407" s="44">
        <v>1.0</v>
      </c>
      <c r="I407" s="44" t="s">
        <v>28</v>
      </c>
      <c r="J407" s="44" t="s">
        <v>28</v>
      </c>
      <c r="K407" s="80" t="s">
        <v>28</v>
      </c>
      <c r="L407" s="80">
        <v>1.0</v>
      </c>
      <c r="M407" s="83">
        <v>3.0</v>
      </c>
      <c r="N407" s="80" t="s">
        <v>28</v>
      </c>
      <c r="O407" s="24" t="s">
        <v>28</v>
      </c>
      <c r="P407" s="80" t="s">
        <v>28</v>
      </c>
      <c r="Q407" s="35" t="s">
        <v>28</v>
      </c>
      <c r="R407" s="62" t="s">
        <v>1289</v>
      </c>
      <c r="S407" s="28" t="s">
        <v>1290</v>
      </c>
      <c r="T407" s="18" t="str">
        <f t="shared" si="18"/>
        <v>https://web.archive.org/web/20220817113743/https://www.ncnewsonline.com/new...</v>
      </c>
      <c r="U407" s="75"/>
      <c r="V407" s="35"/>
      <c r="W407" s="35"/>
      <c r="X407" s="35"/>
      <c r="Y407" s="43"/>
      <c r="Z407" s="43"/>
    </row>
    <row r="408" ht="12.75" customHeight="1">
      <c r="A408" s="57">
        <v>174.0</v>
      </c>
      <c r="B408" s="58">
        <v>2021.0</v>
      </c>
      <c r="C408" s="73">
        <v>44403.0</v>
      </c>
      <c r="D408" s="44" t="s">
        <v>1147</v>
      </c>
      <c r="E408" s="44" t="s">
        <v>28</v>
      </c>
      <c r="F408" s="26" t="s">
        <v>1291</v>
      </c>
      <c r="G408" s="44">
        <v>1.0</v>
      </c>
      <c r="H408" s="44" t="s">
        <v>28</v>
      </c>
      <c r="I408" s="44" t="s">
        <v>28</v>
      </c>
      <c r="J408" s="44"/>
      <c r="K408" s="80" t="s">
        <v>28</v>
      </c>
      <c r="L408" s="80" t="s">
        <v>28</v>
      </c>
      <c r="M408" s="36" t="s">
        <v>28</v>
      </c>
      <c r="N408" s="80" t="s">
        <v>28</v>
      </c>
      <c r="O408" s="24" t="s">
        <v>28</v>
      </c>
      <c r="P408" s="80" t="s">
        <v>28</v>
      </c>
      <c r="Q408" s="35" t="s">
        <v>28</v>
      </c>
      <c r="R408" s="62" t="s">
        <v>1292</v>
      </c>
      <c r="S408" s="28" t="s">
        <v>1293</v>
      </c>
      <c r="T408" s="18" t="str">
        <f t="shared" si="18"/>
        <v>https://web.archive.org/web/20220817113556/https://www.telegraaf.nl/nieuws/...</v>
      </c>
      <c r="U408" s="75"/>
      <c r="V408" s="35"/>
      <c r="W408" s="35"/>
      <c r="X408" s="35"/>
      <c r="Y408" s="43"/>
      <c r="Z408" s="43"/>
    </row>
    <row r="409" ht="12.75" customHeight="1">
      <c r="A409" s="57">
        <v>173.0</v>
      </c>
      <c r="B409" s="58">
        <v>2021.0</v>
      </c>
      <c r="C409" s="73">
        <v>44403.0</v>
      </c>
      <c r="D409" s="44" t="s">
        <v>25</v>
      </c>
      <c r="E409" s="44" t="s">
        <v>203</v>
      </c>
      <c r="F409" s="26" t="s">
        <v>1294</v>
      </c>
      <c r="G409" s="44">
        <v>1.0</v>
      </c>
      <c r="H409" s="44" t="s">
        <v>28</v>
      </c>
      <c r="I409" s="44" t="s">
        <v>28</v>
      </c>
      <c r="J409" s="44" t="s">
        <v>28</v>
      </c>
      <c r="K409" s="80">
        <v>1.0</v>
      </c>
      <c r="L409" s="80">
        <v>1.0</v>
      </c>
      <c r="M409" s="17" t="s">
        <v>29</v>
      </c>
      <c r="N409" s="89">
        <v>1.0</v>
      </c>
      <c r="O409" s="56" t="s">
        <v>1295</v>
      </c>
      <c r="P409" s="19">
        <v>1.0</v>
      </c>
      <c r="Q409" s="15" t="s">
        <v>142</v>
      </c>
      <c r="R409" s="62" t="s">
        <v>1296</v>
      </c>
      <c r="S409" s="28" t="s">
        <v>1297</v>
      </c>
      <c r="T409" s="18" t="str">
        <f t="shared" si="18"/>
        <v>https://web.archive.org/web/20220817113540/https://www.cbsnews.com/newyork/...</v>
      </c>
      <c r="U409" s="75"/>
      <c r="V409" s="35" t="s">
        <v>1298</v>
      </c>
      <c r="W409" s="35"/>
      <c r="X409" s="35"/>
      <c r="Y409" s="43"/>
      <c r="Z409" s="43"/>
    </row>
    <row r="410" ht="12.75" customHeight="1">
      <c r="A410" s="57">
        <v>172.0</v>
      </c>
      <c r="B410" s="58">
        <v>2021.0</v>
      </c>
      <c r="C410" s="73">
        <v>44400.0</v>
      </c>
      <c r="D410" s="44" t="s">
        <v>25</v>
      </c>
      <c r="E410" s="44" t="s">
        <v>111</v>
      </c>
      <c r="F410" s="26" t="s">
        <v>1299</v>
      </c>
      <c r="G410" s="44">
        <v>1.0</v>
      </c>
      <c r="H410" s="44">
        <v>1.0</v>
      </c>
      <c r="I410" s="44" t="s">
        <v>28</v>
      </c>
      <c r="J410" s="44" t="s">
        <v>28</v>
      </c>
      <c r="K410" s="80" t="s">
        <v>28</v>
      </c>
      <c r="L410" s="80">
        <v>1.0</v>
      </c>
      <c r="M410" s="83">
        <v>3.0</v>
      </c>
      <c r="N410" s="80" t="s">
        <v>28</v>
      </c>
      <c r="O410" s="24" t="s">
        <v>28</v>
      </c>
      <c r="P410" s="80" t="s">
        <v>28</v>
      </c>
      <c r="Q410" s="35" t="s">
        <v>28</v>
      </c>
      <c r="R410" s="62" t="s">
        <v>1300</v>
      </c>
      <c r="S410" s="28" t="s">
        <v>1301</v>
      </c>
      <c r="T410" s="18" t="str">
        <f t="shared" si="18"/>
        <v>https://web.archive.org/web/20220817113558/https://www.ajc.com/news/traffic...</v>
      </c>
      <c r="U410" s="75"/>
      <c r="V410" s="35"/>
      <c r="W410" s="35"/>
      <c r="X410" s="35"/>
      <c r="Y410" s="43"/>
      <c r="Z410" s="43"/>
    </row>
    <row r="411" ht="12.75" customHeight="1">
      <c r="A411" s="57">
        <v>171.0</v>
      </c>
      <c r="B411" s="58">
        <v>2021.0</v>
      </c>
      <c r="C411" s="73">
        <v>44398.0</v>
      </c>
      <c r="D411" s="44" t="s">
        <v>25</v>
      </c>
      <c r="E411" s="44" t="s">
        <v>111</v>
      </c>
      <c r="F411" s="26" t="s">
        <v>1302</v>
      </c>
      <c r="G411" s="44">
        <v>1.0</v>
      </c>
      <c r="H411" s="44" t="s">
        <v>28</v>
      </c>
      <c r="I411" s="44" t="s">
        <v>28</v>
      </c>
      <c r="J411" s="44" t="s">
        <v>28</v>
      </c>
      <c r="K411" s="80">
        <v>1.0</v>
      </c>
      <c r="L411" s="80">
        <v>1.0</v>
      </c>
      <c r="M411" s="36" t="s">
        <v>28</v>
      </c>
      <c r="N411" s="80" t="s">
        <v>28</v>
      </c>
      <c r="O411" s="24" t="s">
        <v>28</v>
      </c>
      <c r="P411" s="80" t="s">
        <v>28</v>
      </c>
      <c r="Q411" s="35" t="s">
        <v>28</v>
      </c>
      <c r="R411" s="62" t="s">
        <v>1303</v>
      </c>
      <c r="S411" s="28" t="s">
        <v>1304</v>
      </c>
      <c r="T411" s="18" t="str">
        <f t="shared" si="18"/>
        <v>https://web.archive.org/web/20220817113830/https://www.yahoo.com/entertainm...</v>
      </c>
      <c r="U411" s="75"/>
      <c r="V411" s="35"/>
      <c r="W411" s="35"/>
      <c r="X411" s="35"/>
      <c r="Y411" s="43"/>
      <c r="Z411" s="43"/>
    </row>
    <row r="412" ht="12.75" customHeight="1">
      <c r="A412" s="57">
        <v>170.0</v>
      </c>
      <c r="B412" s="58">
        <v>2021.0</v>
      </c>
      <c r="C412" s="73">
        <v>44384.0</v>
      </c>
      <c r="D412" s="44" t="s">
        <v>25</v>
      </c>
      <c r="E412" s="44" t="s">
        <v>31</v>
      </c>
      <c r="F412" s="26" t="s">
        <v>1305</v>
      </c>
      <c r="G412" s="44">
        <v>1.0</v>
      </c>
      <c r="H412" s="44" t="s">
        <v>28</v>
      </c>
      <c r="I412" s="44" t="s">
        <v>28</v>
      </c>
      <c r="J412" s="44">
        <v>1.0</v>
      </c>
      <c r="K412" s="80" t="s">
        <v>28</v>
      </c>
      <c r="L412" s="80" t="s">
        <v>28</v>
      </c>
      <c r="M412" s="83" t="s">
        <v>83</v>
      </c>
      <c r="N412" s="80" t="s">
        <v>28</v>
      </c>
      <c r="O412" s="24" t="s">
        <v>28</v>
      </c>
      <c r="P412" s="80" t="s">
        <v>28</v>
      </c>
      <c r="Q412" s="35" t="s">
        <v>28</v>
      </c>
      <c r="R412" s="62" t="s">
        <v>1306</v>
      </c>
      <c r="S412" s="28" t="s">
        <v>1307</v>
      </c>
      <c r="T412" s="18" t="str">
        <f t="shared" si="18"/>
        <v>https://web.archive.org/web/20220817113830/https://www.pe.com/2021/07/07/mo...</v>
      </c>
      <c r="U412" s="75"/>
      <c r="V412" s="35"/>
      <c r="W412" s="35"/>
      <c r="X412" s="35"/>
      <c r="Y412" s="43"/>
      <c r="Z412" s="43"/>
    </row>
    <row r="413" ht="12.75" customHeight="1">
      <c r="A413" s="57">
        <v>169.0</v>
      </c>
      <c r="B413" s="58">
        <v>2021.0</v>
      </c>
      <c r="C413" s="73">
        <v>44376.0</v>
      </c>
      <c r="D413" s="44" t="s">
        <v>25</v>
      </c>
      <c r="E413" s="44" t="s">
        <v>31</v>
      </c>
      <c r="F413" s="26" t="s">
        <v>1308</v>
      </c>
      <c r="G413" s="44">
        <v>2.0</v>
      </c>
      <c r="H413" s="44">
        <v>1.0</v>
      </c>
      <c r="I413" s="44" t="s">
        <v>28</v>
      </c>
      <c r="J413" s="44">
        <v>1.0</v>
      </c>
      <c r="K413" s="80" t="s">
        <v>28</v>
      </c>
      <c r="L413" s="80">
        <v>1.0</v>
      </c>
      <c r="M413" s="36" t="s">
        <v>28</v>
      </c>
      <c r="N413" s="80" t="s">
        <v>28</v>
      </c>
      <c r="O413" s="24" t="s">
        <v>28</v>
      </c>
      <c r="P413" s="80" t="s">
        <v>28</v>
      </c>
      <c r="Q413" s="35" t="s">
        <v>28</v>
      </c>
      <c r="R413" s="62" t="s">
        <v>1309</v>
      </c>
      <c r="S413" s="28" t="s">
        <v>1310</v>
      </c>
      <c r="T413" s="18" t="str">
        <f t="shared" si="18"/>
        <v>https://web.archive.org/web/20220817113844/https://www.latimes.com/californ...</v>
      </c>
      <c r="U413" s="75"/>
      <c r="V413" s="35"/>
      <c r="W413" s="35"/>
      <c r="X413" s="35"/>
      <c r="Y413" s="43"/>
      <c r="Z413" s="43"/>
    </row>
    <row r="414" ht="12.75" customHeight="1">
      <c r="A414" s="57">
        <v>168.0</v>
      </c>
      <c r="B414" s="58">
        <v>2021.0</v>
      </c>
      <c r="C414" s="73">
        <v>44366.0</v>
      </c>
      <c r="D414" s="44" t="s">
        <v>25</v>
      </c>
      <c r="E414" s="44" t="s">
        <v>105</v>
      </c>
      <c r="F414" s="26" t="s">
        <v>1311</v>
      </c>
      <c r="G414" s="44">
        <v>2.0</v>
      </c>
      <c r="H414" s="44">
        <v>1.0</v>
      </c>
      <c r="I414" s="44">
        <v>1.0</v>
      </c>
      <c r="J414" s="44" t="s">
        <v>28</v>
      </c>
      <c r="K414" s="80" t="s">
        <v>28</v>
      </c>
      <c r="L414" s="80">
        <v>2.0</v>
      </c>
      <c r="M414" s="36" t="s">
        <v>28</v>
      </c>
      <c r="N414" s="80" t="s">
        <v>28</v>
      </c>
      <c r="O414" s="24" t="s">
        <v>28</v>
      </c>
      <c r="P414" s="80" t="s">
        <v>28</v>
      </c>
      <c r="Q414" s="35" t="s">
        <v>28</v>
      </c>
      <c r="R414" s="62" t="s">
        <v>1312</v>
      </c>
      <c r="S414" s="28" t="s">
        <v>1313</v>
      </c>
      <c r="T414" s="18" t="str">
        <f t="shared" si="18"/>
        <v>https://web.archive.org/web/20220817113530/https://www.uppermichiganssource...</v>
      </c>
      <c r="U414" s="75"/>
      <c r="V414" s="35"/>
      <c r="W414" s="35"/>
      <c r="X414" s="35"/>
      <c r="Y414" s="43"/>
      <c r="Z414" s="43"/>
    </row>
    <row r="415" ht="12.75" customHeight="1">
      <c r="A415" s="57">
        <v>167.0</v>
      </c>
      <c r="B415" s="58">
        <v>2021.0</v>
      </c>
      <c r="C415" s="73">
        <v>44363.0</v>
      </c>
      <c r="D415" s="44" t="s">
        <v>25</v>
      </c>
      <c r="E415" s="44" t="s">
        <v>71</v>
      </c>
      <c r="F415" s="26" t="s">
        <v>1314</v>
      </c>
      <c r="G415" s="44">
        <v>1.0</v>
      </c>
      <c r="H415" s="44">
        <v>1.0</v>
      </c>
      <c r="I415" s="44" t="s">
        <v>28</v>
      </c>
      <c r="J415" s="44" t="s">
        <v>28</v>
      </c>
      <c r="K415" s="80" t="s">
        <v>28</v>
      </c>
      <c r="L415" s="80">
        <v>1.0</v>
      </c>
      <c r="M415" s="36" t="s">
        <v>28</v>
      </c>
      <c r="N415" s="80" t="s">
        <v>28</v>
      </c>
      <c r="O415" s="24" t="s">
        <v>28</v>
      </c>
      <c r="P415" s="80" t="s">
        <v>28</v>
      </c>
      <c r="Q415" s="35" t="s">
        <v>28</v>
      </c>
      <c r="R415" s="62" t="s">
        <v>1315</v>
      </c>
      <c r="S415" s="28" t="s">
        <v>1316</v>
      </c>
      <c r="T415" s="18" t="str">
        <f t="shared" si="18"/>
        <v>https://web.archive.org/web/20220817113715/https://www.google.com/url?q=htt...</v>
      </c>
      <c r="U415" s="75"/>
      <c r="V415" s="35"/>
      <c r="W415" s="35"/>
      <c r="X415" s="35"/>
      <c r="Y415" s="43"/>
      <c r="Z415" s="43"/>
    </row>
    <row r="416" ht="12.75" customHeight="1">
      <c r="A416" s="57">
        <v>166.0</v>
      </c>
      <c r="B416" s="58">
        <v>2021.0</v>
      </c>
      <c r="C416" s="73">
        <v>44363.0</v>
      </c>
      <c r="D416" s="44" t="s">
        <v>1317</v>
      </c>
      <c r="E416" s="44" t="s">
        <v>28</v>
      </c>
      <c r="F416" s="26" t="s">
        <v>1318</v>
      </c>
      <c r="G416" s="44">
        <v>1.0</v>
      </c>
      <c r="H416" s="44">
        <v>1.0</v>
      </c>
      <c r="I416" s="44" t="s">
        <v>28</v>
      </c>
      <c r="J416" s="44" t="s">
        <v>28</v>
      </c>
      <c r="K416" s="80" t="s">
        <v>28</v>
      </c>
      <c r="L416" s="80">
        <v>1.0</v>
      </c>
      <c r="M416" s="36" t="s">
        <v>28</v>
      </c>
      <c r="N416" s="80" t="s">
        <v>28</v>
      </c>
      <c r="O416" s="24" t="s">
        <v>28</v>
      </c>
      <c r="P416" s="80" t="s">
        <v>28</v>
      </c>
      <c r="Q416" s="35" t="s">
        <v>28</v>
      </c>
      <c r="R416" s="62" t="s">
        <v>1319</v>
      </c>
      <c r="S416" s="28" t="s">
        <v>1320</v>
      </c>
      <c r="T416" s="18" t="str">
        <f t="shared" si="18"/>
        <v>https://web.archive.org/web/20220817113750/https://www.berlingske.dk/samfun...</v>
      </c>
      <c r="U416" s="75"/>
      <c r="V416" s="35"/>
      <c r="W416" s="35"/>
      <c r="X416" s="35"/>
      <c r="Y416" s="43"/>
      <c r="Z416" s="43"/>
    </row>
    <row r="417" ht="12.75" customHeight="1">
      <c r="A417" s="57">
        <v>165.0</v>
      </c>
      <c r="B417" s="58">
        <v>2021.0</v>
      </c>
      <c r="C417" s="73">
        <v>44358.0</v>
      </c>
      <c r="D417" s="44" t="s">
        <v>25</v>
      </c>
      <c r="E417" s="44" t="s">
        <v>78</v>
      </c>
      <c r="F417" s="26" t="s">
        <v>1321</v>
      </c>
      <c r="G417" s="44">
        <v>1.0</v>
      </c>
      <c r="H417" s="44">
        <v>1.0</v>
      </c>
      <c r="I417" s="44" t="s">
        <v>28</v>
      </c>
      <c r="J417" s="44" t="s">
        <v>28</v>
      </c>
      <c r="K417" s="80" t="s">
        <v>28</v>
      </c>
      <c r="L417" s="80">
        <v>1.0</v>
      </c>
      <c r="M417" s="36" t="s">
        <v>28</v>
      </c>
      <c r="N417" s="80" t="s">
        <v>28</v>
      </c>
      <c r="O417" s="24" t="s">
        <v>28</v>
      </c>
      <c r="P417" s="80" t="s">
        <v>28</v>
      </c>
      <c r="Q417" s="35" t="s">
        <v>28</v>
      </c>
      <c r="R417" s="62" t="s">
        <v>1322</v>
      </c>
      <c r="S417" s="28" t="s">
        <v>1323</v>
      </c>
      <c r="T417" s="18" t="str">
        <f t="shared" si="18"/>
        <v>https://web.archive.org/web/20220817113841/https://www.krem.com/article/new...</v>
      </c>
      <c r="U417" s="75"/>
      <c r="V417" s="35"/>
      <c r="W417" s="35"/>
      <c r="X417" s="35"/>
      <c r="Y417" s="43"/>
      <c r="Z417" s="43"/>
    </row>
    <row r="418" ht="12.75" customHeight="1">
      <c r="A418" s="57">
        <v>164.0</v>
      </c>
      <c r="B418" s="58">
        <v>2021.0</v>
      </c>
      <c r="C418" s="73">
        <v>44358.0</v>
      </c>
      <c r="D418" s="44" t="s">
        <v>25</v>
      </c>
      <c r="E418" s="44" t="s">
        <v>203</v>
      </c>
      <c r="F418" s="26" t="s">
        <v>1324</v>
      </c>
      <c r="G418" s="44">
        <v>1.0</v>
      </c>
      <c r="H418" s="44" t="s">
        <v>28</v>
      </c>
      <c r="I418" s="44">
        <v>1.0</v>
      </c>
      <c r="J418" s="44" t="s">
        <v>28</v>
      </c>
      <c r="K418" s="80" t="s">
        <v>28</v>
      </c>
      <c r="L418" s="80">
        <v>1.0</v>
      </c>
      <c r="M418" s="36" t="s">
        <v>28</v>
      </c>
      <c r="N418" s="80" t="s">
        <v>28</v>
      </c>
      <c r="O418" s="24" t="s">
        <v>28</v>
      </c>
      <c r="P418" s="80" t="s">
        <v>28</v>
      </c>
      <c r="Q418" s="35" t="s">
        <v>28</v>
      </c>
      <c r="R418" s="62" t="s">
        <v>1325</v>
      </c>
      <c r="S418" s="28" t="s">
        <v>1326</v>
      </c>
      <c r="T418" s="18" t="str">
        <f t="shared" si="18"/>
        <v>https://web.archive.org/web/20220817113704/https://www.nydailynews.com/new-...</v>
      </c>
      <c r="U418" s="75"/>
      <c r="V418" s="35"/>
      <c r="W418" s="35"/>
      <c r="X418" s="35"/>
      <c r="Y418" s="43"/>
      <c r="Z418" s="43"/>
    </row>
    <row r="419" ht="12.75" customHeight="1">
      <c r="A419" s="57">
        <v>163.0</v>
      </c>
      <c r="B419" s="58">
        <v>2021.0</v>
      </c>
      <c r="C419" s="73">
        <v>44348.0</v>
      </c>
      <c r="D419" s="44" t="s">
        <v>25</v>
      </c>
      <c r="E419" s="44" t="s">
        <v>78</v>
      </c>
      <c r="F419" s="26" t="s">
        <v>1327</v>
      </c>
      <c r="G419" s="44">
        <v>1.0</v>
      </c>
      <c r="H419" s="44">
        <v>1.0</v>
      </c>
      <c r="I419" s="44" t="s">
        <v>28</v>
      </c>
      <c r="J419" s="44" t="s">
        <v>28</v>
      </c>
      <c r="K419" s="80" t="s">
        <v>28</v>
      </c>
      <c r="L419" s="80">
        <v>1.0</v>
      </c>
      <c r="M419" s="36" t="s">
        <v>28</v>
      </c>
      <c r="N419" s="80" t="s">
        <v>28</v>
      </c>
      <c r="O419" s="24" t="s">
        <v>28</v>
      </c>
      <c r="P419" s="80" t="s">
        <v>28</v>
      </c>
      <c r="Q419" s="35" t="s">
        <v>28</v>
      </c>
      <c r="R419" s="62" t="s">
        <v>1328</v>
      </c>
      <c r="S419" s="28" t="s">
        <v>1329</v>
      </c>
      <c r="T419" s="18" t="str">
        <f t="shared" si="18"/>
        <v>https://web.archive.org/web/20220817113728/https://account.bellinghamherald...</v>
      </c>
      <c r="U419" s="75"/>
      <c r="V419" s="35" t="s">
        <v>1330</v>
      </c>
      <c r="W419" s="35"/>
      <c r="X419" s="35"/>
      <c r="Y419" s="43"/>
      <c r="Z419" s="43"/>
    </row>
    <row r="420" ht="12.75" customHeight="1">
      <c r="A420" s="57">
        <v>162.0</v>
      </c>
      <c r="B420" s="58">
        <v>2021.0</v>
      </c>
      <c r="C420" s="73">
        <v>44342.0</v>
      </c>
      <c r="D420" s="44" t="s">
        <v>25</v>
      </c>
      <c r="E420" s="44" t="s">
        <v>133</v>
      </c>
      <c r="F420" s="26" t="s">
        <v>1331</v>
      </c>
      <c r="G420" s="44">
        <v>4.0</v>
      </c>
      <c r="H420" s="44" t="s">
        <v>28</v>
      </c>
      <c r="I420" s="44" t="s">
        <v>28</v>
      </c>
      <c r="J420" s="44">
        <v>4.0</v>
      </c>
      <c r="K420" s="80" t="s">
        <v>28</v>
      </c>
      <c r="L420" s="80" t="s">
        <v>28</v>
      </c>
      <c r="M420" s="36" t="s">
        <v>28</v>
      </c>
      <c r="N420" s="80" t="s">
        <v>28</v>
      </c>
      <c r="O420" s="24" t="s">
        <v>28</v>
      </c>
      <c r="P420" s="80" t="s">
        <v>28</v>
      </c>
      <c r="Q420" s="35" t="s">
        <v>28</v>
      </c>
      <c r="R420" s="62" t="s">
        <v>1332</v>
      </c>
      <c r="S420" s="28" t="s">
        <v>1333</v>
      </c>
      <c r="T420" s="18" t="str">
        <f t="shared" si="18"/>
        <v>https://web.archive.org/web/20220817114521/https://www.nbcnews.com/news/us-...</v>
      </c>
      <c r="U420" s="75"/>
      <c r="V420" s="35"/>
      <c r="W420" s="35"/>
      <c r="X420" s="35"/>
      <c r="Y420" s="43"/>
      <c r="Z420" s="43"/>
    </row>
    <row r="421" ht="12.75" customHeight="1">
      <c r="A421" s="57">
        <v>161.0</v>
      </c>
      <c r="B421" s="58">
        <v>2021.0</v>
      </c>
      <c r="C421" s="73">
        <v>44331.0</v>
      </c>
      <c r="D421" s="44" t="s">
        <v>88</v>
      </c>
      <c r="E421" s="44" t="s">
        <v>28</v>
      </c>
      <c r="F421" s="26" t="s">
        <v>1334</v>
      </c>
      <c r="G421" s="44">
        <v>1.0</v>
      </c>
      <c r="H421" s="44" t="s">
        <v>28</v>
      </c>
      <c r="I421" s="44" t="s">
        <v>28</v>
      </c>
      <c r="J421" s="44" t="s">
        <v>28</v>
      </c>
      <c r="K421" s="80">
        <v>1.0</v>
      </c>
      <c r="L421" s="80">
        <v>1.0</v>
      </c>
      <c r="M421" s="36" t="s">
        <v>28</v>
      </c>
      <c r="N421" s="80" t="s">
        <v>28</v>
      </c>
      <c r="O421" s="24" t="s">
        <v>28</v>
      </c>
      <c r="P421" s="80" t="s">
        <v>28</v>
      </c>
      <c r="Q421" s="35" t="s">
        <v>28</v>
      </c>
      <c r="R421" s="62" t="s">
        <v>1335</v>
      </c>
      <c r="S421" s="28" t="s">
        <v>1336</v>
      </c>
      <c r="T421" s="18" t="str">
        <f t="shared" si="18"/>
        <v>https://web.archive.org/web/20220817113856/https://www.globaltimes.cn/page/...</v>
      </c>
      <c r="U421" s="75"/>
      <c r="V421" s="35"/>
      <c r="W421" s="35"/>
      <c r="X421" s="35"/>
      <c r="Y421" s="43"/>
      <c r="Z421" s="43"/>
    </row>
    <row r="422" ht="12.75" customHeight="1">
      <c r="A422" s="57">
        <v>160.0</v>
      </c>
      <c r="B422" s="58">
        <v>2021.0</v>
      </c>
      <c r="C422" s="73">
        <v>44323.0</v>
      </c>
      <c r="D422" s="44" t="s">
        <v>88</v>
      </c>
      <c r="E422" s="44" t="s">
        <v>28</v>
      </c>
      <c r="F422" s="26" t="s">
        <v>1337</v>
      </c>
      <c r="G422" s="44">
        <v>1.0</v>
      </c>
      <c r="H422" s="44">
        <v>1.0</v>
      </c>
      <c r="I422" s="44" t="s">
        <v>28</v>
      </c>
      <c r="J422" s="44" t="s">
        <v>28</v>
      </c>
      <c r="K422" s="80" t="s">
        <v>28</v>
      </c>
      <c r="L422" s="80">
        <v>1.0</v>
      </c>
      <c r="M422" s="36" t="s">
        <v>28</v>
      </c>
      <c r="N422" s="80" t="s">
        <v>28</v>
      </c>
      <c r="O422" s="24" t="s">
        <v>28</v>
      </c>
      <c r="P422" s="80" t="s">
        <v>28</v>
      </c>
      <c r="Q422" s="35" t="s">
        <v>28</v>
      </c>
      <c r="R422" s="62" t="s">
        <v>1338</v>
      </c>
      <c r="S422" s="28" t="s">
        <v>1339</v>
      </c>
      <c r="T422" s="18" t="str">
        <f t="shared" si="18"/>
        <v>https://web.archive.org/web/20220817113834/https://www.globaltimes.cn/page/...</v>
      </c>
      <c r="U422" s="75"/>
      <c r="V422" s="35"/>
      <c r="W422" s="35"/>
      <c r="X422" s="35"/>
      <c r="Y422" s="43"/>
      <c r="Z422" s="43"/>
    </row>
    <row r="423" ht="12.75" customHeight="1">
      <c r="A423" s="57">
        <v>159.0</v>
      </c>
      <c r="B423" s="58">
        <v>2021.0</v>
      </c>
      <c r="C423" s="73">
        <v>44321.0</v>
      </c>
      <c r="D423" s="44" t="s">
        <v>25</v>
      </c>
      <c r="E423" s="44" t="s">
        <v>31</v>
      </c>
      <c r="F423" s="26" t="s">
        <v>1340</v>
      </c>
      <c r="G423" s="44">
        <v>1.0</v>
      </c>
      <c r="H423" s="44">
        <v>1.0</v>
      </c>
      <c r="I423" s="44" t="s">
        <v>28</v>
      </c>
      <c r="J423" s="44" t="s">
        <v>28</v>
      </c>
      <c r="K423" s="80" t="s">
        <v>28</v>
      </c>
      <c r="L423" s="80">
        <v>1.0</v>
      </c>
      <c r="M423" s="17">
        <v>3.0</v>
      </c>
      <c r="N423" s="80">
        <v>1.0</v>
      </c>
      <c r="O423" s="56" t="s">
        <v>1341</v>
      </c>
      <c r="P423" s="19">
        <v>1.0</v>
      </c>
      <c r="Q423" s="15" t="s">
        <v>142</v>
      </c>
      <c r="R423" s="62" t="s">
        <v>1342</v>
      </c>
      <c r="S423" s="28" t="s">
        <v>1343</v>
      </c>
      <c r="T423" s="18" t="str">
        <f t="shared" si="18"/>
        <v>https://web.archive.org/web/20220817114117/https://apnews.com/article/calif...</v>
      </c>
      <c r="U423" s="75"/>
      <c r="V423" s="35"/>
      <c r="W423" s="35"/>
      <c r="X423" s="35"/>
      <c r="Y423" s="43"/>
      <c r="Z423" s="43"/>
    </row>
    <row r="424" ht="12.75" customHeight="1">
      <c r="A424" s="57">
        <v>158.0</v>
      </c>
      <c r="B424" s="58">
        <v>2021.0</v>
      </c>
      <c r="C424" s="73">
        <v>44303.0</v>
      </c>
      <c r="D424" s="44" t="s">
        <v>25</v>
      </c>
      <c r="E424" s="44" t="s">
        <v>114</v>
      </c>
      <c r="F424" s="26" t="s">
        <v>1344</v>
      </c>
      <c r="G424" s="44">
        <v>2.0</v>
      </c>
      <c r="H424" s="44" t="s">
        <v>28</v>
      </c>
      <c r="I424" s="44" t="s">
        <v>28</v>
      </c>
      <c r="J424" s="44" t="s">
        <v>28</v>
      </c>
      <c r="K424" s="80" t="s">
        <v>28</v>
      </c>
      <c r="L424" s="80">
        <v>2.0</v>
      </c>
      <c r="M424" s="83" t="s">
        <v>83</v>
      </c>
      <c r="N424" s="89">
        <v>2.0</v>
      </c>
      <c r="O424" s="24" t="s">
        <v>28</v>
      </c>
      <c r="P424" s="80" t="s">
        <v>28</v>
      </c>
      <c r="Q424" s="35" t="s">
        <v>28</v>
      </c>
      <c r="R424" s="62" t="s">
        <v>1345</v>
      </c>
      <c r="S424" s="28" t="s">
        <v>1346</v>
      </c>
      <c r="T424" s="18" t="str">
        <f t="shared" si="18"/>
        <v>https://web.archive.org/web/20220817114126/https://www.foxbusiness.com/life...</v>
      </c>
      <c r="U424" s="75"/>
      <c r="V424" s="35" t="s">
        <v>1347</v>
      </c>
      <c r="W424" s="35" t="s">
        <v>1348</v>
      </c>
      <c r="X424" s="35"/>
      <c r="Y424" s="43"/>
      <c r="Z424" s="43"/>
    </row>
    <row r="425" ht="12.75" customHeight="1">
      <c r="A425" s="57">
        <v>157.0</v>
      </c>
      <c r="B425" s="58">
        <v>2021.0</v>
      </c>
      <c r="C425" s="73">
        <v>44303.0</v>
      </c>
      <c r="D425" s="44" t="s">
        <v>88</v>
      </c>
      <c r="E425" s="44" t="s">
        <v>28</v>
      </c>
      <c r="F425" s="26" t="s">
        <v>1349</v>
      </c>
      <c r="G425" s="44">
        <v>1.0</v>
      </c>
      <c r="H425" s="44" t="s">
        <v>28</v>
      </c>
      <c r="I425" s="44">
        <v>1.0</v>
      </c>
      <c r="J425" s="44" t="s">
        <v>28</v>
      </c>
      <c r="K425" s="80" t="s">
        <v>28</v>
      </c>
      <c r="L425" s="80">
        <v>1.0</v>
      </c>
      <c r="M425" s="36" t="s">
        <v>28</v>
      </c>
      <c r="N425" s="80" t="s">
        <v>28</v>
      </c>
      <c r="O425" s="24" t="s">
        <v>28</v>
      </c>
      <c r="P425" s="80" t="s">
        <v>28</v>
      </c>
      <c r="Q425" s="35" t="s">
        <v>28</v>
      </c>
      <c r="R425" s="62" t="s">
        <v>1350</v>
      </c>
      <c r="S425" s="28" t="s">
        <v>1351</v>
      </c>
      <c r="T425" s="18" t="str">
        <f t="shared" si="18"/>
        <v>https://web.archive.org/web/20220817114130/https://finance.sina.cn/tech/202...</v>
      </c>
      <c r="U425" s="75"/>
      <c r="V425" s="35"/>
      <c r="W425" s="35"/>
      <c r="X425" s="35"/>
      <c r="Y425" s="43"/>
      <c r="Z425" s="43"/>
    </row>
    <row r="426" ht="12.75" customHeight="1">
      <c r="A426" s="57">
        <v>156.0</v>
      </c>
      <c r="B426" s="58">
        <v>2021.0</v>
      </c>
      <c r="C426" s="73">
        <v>44302.0</v>
      </c>
      <c r="D426" s="44" t="s">
        <v>310</v>
      </c>
      <c r="E426" s="44" t="s">
        <v>28</v>
      </c>
      <c r="F426" s="26" t="s">
        <v>1352</v>
      </c>
      <c r="G426" s="44">
        <v>2.0</v>
      </c>
      <c r="H426" s="44" t="s">
        <v>28</v>
      </c>
      <c r="I426" s="44" t="s">
        <v>28</v>
      </c>
      <c r="J426" s="44" t="s">
        <v>28</v>
      </c>
      <c r="K426" s="80" t="s">
        <v>28</v>
      </c>
      <c r="L426" s="80">
        <v>2.0</v>
      </c>
      <c r="M426" s="36" t="s">
        <v>28</v>
      </c>
      <c r="N426" s="80" t="s">
        <v>28</v>
      </c>
      <c r="O426" s="24" t="s">
        <v>28</v>
      </c>
      <c r="P426" s="80" t="s">
        <v>28</v>
      </c>
      <c r="Q426" s="35" t="s">
        <v>28</v>
      </c>
      <c r="R426" s="62" t="s">
        <v>1353</v>
      </c>
      <c r="S426" s="28" t="s">
        <v>1354</v>
      </c>
      <c r="T426" s="18" t="str">
        <f t="shared" si="18"/>
        <v>https://web.archive.org/web/20220817114707/https://www.leprogres.fr/faits-d...</v>
      </c>
      <c r="U426" s="75"/>
      <c r="V426" s="35"/>
      <c r="W426" s="35"/>
      <c r="X426" s="35"/>
      <c r="Y426" s="43"/>
      <c r="Z426" s="43"/>
    </row>
    <row r="427" ht="12.75" customHeight="1">
      <c r="A427" s="57">
        <v>155.0</v>
      </c>
      <c r="B427" s="58">
        <v>2021.0</v>
      </c>
      <c r="C427" s="90">
        <v>44300.0</v>
      </c>
      <c r="D427" s="44" t="s">
        <v>25</v>
      </c>
      <c r="E427" s="44" t="s">
        <v>114</v>
      </c>
      <c r="F427" s="26" t="s">
        <v>1355</v>
      </c>
      <c r="G427" s="44">
        <v>1.0</v>
      </c>
      <c r="H427" s="44">
        <v>1.0</v>
      </c>
      <c r="I427" s="44" t="s">
        <v>28</v>
      </c>
      <c r="J427" s="44" t="s">
        <v>28</v>
      </c>
      <c r="K427" s="44" t="s">
        <v>28</v>
      </c>
      <c r="L427" s="80">
        <v>1.0</v>
      </c>
      <c r="M427" s="36" t="s">
        <v>28</v>
      </c>
      <c r="N427" s="80" t="s">
        <v>28</v>
      </c>
      <c r="O427" s="24" t="s">
        <v>28</v>
      </c>
      <c r="P427" s="80" t="s">
        <v>28</v>
      </c>
      <c r="Q427" s="35" t="s">
        <v>28</v>
      </c>
      <c r="R427" s="62" t="s">
        <v>1356</v>
      </c>
      <c r="S427" s="28" t="s">
        <v>1357</v>
      </c>
      <c r="T427" s="18" t="str">
        <f t="shared" si="18"/>
        <v>https://web.archive.org/web/20220817114138/https://www.statesman.com/story/...</v>
      </c>
      <c r="U427" s="75"/>
      <c r="V427" s="35"/>
      <c r="W427" s="35"/>
      <c r="X427" s="35"/>
      <c r="Y427" s="43"/>
      <c r="Z427" s="43"/>
    </row>
    <row r="428" ht="12.75" customHeight="1">
      <c r="A428" s="57">
        <v>154.0</v>
      </c>
      <c r="B428" s="58">
        <v>2021.0</v>
      </c>
      <c r="C428" s="73">
        <v>44299.0</v>
      </c>
      <c r="D428" s="44" t="s">
        <v>359</v>
      </c>
      <c r="E428" s="44" t="s">
        <v>28</v>
      </c>
      <c r="F428" s="26" t="s">
        <v>1358</v>
      </c>
      <c r="G428" s="44">
        <v>1.0</v>
      </c>
      <c r="H428" s="44">
        <v>1.0</v>
      </c>
      <c r="I428" s="44" t="s">
        <v>28</v>
      </c>
      <c r="J428" s="44" t="s">
        <v>28</v>
      </c>
      <c r="K428" s="80" t="s">
        <v>28</v>
      </c>
      <c r="L428" s="80">
        <v>1.0</v>
      </c>
      <c r="M428" s="83" t="s">
        <v>83</v>
      </c>
      <c r="N428" s="80" t="s">
        <v>28</v>
      </c>
      <c r="O428" s="24" t="s">
        <v>28</v>
      </c>
      <c r="P428" s="80" t="s">
        <v>28</v>
      </c>
      <c r="Q428" s="35" t="s">
        <v>28</v>
      </c>
      <c r="R428" s="62" t="s">
        <v>1359</v>
      </c>
      <c r="S428" s="28" t="s">
        <v>1360</v>
      </c>
      <c r="T428" s="18" t="str">
        <f t="shared" si="18"/>
        <v>https://web.archive.org/web/20220817114406/https://www.focus.de/regional/me...</v>
      </c>
      <c r="U428" s="75"/>
      <c r="V428" s="35"/>
      <c r="W428" s="35"/>
      <c r="X428" s="35"/>
      <c r="Y428" s="43"/>
      <c r="Z428" s="43"/>
    </row>
    <row r="429" ht="12.75" customHeight="1">
      <c r="A429" s="57">
        <v>153.0</v>
      </c>
      <c r="B429" s="58">
        <v>2021.0</v>
      </c>
      <c r="C429" s="73">
        <v>44289.0</v>
      </c>
      <c r="D429" s="44" t="s">
        <v>25</v>
      </c>
      <c r="E429" s="44" t="s">
        <v>299</v>
      </c>
      <c r="F429" s="26" t="s">
        <v>1361</v>
      </c>
      <c r="G429" s="44">
        <v>2.0</v>
      </c>
      <c r="H429" s="44">
        <v>1.0</v>
      </c>
      <c r="I429" s="44">
        <v>1.0</v>
      </c>
      <c r="J429" s="44" t="s">
        <v>28</v>
      </c>
      <c r="K429" s="80" t="s">
        <v>28</v>
      </c>
      <c r="L429" s="80">
        <v>2.0</v>
      </c>
      <c r="M429" s="36" t="s">
        <v>28</v>
      </c>
      <c r="N429" s="80" t="s">
        <v>28</v>
      </c>
      <c r="O429" s="24" t="s">
        <v>28</v>
      </c>
      <c r="P429" s="80" t="s">
        <v>28</v>
      </c>
      <c r="Q429" s="35" t="s">
        <v>28</v>
      </c>
      <c r="R429" s="62" t="s">
        <v>1362</v>
      </c>
      <c r="S429" s="28" t="s">
        <v>1363</v>
      </c>
      <c r="T429" s="18" t="str">
        <f t="shared" si="18"/>
        <v>https://web.archive.org/web/20220817114406/https://www.citizensvoice.com/ne...</v>
      </c>
      <c r="U429" s="75"/>
      <c r="V429" s="35" t="s">
        <v>1364</v>
      </c>
      <c r="W429" s="35" t="s">
        <v>1365</v>
      </c>
      <c r="X429" s="35"/>
      <c r="Y429" s="43"/>
      <c r="Z429" s="43"/>
    </row>
    <row r="430" ht="12.75" customHeight="1">
      <c r="A430" s="57">
        <v>152.0</v>
      </c>
      <c r="B430" s="58">
        <v>2021.0</v>
      </c>
      <c r="C430" s="73">
        <v>44287.0</v>
      </c>
      <c r="D430" s="44" t="s">
        <v>450</v>
      </c>
      <c r="E430" s="44" t="s">
        <v>28</v>
      </c>
      <c r="F430" s="26" t="s">
        <v>1366</v>
      </c>
      <c r="G430" s="44">
        <v>1.0</v>
      </c>
      <c r="H430" s="44">
        <v>1.0</v>
      </c>
      <c r="I430" s="44" t="s">
        <v>28</v>
      </c>
      <c r="J430" s="44" t="s">
        <v>28</v>
      </c>
      <c r="K430" s="80" t="s">
        <v>28</v>
      </c>
      <c r="L430" s="80">
        <v>1.0</v>
      </c>
      <c r="M430" s="83">
        <v>3.0</v>
      </c>
      <c r="N430" s="80" t="s">
        <v>28</v>
      </c>
      <c r="O430" s="24" t="s">
        <v>28</v>
      </c>
      <c r="P430" s="80" t="s">
        <v>28</v>
      </c>
      <c r="Q430" s="35" t="s">
        <v>28</v>
      </c>
      <c r="R430" s="62" t="s">
        <v>1367</v>
      </c>
      <c r="S430" s="28" t="s">
        <v>1368</v>
      </c>
      <c r="T430" s="18" t="str">
        <f t="shared" si="18"/>
        <v>https://web.archive.org/web/20220817114404/https://taiwanenglishnews.com/te...</v>
      </c>
      <c r="U430" s="75"/>
      <c r="V430" s="35"/>
      <c r="W430" s="35"/>
      <c r="X430" s="35"/>
      <c r="Y430" s="43"/>
      <c r="Z430" s="43"/>
    </row>
    <row r="431" ht="12.75" customHeight="1">
      <c r="A431" s="57">
        <v>151.0</v>
      </c>
      <c r="B431" s="58">
        <v>2021.0</v>
      </c>
      <c r="C431" s="73">
        <v>44276.0</v>
      </c>
      <c r="D431" s="44" t="s">
        <v>163</v>
      </c>
      <c r="E431" s="44" t="s">
        <v>28</v>
      </c>
      <c r="F431" s="26" t="s">
        <v>1369</v>
      </c>
      <c r="G431" s="44">
        <v>1.0</v>
      </c>
      <c r="H431" s="44" t="s">
        <v>28</v>
      </c>
      <c r="I431" s="44" t="s">
        <v>28</v>
      </c>
      <c r="J431" s="44" t="s">
        <v>28</v>
      </c>
      <c r="K431" s="80">
        <v>1.0</v>
      </c>
      <c r="L431" s="80">
        <v>1.0</v>
      </c>
      <c r="M431" s="36" t="s">
        <v>28</v>
      </c>
      <c r="N431" s="80" t="s">
        <v>28</v>
      </c>
      <c r="O431" s="24" t="s">
        <v>28</v>
      </c>
      <c r="P431" s="80" t="s">
        <v>28</v>
      </c>
      <c r="Q431" s="35" t="s">
        <v>28</v>
      </c>
      <c r="R431" s="62" t="s">
        <v>1370</v>
      </c>
      <c r="S431" s="28" t="s">
        <v>1371</v>
      </c>
      <c r="T431" s="18" t="str">
        <f t="shared" si="18"/>
        <v>https://web.archive.org/web/20220817114408/https://www.gloucestershirelive....</v>
      </c>
      <c r="U431" s="75"/>
      <c r="V431" s="35"/>
      <c r="W431" s="35"/>
      <c r="X431" s="35"/>
      <c r="Y431" s="43"/>
      <c r="Z431" s="43"/>
    </row>
    <row r="432" ht="12.75" customHeight="1">
      <c r="A432" s="57">
        <v>150.0</v>
      </c>
      <c r="B432" s="58">
        <v>2021.0</v>
      </c>
      <c r="C432" s="73">
        <v>44275.0</v>
      </c>
      <c r="D432" s="44" t="s">
        <v>1372</v>
      </c>
      <c r="E432" s="44" t="s">
        <v>28</v>
      </c>
      <c r="F432" s="26" t="s">
        <v>1373</v>
      </c>
      <c r="G432" s="44">
        <v>1.0</v>
      </c>
      <c r="H432" s="44">
        <v>1.0</v>
      </c>
      <c r="I432" s="44" t="s">
        <v>28</v>
      </c>
      <c r="J432" s="44" t="s">
        <v>28</v>
      </c>
      <c r="K432" s="80" t="s">
        <v>28</v>
      </c>
      <c r="L432" s="80">
        <v>1.0</v>
      </c>
      <c r="M432" s="36" t="s">
        <v>28</v>
      </c>
      <c r="N432" s="80" t="s">
        <v>28</v>
      </c>
      <c r="O432" s="24" t="s">
        <v>28</v>
      </c>
      <c r="P432" s="80" t="s">
        <v>28</v>
      </c>
      <c r="Q432" s="35" t="s">
        <v>28</v>
      </c>
      <c r="R432" s="62" t="s">
        <v>1374</v>
      </c>
      <c r="S432" s="28" t="s">
        <v>1375</v>
      </c>
      <c r="T432" s="18" t="str">
        <f t="shared" si="18"/>
        <v>https://web.archive.org/web/20220817114432/https://myprivacy.dpgmedia.be/co...</v>
      </c>
      <c r="U432" s="75"/>
      <c r="V432" s="35"/>
      <c r="W432" s="35"/>
      <c r="X432" s="35"/>
      <c r="Y432" s="43"/>
      <c r="Z432" s="43"/>
    </row>
    <row r="433" ht="12.75" customHeight="1">
      <c r="A433" s="57">
        <v>149.0</v>
      </c>
      <c r="B433" s="58">
        <v>2021.0</v>
      </c>
      <c r="C433" s="73">
        <v>44268.0</v>
      </c>
      <c r="D433" s="44" t="s">
        <v>163</v>
      </c>
      <c r="E433" s="44" t="s">
        <v>28</v>
      </c>
      <c r="F433" s="26" t="s">
        <v>1376</v>
      </c>
      <c r="G433" s="44">
        <v>1.0</v>
      </c>
      <c r="H433" s="44" t="s">
        <v>28</v>
      </c>
      <c r="I433" s="44" t="s">
        <v>28</v>
      </c>
      <c r="J433" s="44">
        <v>1.0</v>
      </c>
      <c r="K433" s="80" t="s">
        <v>28</v>
      </c>
      <c r="L433" s="80" t="s">
        <v>28</v>
      </c>
      <c r="M433" s="83">
        <v>3.0</v>
      </c>
      <c r="N433" s="80" t="s">
        <v>28</v>
      </c>
      <c r="O433" s="24" t="s">
        <v>28</v>
      </c>
      <c r="P433" s="80" t="s">
        <v>28</v>
      </c>
      <c r="Q433" s="35" t="s">
        <v>28</v>
      </c>
      <c r="R433" s="62" t="s">
        <v>1377</v>
      </c>
      <c r="S433" s="28" t="s">
        <v>1378</v>
      </c>
      <c r="T433" s="18" t="str">
        <f t="shared" si="18"/>
        <v>https://web.archive.org/web/20220817114704/https://www.bucksfreepress.co.uk...</v>
      </c>
      <c r="U433" s="75"/>
      <c r="V433" s="35"/>
      <c r="W433" s="35"/>
      <c r="X433" s="35"/>
      <c r="Y433" s="43"/>
      <c r="Z433" s="43"/>
    </row>
    <row r="434" ht="12.75" customHeight="1">
      <c r="A434" s="57">
        <v>148.0</v>
      </c>
      <c r="B434" s="58">
        <v>2021.0</v>
      </c>
      <c r="C434" s="73">
        <v>44265.0</v>
      </c>
      <c r="D434" s="44" t="s">
        <v>25</v>
      </c>
      <c r="E434" s="44" t="s">
        <v>31</v>
      </c>
      <c r="F434" s="26" t="s">
        <v>1379</v>
      </c>
      <c r="G434" s="44">
        <v>2.0</v>
      </c>
      <c r="H434" s="44">
        <v>1.0</v>
      </c>
      <c r="I434" s="44">
        <v>1.0</v>
      </c>
      <c r="J434" s="44" t="s">
        <v>28</v>
      </c>
      <c r="K434" s="80" t="s">
        <v>28</v>
      </c>
      <c r="L434" s="80">
        <v>1.0</v>
      </c>
      <c r="M434" s="36" t="s">
        <v>28</v>
      </c>
      <c r="N434" s="80" t="s">
        <v>28</v>
      </c>
      <c r="O434" s="24" t="s">
        <v>28</v>
      </c>
      <c r="P434" s="80" t="s">
        <v>28</v>
      </c>
      <c r="Q434" s="35" t="s">
        <v>28</v>
      </c>
      <c r="R434" s="62" t="s">
        <v>1380</v>
      </c>
      <c r="S434" s="28" t="s">
        <v>1381</v>
      </c>
      <c r="T434" s="18" t="str">
        <f t="shared" si="18"/>
        <v>https://web.archive.org/web/20220817114454/https://www.ocregister.com/2021/...</v>
      </c>
      <c r="U434" s="75"/>
      <c r="V434" s="35"/>
      <c r="W434" s="35"/>
      <c r="X434" s="35"/>
      <c r="Y434" s="43"/>
      <c r="Z434" s="43"/>
    </row>
    <row r="435" ht="12.75" customHeight="1">
      <c r="A435" s="57">
        <v>147.0</v>
      </c>
      <c r="B435" s="58">
        <v>2021.0</v>
      </c>
      <c r="C435" s="73">
        <v>44262.0</v>
      </c>
      <c r="D435" s="44" t="s">
        <v>25</v>
      </c>
      <c r="E435" s="44" t="s">
        <v>67</v>
      </c>
      <c r="F435" s="26" t="s">
        <v>1382</v>
      </c>
      <c r="G435" s="44">
        <v>1.0</v>
      </c>
      <c r="H435" s="44" t="s">
        <v>28</v>
      </c>
      <c r="I435" s="44" t="s">
        <v>28</v>
      </c>
      <c r="J435" s="44">
        <v>1.0</v>
      </c>
      <c r="K435" s="80" t="s">
        <v>28</v>
      </c>
      <c r="L435" s="80" t="s">
        <v>28</v>
      </c>
      <c r="M435" s="36" t="s">
        <v>28</v>
      </c>
      <c r="N435" s="80" t="s">
        <v>28</v>
      </c>
      <c r="O435" s="24" t="s">
        <v>28</v>
      </c>
      <c r="P435" s="80" t="s">
        <v>28</v>
      </c>
      <c r="Q435" s="35" t="s">
        <v>28</v>
      </c>
      <c r="R435" s="62" t="s">
        <v>1383</v>
      </c>
      <c r="S435" s="28" t="s">
        <v>1384</v>
      </c>
      <c r="T435" s="18" t="str">
        <f t="shared" si="18"/>
        <v>https://web.archive.org/web/20220817114437/https://www.tribtoday.com/news/l...</v>
      </c>
      <c r="U435" s="75"/>
      <c r="V435" s="35"/>
      <c r="W435" s="35"/>
      <c r="X435" s="35"/>
      <c r="Y435" s="43"/>
      <c r="Z435" s="43"/>
    </row>
    <row r="436" ht="12.75" customHeight="1">
      <c r="A436" s="57">
        <v>146.1</v>
      </c>
      <c r="B436" s="58">
        <v>2021.0</v>
      </c>
      <c r="C436" s="73">
        <v>44260.0</v>
      </c>
      <c r="D436" s="44" t="s">
        <v>163</v>
      </c>
      <c r="E436" s="44" t="s">
        <v>28</v>
      </c>
      <c r="F436" s="26" t="s">
        <v>1385</v>
      </c>
      <c r="G436" s="44">
        <v>1.0</v>
      </c>
      <c r="H436" s="15" t="s">
        <v>28</v>
      </c>
      <c r="I436" s="15" t="s">
        <v>28</v>
      </c>
      <c r="J436" s="44">
        <v>1.0</v>
      </c>
      <c r="K436" s="15" t="s">
        <v>28</v>
      </c>
      <c r="L436" s="15" t="s">
        <v>28</v>
      </c>
      <c r="M436" s="36" t="s">
        <v>28</v>
      </c>
      <c r="N436" s="15" t="s">
        <v>28</v>
      </c>
      <c r="O436" s="24" t="s">
        <v>28</v>
      </c>
      <c r="P436" s="15" t="s">
        <v>28</v>
      </c>
      <c r="Q436" s="15" t="s">
        <v>28</v>
      </c>
      <c r="R436" s="62" t="s">
        <v>1386</v>
      </c>
      <c r="S436" s="55" t="s">
        <v>1387</v>
      </c>
      <c r="T436" s="18" t="str">
        <f t="shared" si="18"/>
        <v>https://web.archive.org/web/20230810172806/https://www.oxfor...</v>
      </c>
      <c r="U436" s="75"/>
      <c r="V436" s="15" t="s">
        <v>1388</v>
      </c>
      <c r="W436" s="35"/>
      <c r="X436" s="35"/>
      <c r="Y436" s="43"/>
      <c r="Z436" s="43"/>
    </row>
    <row r="437" ht="12.75" customHeight="1">
      <c r="A437" s="57">
        <v>146.0</v>
      </c>
      <c r="B437" s="58">
        <v>2021.0</v>
      </c>
      <c r="C437" s="73">
        <v>44249.0</v>
      </c>
      <c r="D437" s="44" t="s">
        <v>25</v>
      </c>
      <c r="E437" s="44" t="s">
        <v>31</v>
      </c>
      <c r="F437" s="26" t="s">
        <v>1389</v>
      </c>
      <c r="G437" s="44">
        <v>1.0</v>
      </c>
      <c r="H437" s="44">
        <v>1.0</v>
      </c>
      <c r="I437" s="44" t="s">
        <v>28</v>
      </c>
      <c r="J437" s="44" t="s">
        <v>28</v>
      </c>
      <c r="K437" s="80" t="s">
        <v>28</v>
      </c>
      <c r="L437" s="80">
        <v>1.0</v>
      </c>
      <c r="M437" s="36" t="s">
        <v>28</v>
      </c>
      <c r="N437" s="80" t="s">
        <v>28</v>
      </c>
      <c r="O437" s="24" t="s">
        <v>28</v>
      </c>
      <c r="P437" s="80" t="s">
        <v>28</v>
      </c>
      <c r="Q437" s="35" t="s">
        <v>28</v>
      </c>
      <c r="R437" s="62" t="s">
        <v>1390</v>
      </c>
      <c r="S437" s="28" t="s">
        <v>1391</v>
      </c>
      <c r="T437" s="18" t="str">
        <f t="shared" si="18"/>
        <v>https://web.archive.org/web/20220817114705/https://www.youtube.com/watch?v=...</v>
      </c>
      <c r="U437" s="75"/>
      <c r="V437" s="35"/>
      <c r="W437" s="35"/>
      <c r="X437" s="35"/>
      <c r="Y437" s="43"/>
      <c r="Z437" s="43"/>
    </row>
    <row r="438" ht="12.75" customHeight="1">
      <c r="A438" s="57">
        <v>145.0</v>
      </c>
      <c r="B438" s="58">
        <v>2021.0</v>
      </c>
      <c r="C438" s="73">
        <v>44218.0</v>
      </c>
      <c r="D438" s="44" t="s">
        <v>25</v>
      </c>
      <c r="E438" s="44" t="s">
        <v>485</v>
      </c>
      <c r="F438" s="26" t="s">
        <v>1379</v>
      </c>
      <c r="G438" s="44">
        <v>2.0</v>
      </c>
      <c r="H438" s="44">
        <v>1.0</v>
      </c>
      <c r="I438" s="44">
        <v>1.0</v>
      </c>
      <c r="J438" s="44" t="s">
        <v>28</v>
      </c>
      <c r="K438" s="80" t="s">
        <v>28</v>
      </c>
      <c r="L438" s="80">
        <v>2.0</v>
      </c>
      <c r="M438" s="36" t="s">
        <v>28</v>
      </c>
      <c r="N438" s="80" t="s">
        <v>28</v>
      </c>
      <c r="O438" s="24" t="s">
        <v>28</v>
      </c>
      <c r="P438" s="80" t="s">
        <v>28</v>
      </c>
      <c r="Q438" s="35" t="s">
        <v>28</v>
      </c>
      <c r="R438" s="62" t="s">
        <v>1392</v>
      </c>
      <c r="S438" s="28" t="s">
        <v>1393</v>
      </c>
      <c r="T438" s="18" t="str">
        <f t="shared" si="18"/>
        <v>https://web.archive.org/web/20220817114533/https://www.azcentral.com/story/...</v>
      </c>
      <c r="U438" s="75"/>
      <c r="V438" s="35"/>
      <c r="W438" s="35"/>
      <c r="X438" s="35"/>
      <c r="Y438" s="43"/>
      <c r="Z438" s="43"/>
    </row>
    <row r="439" ht="12.75" customHeight="1">
      <c r="A439" s="57">
        <v>144.0</v>
      </c>
      <c r="B439" s="58">
        <v>2021.0</v>
      </c>
      <c r="C439" s="73">
        <v>44217.0</v>
      </c>
      <c r="D439" s="44" t="s">
        <v>25</v>
      </c>
      <c r="E439" s="44" t="s">
        <v>169</v>
      </c>
      <c r="F439" s="26" t="s">
        <v>1394</v>
      </c>
      <c r="G439" s="44">
        <v>1.0</v>
      </c>
      <c r="H439" s="44" t="s">
        <v>28</v>
      </c>
      <c r="I439" s="44" t="s">
        <v>28</v>
      </c>
      <c r="J439" s="44">
        <v>1.0</v>
      </c>
      <c r="K439" s="80" t="s">
        <v>28</v>
      </c>
      <c r="L439" s="80" t="s">
        <v>28</v>
      </c>
      <c r="M439" s="36" t="s">
        <v>28</v>
      </c>
      <c r="N439" s="80" t="s">
        <v>28</v>
      </c>
      <c r="O439" s="24" t="s">
        <v>28</v>
      </c>
      <c r="P439" s="80" t="s">
        <v>28</v>
      </c>
      <c r="Q439" s="35" t="s">
        <v>28</v>
      </c>
      <c r="R439" s="62" t="s">
        <v>1395</v>
      </c>
      <c r="S439" s="28" t="s">
        <v>1396</v>
      </c>
      <c r="T439" s="18" t="str">
        <f t="shared" si="18"/>
        <v>https://web.archive.org/web/20220817114531/https://www.kktv.com/2021/01/20/...</v>
      </c>
      <c r="U439" s="75"/>
      <c r="V439" s="35"/>
      <c r="W439" s="35"/>
      <c r="X439" s="35"/>
      <c r="Y439" s="43"/>
      <c r="Z439" s="43"/>
    </row>
    <row r="440" ht="12.75" customHeight="1">
      <c r="A440" s="57">
        <v>143.0</v>
      </c>
      <c r="B440" s="58">
        <v>2021.0</v>
      </c>
      <c r="C440" s="73">
        <v>44211.0</v>
      </c>
      <c r="D440" s="44" t="s">
        <v>25</v>
      </c>
      <c r="E440" s="44" t="s">
        <v>71</v>
      </c>
      <c r="F440" s="26" t="s">
        <v>1397</v>
      </c>
      <c r="G440" s="44">
        <v>1.0</v>
      </c>
      <c r="H440" s="44" t="s">
        <v>28</v>
      </c>
      <c r="I440" s="44" t="s">
        <v>28</v>
      </c>
      <c r="J440" s="44">
        <v>1.0</v>
      </c>
      <c r="K440" s="80" t="s">
        <v>28</v>
      </c>
      <c r="L440" s="80" t="s">
        <v>28</v>
      </c>
      <c r="M440" s="36" t="s">
        <v>28</v>
      </c>
      <c r="N440" s="80" t="s">
        <v>28</v>
      </c>
      <c r="O440" s="24" t="s">
        <v>28</v>
      </c>
      <c r="P440" s="80" t="s">
        <v>28</v>
      </c>
      <c r="Q440" s="35" t="s">
        <v>28</v>
      </c>
      <c r="R440" s="62" t="s">
        <v>1398</v>
      </c>
      <c r="S440" s="28" t="s">
        <v>1399</v>
      </c>
      <c r="T440" s="18" t="str">
        <f t="shared" si="18"/>
        <v>https://web.archive.org/web/20220817114531/https://www.actionnewsjax.com/ne...</v>
      </c>
      <c r="U440" s="75"/>
      <c r="V440" s="35"/>
      <c r="W440" s="35"/>
      <c r="X440" s="35"/>
      <c r="Y440" s="43"/>
      <c r="Z440" s="43"/>
    </row>
    <row r="441" ht="12.75" customHeight="1">
      <c r="A441" s="57">
        <v>142.0</v>
      </c>
      <c r="B441" s="58">
        <v>2021.0</v>
      </c>
      <c r="C441" s="73">
        <v>44206.0</v>
      </c>
      <c r="D441" s="44" t="s">
        <v>25</v>
      </c>
      <c r="E441" s="44" t="s">
        <v>99</v>
      </c>
      <c r="F441" s="26" t="s">
        <v>1400</v>
      </c>
      <c r="G441" s="44">
        <v>2.0</v>
      </c>
      <c r="H441" s="44">
        <v>1.0</v>
      </c>
      <c r="I441" s="44" t="s">
        <v>28</v>
      </c>
      <c r="J441" s="44">
        <v>1.0</v>
      </c>
      <c r="K441" s="80" t="s">
        <v>28</v>
      </c>
      <c r="L441" s="80" t="s">
        <v>28</v>
      </c>
      <c r="M441" s="36" t="s">
        <v>28</v>
      </c>
      <c r="N441" s="80" t="s">
        <v>28</v>
      </c>
      <c r="O441" s="24" t="s">
        <v>28</v>
      </c>
      <c r="P441" s="80" t="s">
        <v>28</v>
      </c>
      <c r="Q441" s="35" t="s">
        <v>28</v>
      </c>
      <c r="R441" s="62" t="s">
        <v>1401</v>
      </c>
      <c r="S441" s="28" t="s">
        <v>1402</v>
      </c>
      <c r="T441" s="18" t="str">
        <f t="shared" si="18"/>
        <v>https://web.archive.org/web/20220817114711/https://www.deseret.com/utah/202...</v>
      </c>
      <c r="U441" s="75"/>
      <c r="V441" s="35"/>
      <c r="W441" s="35"/>
      <c r="X441" s="35"/>
      <c r="Y441" s="43"/>
      <c r="Z441" s="43"/>
    </row>
    <row r="442" ht="12.75" customHeight="1">
      <c r="A442" s="57">
        <v>141.0</v>
      </c>
      <c r="B442" s="58">
        <v>2020.0</v>
      </c>
      <c r="C442" s="73">
        <v>44183.0</v>
      </c>
      <c r="D442" s="44" t="s">
        <v>120</v>
      </c>
      <c r="E442" s="44" t="s">
        <v>28</v>
      </c>
      <c r="F442" s="26" t="s">
        <v>1403</v>
      </c>
      <c r="G442" s="44">
        <v>1.0</v>
      </c>
      <c r="H442" s="44">
        <v>1.0</v>
      </c>
      <c r="I442" s="44"/>
      <c r="J442" s="44" t="s">
        <v>28</v>
      </c>
      <c r="K442" s="80" t="s">
        <v>28</v>
      </c>
      <c r="L442" s="80">
        <v>1.0</v>
      </c>
      <c r="M442" s="36" t="s">
        <v>28</v>
      </c>
      <c r="N442" s="80" t="s">
        <v>28</v>
      </c>
      <c r="O442" s="24" t="s">
        <v>28</v>
      </c>
      <c r="P442" s="80" t="s">
        <v>28</v>
      </c>
      <c r="Q442" s="35" t="s">
        <v>28</v>
      </c>
      <c r="R442" s="62" t="s">
        <v>1404</v>
      </c>
      <c r="S442" s="28" t="s">
        <v>1405</v>
      </c>
      <c r="T442" s="18" t="str">
        <f t="shared" si="18"/>
        <v>https://web.archive.org/web/20220817114702/https://www.jn.pt/local/noticias...</v>
      </c>
      <c r="U442" s="75"/>
      <c r="V442" s="35"/>
      <c r="W442" s="35"/>
      <c r="X442" s="35"/>
      <c r="Y442" s="43"/>
      <c r="Z442" s="43"/>
    </row>
    <row r="443" ht="12.75" customHeight="1">
      <c r="A443" s="57">
        <v>140.0</v>
      </c>
      <c r="B443" s="58">
        <v>2020.0</v>
      </c>
      <c r="C443" s="73">
        <v>44176.0</v>
      </c>
      <c r="D443" s="44" t="s">
        <v>25</v>
      </c>
      <c r="E443" s="44" t="s">
        <v>71</v>
      </c>
      <c r="F443" s="26" t="s">
        <v>1406</v>
      </c>
      <c r="G443" s="44">
        <v>1.0</v>
      </c>
      <c r="H443" s="44" t="s">
        <v>28</v>
      </c>
      <c r="I443" s="44" t="s">
        <v>28</v>
      </c>
      <c r="J443" s="44" t="s">
        <v>28</v>
      </c>
      <c r="K443" s="80">
        <v>1.0</v>
      </c>
      <c r="L443" s="80">
        <v>1.0</v>
      </c>
      <c r="M443" s="36" t="s">
        <v>28</v>
      </c>
      <c r="N443" s="80" t="s">
        <v>28</v>
      </c>
      <c r="O443" s="24" t="s">
        <v>28</v>
      </c>
      <c r="P443" s="80" t="s">
        <v>28</v>
      </c>
      <c r="Q443" s="35" t="s">
        <v>28</v>
      </c>
      <c r="R443" s="62" t="s">
        <v>1407</v>
      </c>
      <c r="S443" s="28" t="s">
        <v>1408</v>
      </c>
      <c r="T443" s="18" t="str">
        <f t="shared" si="18"/>
        <v>https://web.archive.org/web/20220817115009/https://nbc-2.com/news/local/202...</v>
      </c>
      <c r="U443" s="75"/>
      <c r="V443" s="35"/>
      <c r="W443" s="35"/>
      <c r="X443" s="35"/>
      <c r="Y443" s="43"/>
      <c r="Z443" s="43"/>
    </row>
    <row r="444" ht="12.75" customHeight="1">
      <c r="A444" s="57">
        <v>139.0</v>
      </c>
      <c r="B444" s="58">
        <v>2020.0</v>
      </c>
      <c r="C444" s="73">
        <v>44174.0</v>
      </c>
      <c r="D444" s="44" t="s">
        <v>1409</v>
      </c>
      <c r="E444" s="44" t="s">
        <v>28</v>
      </c>
      <c r="F444" s="26" t="s">
        <v>1410</v>
      </c>
      <c r="G444" s="44">
        <v>1.0</v>
      </c>
      <c r="H444" s="44" t="s">
        <v>28</v>
      </c>
      <c r="I444" s="44">
        <v>1.0</v>
      </c>
      <c r="J444" s="44" t="s">
        <v>28</v>
      </c>
      <c r="K444" s="80" t="s">
        <v>28</v>
      </c>
      <c r="L444" s="80">
        <v>1.0</v>
      </c>
      <c r="M444" s="83" t="s">
        <v>62</v>
      </c>
      <c r="N444" s="89">
        <v>1.0</v>
      </c>
      <c r="O444" s="24" t="s">
        <v>28</v>
      </c>
      <c r="P444" s="80" t="s">
        <v>28</v>
      </c>
      <c r="Q444" s="35" t="s">
        <v>28</v>
      </c>
      <c r="R444" s="62" t="s">
        <v>1411</v>
      </c>
      <c r="S444" s="28" t="s">
        <v>1412</v>
      </c>
      <c r="T444" s="18" t="str">
        <f t="shared" si="18"/>
        <v>https://web.archive.org/web/20220817114815/https://lawtalknews.co.kr/3072...</v>
      </c>
      <c r="U444" s="75"/>
      <c r="V444" s="35" t="s">
        <v>1413</v>
      </c>
      <c r="W444" s="35"/>
      <c r="X444" s="35"/>
      <c r="Y444" s="43"/>
      <c r="Z444" s="43"/>
    </row>
    <row r="445" ht="12.75" customHeight="1">
      <c r="A445" s="57">
        <v>138.0</v>
      </c>
      <c r="B445" s="58">
        <v>2020.0</v>
      </c>
      <c r="C445" s="73">
        <v>44169.0</v>
      </c>
      <c r="D445" s="44" t="s">
        <v>25</v>
      </c>
      <c r="E445" s="44" t="s">
        <v>31</v>
      </c>
      <c r="F445" s="26" t="s">
        <v>1414</v>
      </c>
      <c r="G445" s="44">
        <v>1.0</v>
      </c>
      <c r="H445" s="44" t="s">
        <v>28</v>
      </c>
      <c r="I445" s="44">
        <v>1.0</v>
      </c>
      <c r="J445" s="44" t="s">
        <v>28</v>
      </c>
      <c r="K445" s="80" t="s">
        <v>28</v>
      </c>
      <c r="L445" s="80">
        <v>1.0</v>
      </c>
      <c r="M445" s="36" t="s">
        <v>28</v>
      </c>
      <c r="N445" s="80" t="s">
        <v>28</v>
      </c>
      <c r="O445" s="24" t="s">
        <v>28</v>
      </c>
      <c r="P445" s="80" t="s">
        <v>28</v>
      </c>
      <c r="Q445" s="35" t="s">
        <v>28</v>
      </c>
      <c r="R445" s="62" t="s">
        <v>1415</v>
      </c>
      <c r="S445" s="28" t="s">
        <v>1416</v>
      </c>
      <c r="T445" s="18" t="str">
        <f t="shared" si="18"/>
        <v>https://web.archive.org/web/20220817114701/https://www.fox13news.com/news/c...</v>
      </c>
      <c r="U445" s="75"/>
      <c r="V445" s="35" t="s">
        <v>1417</v>
      </c>
      <c r="W445" s="35"/>
      <c r="X445" s="35"/>
      <c r="Y445" s="43"/>
      <c r="Z445" s="43"/>
    </row>
    <row r="446" ht="12.75" customHeight="1">
      <c r="A446" s="57">
        <v>137.0</v>
      </c>
      <c r="B446" s="58">
        <v>2020.0</v>
      </c>
      <c r="C446" s="73">
        <v>44151.0</v>
      </c>
      <c r="D446" s="44" t="s">
        <v>25</v>
      </c>
      <c r="E446" s="44" t="s">
        <v>197</v>
      </c>
      <c r="F446" s="26" t="s">
        <v>1418</v>
      </c>
      <c r="G446" s="44">
        <v>1.0</v>
      </c>
      <c r="H446" s="44" t="s">
        <v>28</v>
      </c>
      <c r="I446" s="44" t="s">
        <v>28</v>
      </c>
      <c r="J446" s="44">
        <v>1.0</v>
      </c>
      <c r="K446" s="80" t="s">
        <v>28</v>
      </c>
      <c r="L446" s="80" t="s">
        <v>28</v>
      </c>
      <c r="M446" s="83" t="s">
        <v>29</v>
      </c>
      <c r="N446" s="80" t="s">
        <v>28</v>
      </c>
      <c r="O446" s="24" t="s">
        <v>28</v>
      </c>
      <c r="P446" s="80" t="s">
        <v>28</v>
      </c>
      <c r="Q446" s="35" t="s">
        <v>28</v>
      </c>
      <c r="R446" s="62" t="s">
        <v>1419</v>
      </c>
      <c r="S446" s="28" t="s">
        <v>1420</v>
      </c>
      <c r="T446" s="18" t="str">
        <f t="shared" si="18"/>
        <v>https://web.archive.org/web/20220817114710/https://ksisradio.com/kc-woman-f...</v>
      </c>
      <c r="U446" s="75"/>
      <c r="V446" s="35"/>
      <c r="W446" s="35"/>
      <c r="X446" s="35"/>
      <c r="Y446" s="43"/>
      <c r="Z446" s="43"/>
    </row>
    <row r="447" ht="12.75" customHeight="1">
      <c r="A447" s="57">
        <v>136.0</v>
      </c>
      <c r="B447" s="58">
        <v>2020.0</v>
      </c>
      <c r="C447" s="73">
        <v>44135.0</v>
      </c>
      <c r="D447" s="44" t="s">
        <v>25</v>
      </c>
      <c r="E447" s="44" t="s">
        <v>31</v>
      </c>
      <c r="F447" s="26" t="s">
        <v>1421</v>
      </c>
      <c r="G447" s="44">
        <v>1.0</v>
      </c>
      <c r="H447" s="44" t="s">
        <v>28</v>
      </c>
      <c r="I447" s="44" t="s">
        <v>28</v>
      </c>
      <c r="J447" s="44">
        <v>1.0</v>
      </c>
      <c r="K447" s="80" t="s">
        <v>28</v>
      </c>
      <c r="L447" s="80" t="s">
        <v>28</v>
      </c>
      <c r="M447" s="83" t="s">
        <v>29</v>
      </c>
      <c r="N447" s="80" t="s">
        <v>28</v>
      </c>
      <c r="O447" s="24" t="s">
        <v>28</v>
      </c>
      <c r="P447" s="80" t="s">
        <v>28</v>
      </c>
      <c r="Q447" s="35" t="s">
        <v>28</v>
      </c>
      <c r="R447" s="62" t="s">
        <v>1422</v>
      </c>
      <c r="S447" s="28" t="s">
        <v>1423</v>
      </c>
      <c r="T447" s="18" t="str">
        <f t="shared" si="18"/>
        <v>https://web.archive.org/web/20220817114721/https://www.10news.com/news/loca...</v>
      </c>
      <c r="U447" s="75"/>
      <c r="V447" s="35"/>
      <c r="W447" s="35"/>
      <c r="X447" s="35"/>
      <c r="Y447" s="43"/>
      <c r="Z447" s="43"/>
    </row>
    <row r="448" ht="12.75" customHeight="1">
      <c r="A448" s="57">
        <v>135.0</v>
      </c>
      <c r="B448" s="58">
        <v>2020.0</v>
      </c>
      <c r="C448" s="73">
        <v>44114.0</v>
      </c>
      <c r="D448" s="44" t="s">
        <v>25</v>
      </c>
      <c r="E448" s="44" t="s">
        <v>31</v>
      </c>
      <c r="F448" s="26" t="s">
        <v>1424</v>
      </c>
      <c r="G448" s="44">
        <v>1.0</v>
      </c>
      <c r="H448" s="44" t="s">
        <v>28</v>
      </c>
      <c r="I448" s="44" t="s">
        <v>28</v>
      </c>
      <c r="J448" s="44">
        <v>1.0</v>
      </c>
      <c r="K448" s="80" t="s">
        <v>28</v>
      </c>
      <c r="L448" s="80" t="s">
        <v>28</v>
      </c>
      <c r="M448" s="83" t="s">
        <v>29</v>
      </c>
      <c r="N448" s="80" t="s">
        <v>28</v>
      </c>
      <c r="O448" s="24" t="s">
        <v>28</v>
      </c>
      <c r="P448" s="80" t="s">
        <v>28</v>
      </c>
      <c r="Q448" s="35" t="s">
        <v>28</v>
      </c>
      <c r="R448" s="62" t="s">
        <v>1425</v>
      </c>
      <c r="S448" s="28" t="s">
        <v>1426</v>
      </c>
      <c r="T448" s="18" t="str">
        <f t="shared" si="18"/>
        <v>https://web.archive.org/web/20220817114813/https://mynewsla.com/life/2020/1...</v>
      </c>
      <c r="U448" s="75"/>
      <c r="V448" s="35" t="s">
        <v>1427</v>
      </c>
      <c r="W448" s="35"/>
      <c r="X448" s="35"/>
      <c r="Y448" s="43"/>
      <c r="Z448" s="43"/>
    </row>
    <row r="449" ht="12.75" customHeight="1">
      <c r="A449" s="57">
        <v>134.0</v>
      </c>
      <c r="B449" s="58">
        <v>2020.0</v>
      </c>
      <c r="C449" s="73">
        <v>44111.0</v>
      </c>
      <c r="D449" s="44" t="s">
        <v>1372</v>
      </c>
      <c r="E449" s="44" t="s">
        <v>28</v>
      </c>
      <c r="F449" s="26" t="s">
        <v>1428</v>
      </c>
      <c r="G449" s="44">
        <v>1.0</v>
      </c>
      <c r="H449" s="44" t="s">
        <v>28</v>
      </c>
      <c r="I449" s="44" t="s">
        <v>28</v>
      </c>
      <c r="J449" s="44">
        <v>1.0</v>
      </c>
      <c r="K449" s="80" t="s">
        <v>28</v>
      </c>
      <c r="L449" s="80" t="s">
        <v>28</v>
      </c>
      <c r="M449" s="83">
        <v>3.0</v>
      </c>
      <c r="N449" s="80"/>
      <c r="O449" s="24" t="s">
        <v>28</v>
      </c>
      <c r="P449" s="80" t="s">
        <v>28</v>
      </c>
      <c r="Q449" s="35" t="s">
        <v>28</v>
      </c>
      <c r="R449" s="62" t="s">
        <v>1429</v>
      </c>
      <c r="S449" s="28" t="s">
        <v>1430</v>
      </c>
      <c r="T449" s="18" t="str">
        <f t="shared" si="18"/>
        <v>https://web.archive.org/web/20220817114834/https://www.sudinfo.be/id263566/...</v>
      </c>
      <c r="U449" s="75"/>
      <c r="V449" s="35"/>
      <c r="W449" s="35"/>
      <c r="X449" s="35"/>
      <c r="Y449" s="43"/>
      <c r="Z449" s="43"/>
    </row>
    <row r="450" ht="12.75" customHeight="1">
      <c r="A450" s="57">
        <v>133.0</v>
      </c>
      <c r="B450" s="58">
        <v>2020.0</v>
      </c>
      <c r="C450" s="73">
        <v>44091.0</v>
      </c>
      <c r="D450" s="44" t="s">
        <v>25</v>
      </c>
      <c r="E450" s="44" t="s">
        <v>111</v>
      </c>
      <c r="F450" s="26" t="s">
        <v>1431</v>
      </c>
      <c r="G450" s="44">
        <v>1.0</v>
      </c>
      <c r="H450" s="44" t="s">
        <v>28</v>
      </c>
      <c r="I450" s="44" t="s">
        <v>28</v>
      </c>
      <c r="J450" s="44"/>
      <c r="K450" s="80">
        <v>1.0</v>
      </c>
      <c r="L450" s="80">
        <v>1.0</v>
      </c>
      <c r="M450" s="17">
        <v>3.0</v>
      </c>
      <c r="N450" s="19">
        <v>1.0</v>
      </c>
      <c r="O450" s="56" t="s">
        <v>1432</v>
      </c>
      <c r="P450" s="19">
        <v>1.0</v>
      </c>
      <c r="Q450" s="15" t="s">
        <v>142</v>
      </c>
      <c r="R450" s="62" t="s">
        <v>1433</v>
      </c>
      <c r="S450" s="79" t="s">
        <v>1434</v>
      </c>
      <c r="T450" s="18" t="str">
        <f t="shared" si="18"/>
        <v>https://web.archive.org/web/20221117074935/https://www.cobbcounty.org/...</v>
      </c>
      <c r="U450" s="75"/>
      <c r="V450" s="35"/>
      <c r="W450" s="35"/>
      <c r="X450" s="35"/>
      <c r="Y450" s="43"/>
      <c r="Z450" s="43"/>
    </row>
    <row r="451" ht="12.75" customHeight="1">
      <c r="A451" s="57">
        <v>132.0</v>
      </c>
      <c r="B451" s="58">
        <v>2020.0</v>
      </c>
      <c r="C451" s="73">
        <v>44086.0</v>
      </c>
      <c r="D451" s="44" t="s">
        <v>25</v>
      </c>
      <c r="E451" s="44" t="s">
        <v>31</v>
      </c>
      <c r="F451" s="26" t="s">
        <v>1435</v>
      </c>
      <c r="G451" s="44">
        <v>1.0</v>
      </c>
      <c r="H451" s="44" t="s">
        <v>28</v>
      </c>
      <c r="I451" s="44" t="s">
        <v>28</v>
      </c>
      <c r="J451" s="44">
        <v>1.0</v>
      </c>
      <c r="K451" s="80" t="s">
        <v>28</v>
      </c>
      <c r="L451" s="80" t="s">
        <v>28</v>
      </c>
      <c r="M451" s="36" t="s">
        <v>28</v>
      </c>
      <c r="N451" s="80" t="s">
        <v>28</v>
      </c>
      <c r="O451" s="24" t="s">
        <v>28</v>
      </c>
      <c r="P451" s="80" t="s">
        <v>28</v>
      </c>
      <c r="Q451" s="35" t="s">
        <v>28</v>
      </c>
      <c r="R451" s="62" t="s">
        <v>1436</v>
      </c>
      <c r="S451" s="28" t="s">
        <v>1437</v>
      </c>
      <c r="T451" s="18" t="str">
        <f t="shared" si="18"/>
        <v>https://web.archive.org/web/20220817114837/https://fox5sandiego.com/news/lo...</v>
      </c>
      <c r="U451" s="75"/>
      <c r="V451" s="35"/>
      <c r="W451" s="35"/>
      <c r="X451" s="35"/>
      <c r="Y451" s="43"/>
      <c r="Z451" s="43"/>
    </row>
    <row r="452" ht="12.75" customHeight="1">
      <c r="A452" s="57">
        <v>131.0</v>
      </c>
      <c r="B452" s="58">
        <v>2020.0</v>
      </c>
      <c r="C452" s="73">
        <v>44080.0</v>
      </c>
      <c r="D452" s="44" t="s">
        <v>25</v>
      </c>
      <c r="E452" s="44" t="s">
        <v>74</v>
      </c>
      <c r="F452" s="26" t="s">
        <v>1438</v>
      </c>
      <c r="G452" s="44">
        <v>1.0</v>
      </c>
      <c r="H452" s="44">
        <v>1.0</v>
      </c>
      <c r="I452" s="44" t="s">
        <v>28</v>
      </c>
      <c r="J452" s="44" t="s">
        <v>28</v>
      </c>
      <c r="K452" s="80" t="s">
        <v>28</v>
      </c>
      <c r="L452" s="80">
        <v>1.0</v>
      </c>
      <c r="M452" s="36" t="s">
        <v>28</v>
      </c>
      <c r="N452" s="80" t="s">
        <v>28</v>
      </c>
      <c r="O452" s="24" t="s">
        <v>28</v>
      </c>
      <c r="P452" s="80" t="s">
        <v>28</v>
      </c>
      <c r="Q452" s="35" t="s">
        <v>28</v>
      </c>
      <c r="R452" s="62" t="s">
        <v>1439</v>
      </c>
      <c r="S452" s="28" t="s">
        <v>1440</v>
      </c>
      <c r="T452" s="18" t="str">
        <f t="shared" si="18"/>
        <v>https://web.archive.org/web/20220817114809/https://www.dailyherald.com/news...</v>
      </c>
      <c r="U452" s="75"/>
      <c r="V452" s="35"/>
      <c r="W452" s="35"/>
      <c r="X452" s="35"/>
      <c r="Y452" s="43"/>
      <c r="Z452" s="43"/>
    </row>
    <row r="453" ht="12.75" customHeight="1">
      <c r="A453" s="57">
        <v>130.0</v>
      </c>
      <c r="B453" s="58">
        <v>2020.0</v>
      </c>
      <c r="C453" s="73">
        <v>44079.0</v>
      </c>
      <c r="D453" s="44" t="s">
        <v>88</v>
      </c>
      <c r="E453" s="44" t="s">
        <v>28</v>
      </c>
      <c r="F453" s="26" t="s">
        <v>1441</v>
      </c>
      <c r="G453" s="44">
        <v>2.0</v>
      </c>
      <c r="H453" s="44" t="s">
        <v>28</v>
      </c>
      <c r="I453" s="44" t="s">
        <v>28</v>
      </c>
      <c r="J453" s="44" t="s">
        <v>28</v>
      </c>
      <c r="K453" s="80">
        <v>2.0</v>
      </c>
      <c r="L453" s="80">
        <v>2.0</v>
      </c>
      <c r="M453" s="83" t="s">
        <v>62</v>
      </c>
      <c r="N453" s="80" t="s">
        <v>28</v>
      </c>
      <c r="O453" s="24" t="s">
        <v>28</v>
      </c>
      <c r="P453" s="80" t="s">
        <v>28</v>
      </c>
      <c r="Q453" s="35" t="s">
        <v>28</v>
      </c>
      <c r="R453" s="62" t="s">
        <v>1442</v>
      </c>
      <c r="S453" s="28" t="s">
        <v>1443</v>
      </c>
      <c r="T453" s="18" t="str">
        <f t="shared" si="18"/>
        <v>https://web.archive.org/web/20220817115028/https://www.globaltimes.cn/conte...</v>
      </c>
      <c r="U453" s="75"/>
      <c r="V453" s="35"/>
      <c r="W453" s="35"/>
      <c r="X453" s="35"/>
      <c r="Y453" s="43"/>
      <c r="Z453" s="43"/>
    </row>
    <row r="454" ht="12.75" customHeight="1">
      <c r="A454" s="57">
        <v>129.0</v>
      </c>
      <c r="B454" s="58">
        <v>2020.0</v>
      </c>
      <c r="C454" s="73">
        <v>44067.0</v>
      </c>
      <c r="D454" s="44" t="s">
        <v>25</v>
      </c>
      <c r="E454" s="44" t="s">
        <v>133</v>
      </c>
      <c r="F454" s="26" t="s">
        <v>1444</v>
      </c>
      <c r="G454" s="44">
        <v>1.0</v>
      </c>
      <c r="H454" s="44" t="s">
        <v>28</v>
      </c>
      <c r="I454" s="44" t="s">
        <v>28</v>
      </c>
      <c r="J454" s="44">
        <v>1.0</v>
      </c>
      <c r="K454" s="80" t="s">
        <v>28</v>
      </c>
      <c r="L454" s="80" t="s">
        <v>28</v>
      </c>
      <c r="M454" s="83" t="s">
        <v>62</v>
      </c>
      <c r="N454" s="80" t="s">
        <v>28</v>
      </c>
      <c r="O454" s="24" t="s">
        <v>28</v>
      </c>
      <c r="P454" s="80" t="s">
        <v>28</v>
      </c>
      <c r="Q454" s="35" t="s">
        <v>28</v>
      </c>
      <c r="R454" s="62" t="s">
        <v>1445</v>
      </c>
      <c r="S454" s="28" t="s">
        <v>1446</v>
      </c>
      <c r="T454" s="18" t="str">
        <f t="shared" si="18"/>
        <v>https://web.archive.org/web/20220815212556/https://www.loudountimes.com/new...</v>
      </c>
      <c r="U454" s="75"/>
      <c r="V454" s="35"/>
      <c r="W454" s="35"/>
      <c r="X454" s="35"/>
      <c r="Y454" s="43"/>
      <c r="Z454" s="43"/>
    </row>
    <row r="455" ht="12.75" customHeight="1">
      <c r="A455" s="57">
        <v>128.0</v>
      </c>
      <c r="B455" s="58">
        <v>2020.0</v>
      </c>
      <c r="C455" s="73">
        <v>44056.0</v>
      </c>
      <c r="D455" s="44" t="s">
        <v>359</v>
      </c>
      <c r="E455" s="44" t="s">
        <v>28</v>
      </c>
      <c r="F455" s="26" t="s">
        <v>138</v>
      </c>
      <c r="G455" s="44">
        <v>1.0</v>
      </c>
      <c r="H455" s="44">
        <v>1.0</v>
      </c>
      <c r="I455" s="44" t="s">
        <v>28</v>
      </c>
      <c r="J455" s="44" t="s">
        <v>28</v>
      </c>
      <c r="K455" s="80" t="s">
        <v>28</v>
      </c>
      <c r="L455" s="80">
        <v>1.0</v>
      </c>
      <c r="M455" s="83" t="s">
        <v>62</v>
      </c>
      <c r="N455" s="80">
        <v>1.0</v>
      </c>
      <c r="O455" s="24" t="s">
        <v>28</v>
      </c>
      <c r="P455" s="80" t="s">
        <v>28</v>
      </c>
      <c r="Q455" s="35" t="s">
        <v>28</v>
      </c>
      <c r="R455" s="62" t="s">
        <v>1447</v>
      </c>
      <c r="S455" s="28" t="s">
        <v>1448</v>
      </c>
      <c r="T455" s="18" t="str">
        <f t="shared" si="18"/>
        <v>https://web.archive.org/web/20220817115107/https://www.mopo.de/hamburg/poli...</v>
      </c>
      <c r="U455" s="75"/>
      <c r="V455" s="35"/>
      <c r="W455" s="35"/>
      <c r="X455" s="35"/>
      <c r="Y455" s="43"/>
      <c r="Z455" s="43"/>
    </row>
    <row r="456" ht="12.75" customHeight="1">
      <c r="A456" s="57">
        <v>127.0</v>
      </c>
      <c r="B456" s="58">
        <v>2020.0</v>
      </c>
      <c r="C456" s="73">
        <v>44055.0</v>
      </c>
      <c r="D456" s="44" t="s">
        <v>25</v>
      </c>
      <c r="E456" s="44" t="s">
        <v>31</v>
      </c>
      <c r="F456" s="26" t="s">
        <v>1449</v>
      </c>
      <c r="G456" s="44">
        <v>2.0</v>
      </c>
      <c r="H456" s="44">
        <v>1.0</v>
      </c>
      <c r="I456" s="44">
        <v>1.0</v>
      </c>
      <c r="J456" s="44" t="s">
        <v>28</v>
      </c>
      <c r="K456" s="80" t="s">
        <v>28</v>
      </c>
      <c r="L456" s="80">
        <v>1.0</v>
      </c>
      <c r="M456" s="36" t="s">
        <v>28</v>
      </c>
      <c r="N456" s="80">
        <v>1.0</v>
      </c>
      <c r="O456" s="24" t="s">
        <v>28</v>
      </c>
      <c r="P456" s="80" t="s">
        <v>28</v>
      </c>
      <c r="Q456" s="35" t="s">
        <v>28</v>
      </c>
      <c r="R456" s="62" t="s">
        <v>1450</v>
      </c>
      <c r="S456" s="28" t="s">
        <v>1451</v>
      </c>
      <c r="T456" s="18" t="str">
        <f t="shared" si="18"/>
        <v>https://web.archive.org/web/20220817114835/https://www.mercurynews.com/2020...</v>
      </c>
      <c r="U456" s="75"/>
      <c r="V456" s="35" t="s">
        <v>1452</v>
      </c>
      <c r="W456" s="35"/>
      <c r="X456" s="35"/>
      <c r="Y456" s="43"/>
      <c r="Z456" s="43"/>
    </row>
    <row r="457" ht="12.75" customHeight="1">
      <c r="A457" s="57">
        <v>126.0</v>
      </c>
      <c r="B457" s="58">
        <v>2020.0</v>
      </c>
      <c r="C457" s="73">
        <v>44045.0</v>
      </c>
      <c r="D457" s="44" t="s">
        <v>25</v>
      </c>
      <c r="E457" s="44" t="s">
        <v>31</v>
      </c>
      <c r="F457" s="26" t="s">
        <v>1453</v>
      </c>
      <c r="G457" s="44">
        <v>2.0</v>
      </c>
      <c r="H457" s="44">
        <v>1.0</v>
      </c>
      <c r="I457" s="44">
        <v>1.0</v>
      </c>
      <c r="J457" s="44" t="s">
        <v>28</v>
      </c>
      <c r="K457" s="80" t="s">
        <v>28</v>
      </c>
      <c r="L457" s="80">
        <v>1.0</v>
      </c>
      <c r="M457" s="36" t="s">
        <v>28</v>
      </c>
      <c r="N457" s="80" t="s">
        <v>28</v>
      </c>
      <c r="O457" s="24" t="s">
        <v>28</v>
      </c>
      <c r="P457" s="80" t="s">
        <v>28</v>
      </c>
      <c r="Q457" s="35" t="s">
        <v>28</v>
      </c>
      <c r="R457" s="62" t="s">
        <v>1454</v>
      </c>
      <c r="S457" s="28" t="s">
        <v>1455</v>
      </c>
      <c r="T457" s="18" t="str">
        <f t="shared" si="18"/>
        <v>https://web.archive.org/web/20220817114837/https://www.vcstar.com/story/new...</v>
      </c>
      <c r="U457" s="75"/>
      <c r="V457" s="35"/>
      <c r="W457" s="35"/>
      <c r="X457" s="35"/>
      <c r="Y457" s="43"/>
      <c r="Z457" s="43"/>
    </row>
    <row r="458" ht="12.75" customHeight="1">
      <c r="A458" s="57">
        <v>125.0</v>
      </c>
      <c r="B458" s="58">
        <v>2020.0</v>
      </c>
      <c r="C458" s="73">
        <v>44030.0</v>
      </c>
      <c r="D458" s="44" t="s">
        <v>25</v>
      </c>
      <c r="E458" s="44" t="s">
        <v>99</v>
      </c>
      <c r="F458" s="26" t="s">
        <v>1456</v>
      </c>
      <c r="G458" s="44">
        <v>1.0</v>
      </c>
      <c r="H458" s="44" t="s">
        <v>28</v>
      </c>
      <c r="I458" s="44" t="s">
        <v>28</v>
      </c>
      <c r="J458" s="44">
        <v>1.0</v>
      </c>
      <c r="K458" s="80" t="s">
        <v>28</v>
      </c>
      <c r="L458" s="80" t="s">
        <v>28</v>
      </c>
      <c r="M458" s="36" t="s">
        <v>28</v>
      </c>
      <c r="N458" s="80" t="s">
        <v>28</v>
      </c>
      <c r="O458" s="24" t="s">
        <v>28</v>
      </c>
      <c r="P458" s="80" t="s">
        <v>28</v>
      </c>
      <c r="Q458" s="35" t="s">
        <v>28</v>
      </c>
      <c r="R458" s="62" t="s">
        <v>1457</v>
      </c>
      <c r="S458" s="28" t="s">
        <v>1458</v>
      </c>
      <c r="T458" s="18" t="str">
        <f t="shared" si="18"/>
        <v>https://web.archive.org/web/20201004080801/sanpetemessenger.com/archives/18...</v>
      </c>
      <c r="U458" s="75"/>
      <c r="V458" s="35"/>
      <c r="W458" s="35"/>
      <c r="X458" s="35"/>
      <c r="Y458" s="43"/>
      <c r="Z458" s="43"/>
    </row>
    <row r="459" ht="12.75" customHeight="1">
      <c r="A459" s="57">
        <v>124.0</v>
      </c>
      <c r="B459" s="58">
        <v>2020.0</v>
      </c>
      <c r="C459" s="73">
        <v>44005.0</v>
      </c>
      <c r="D459" s="44" t="s">
        <v>25</v>
      </c>
      <c r="E459" s="44" t="s">
        <v>111</v>
      </c>
      <c r="F459" s="26" t="s">
        <v>1459</v>
      </c>
      <c r="G459" s="44">
        <v>1.0</v>
      </c>
      <c r="H459" s="44" t="s">
        <v>28</v>
      </c>
      <c r="I459" s="44" t="s">
        <v>28</v>
      </c>
      <c r="J459" s="44">
        <v>1.0</v>
      </c>
      <c r="K459" s="80" t="s">
        <v>28</v>
      </c>
      <c r="L459" s="80" t="s">
        <v>28</v>
      </c>
      <c r="M459" s="36" t="s">
        <v>28</v>
      </c>
      <c r="N459" s="80" t="s">
        <v>28</v>
      </c>
      <c r="O459" s="24" t="s">
        <v>28</v>
      </c>
      <c r="P459" s="80" t="s">
        <v>28</v>
      </c>
      <c r="Q459" s="35" t="s">
        <v>28</v>
      </c>
      <c r="R459" s="62" t="s">
        <v>1460</v>
      </c>
      <c r="S459" s="28" t="s">
        <v>1461</v>
      </c>
      <c r="T459" s="18" t="str">
        <f t="shared" si="18"/>
        <v>https://web.archive.org/web/20220817115224/https://www.ajc.com/news/crime--...</v>
      </c>
      <c r="U459" s="75"/>
      <c r="V459" s="35"/>
      <c r="W459" s="35"/>
      <c r="X459" s="35"/>
      <c r="Y459" s="43"/>
      <c r="Z459" s="43"/>
    </row>
    <row r="460" ht="12.75" customHeight="1">
      <c r="A460" s="57">
        <v>123.0</v>
      </c>
      <c r="B460" s="58">
        <v>2020.0</v>
      </c>
      <c r="C460" s="73">
        <v>44003.0</v>
      </c>
      <c r="D460" s="44" t="s">
        <v>359</v>
      </c>
      <c r="E460" s="44" t="s">
        <v>28</v>
      </c>
      <c r="F460" s="26" t="s">
        <v>1462</v>
      </c>
      <c r="G460" s="44">
        <v>3.0</v>
      </c>
      <c r="H460" s="44" t="s">
        <v>28</v>
      </c>
      <c r="I460" s="44" t="s">
        <v>28</v>
      </c>
      <c r="J460" s="44">
        <v>3.0</v>
      </c>
      <c r="K460" s="80" t="s">
        <v>28</v>
      </c>
      <c r="L460" s="80" t="s">
        <v>28</v>
      </c>
      <c r="M460" s="83">
        <v>3.0</v>
      </c>
      <c r="N460" s="80">
        <v>1.0</v>
      </c>
      <c r="O460" s="24" t="s">
        <v>28</v>
      </c>
      <c r="P460" s="80" t="s">
        <v>28</v>
      </c>
      <c r="Q460" s="35" t="s">
        <v>28</v>
      </c>
      <c r="R460" s="62" t="s">
        <v>1463</v>
      </c>
      <c r="S460" s="28" t="s">
        <v>1464</v>
      </c>
      <c r="T460" s="18" t="str">
        <f t="shared" si="18"/>
        <v>https://web.archive.org/web/20220817115020/https://www.freiepresse.de/drei-...</v>
      </c>
      <c r="U460" s="75"/>
      <c r="V460" s="35" t="s">
        <v>1465</v>
      </c>
      <c r="W460" s="35" t="s">
        <v>1466</v>
      </c>
      <c r="X460" s="35" t="s">
        <v>1467</v>
      </c>
      <c r="Y460" s="43"/>
      <c r="Z460" s="43"/>
    </row>
    <row r="461" ht="12.75" customHeight="1">
      <c r="A461" s="57">
        <v>122.0</v>
      </c>
      <c r="B461" s="58">
        <v>2020.0</v>
      </c>
      <c r="C461" s="73">
        <v>43999.0</v>
      </c>
      <c r="D461" s="44" t="s">
        <v>285</v>
      </c>
      <c r="E461" s="44" t="s">
        <v>28</v>
      </c>
      <c r="F461" s="26" t="s">
        <v>1468</v>
      </c>
      <c r="G461" s="44">
        <v>1.0</v>
      </c>
      <c r="H461" s="44" t="s">
        <v>28</v>
      </c>
      <c r="I461" s="44" t="s">
        <v>28</v>
      </c>
      <c r="J461" s="44">
        <v>1.0</v>
      </c>
      <c r="K461" s="80" t="s">
        <v>28</v>
      </c>
      <c r="L461" s="80" t="s">
        <v>28</v>
      </c>
      <c r="M461" s="36" t="s">
        <v>28</v>
      </c>
      <c r="N461" s="80"/>
      <c r="O461" s="24" t="s">
        <v>28</v>
      </c>
      <c r="P461" s="80" t="s">
        <v>28</v>
      </c>
      <c r="Q461" s="35" t="s">
        <v>28</v>
      </c>
      <c r="R461" s="62" t="s">
        <v>1469</v>
      </c>
      <c r="S461" s="28" t="s">
        <v>1470</v>
      </c>
      <c r="T461" s="18" t="str">
        <f t="shared" si="18"/>
        <v>https://web.archive.org/web/20220817115236/https://www.northdeltareporter.c...</v>
      </c>
      <c r="U461" s="75"/>
      <c r="V461" s="35"/>
      <c r="W461" s="35"/>
      <c r="X461" s="35"/>
      <c r="Y461" s="43"/>
      <c r="Z461" s="43"/>
    </row>
    <row r="462" ht="12.75" customHeight="1">
      <c r="A462" s="57">
        <v>121.0</v>
      </c>
      <c r="B462" s="58">
        <v>2020.0</v>
      </c>
      <c r="C462" s="73">
        <v>43990.0</v>
      </c>
      <c r="D462" s="44" t="s">
        <v>1147</v>
      </c>
      <c r="E462" s="44" t="s">
        <v>28</v>
      </c>
      <c r="F462" s="26" t="s">
        <v>1471</v>
      </c>
      <c r="G462" s="44">
        <v>1.0</v>
      </c>
      <c r="H462" s="44">
        <v>1.0</v>
      </c>
      <c r="I462" s="44" t="s">
        <v>28</v>
      </c>
      <c r="J462" s="44" t="s">
        <v>28</v>
      </c>
      <c r="K462" s="80" t="s">
        <v>28</v>
      </c>
      <c r="L462" s="80">
        <v>1.0</v>
      </c>
      <c r="M462" s="83">
        <v>3.0</v>
      </c>
      <c r="N462" s="80" t="s">
        <v>28</v>
      </c>
      <c r="O462" s="24" t="s">
        <v>28</v>
      </c>
      <c r="P462" s="80" t="s">
        <v>28</v>
      </c>
      <c r="Q462" s="35" t="s">
        <v>28</v>
      </c>
      <c r="R462" s="62" t="s">
        <v>1472</v>
      </c>
      <c r="S462" s="28" t="s">
        <v>1473</v>
      </c>
      <c r="T462" s="18" t="str">
        <f t="shared" si="18"/>
        <v>https://web.archive.org/web/20220817115242/https://112hm.nl/2020/06/08/auto...</v>
      </c>
      <c r="U462" s="75"/>
      <c r="V462" s="35"/>
      <c r="W462" s="35"/>
      <c r="X462" s="35"/>
      <c r="Y462" s="43"/>
      <c r="Z462" s="43"/>
    </row>
    <row r="463" ht="12.75" customHeight="1">
      <c r="A463" s="57">
        <v>120.0</v>
      </c>
      <c r="B463" s="58">
        <v>2020.0</v>
      </c>
      <c r="C463" s="73">
        <v>43976.0</v>
      </c>
      <c r="D463" s="44" t="s">
        <v>25</v>
      </c>
      <c r="E463" s="44" t="s">
        <v>31</v>
      </c>
      <c r="F463" s="26" t="s">
        <v>1474</v>
      </c>
      <c r="G463" s="44">
        <v>1.0</v>
      </c>
      <c r="H463" s="44">
        <v>1.0</v>
      </c>
      <c r="I463" s="44" t="s">
        <v>28</v>
      </c>
      <c r="J463" s="44" t="s">
        <v>28</v>
      </c>
      <c r="K463" s="80" t="s">
        <v>28</v>
      </c>
      <c r="L463" s="80">
        <v>1.0</v>
      </c>
      <c r="M463" s="36" t="s">
        <v>28</v>
      </c>
      <c r="N463" s="80" t="s">
        <v>28</v>
      </c>
      <c r="O463" s="24" t="s">
        <v>28</v>
      </c>
      <c r="P463" s="80" t="s">
        <v>28</v>
      </c>
      <c r="Q463" s="35" t="s">
        <v>28</v>
      </c>
      <c r="R463" s="62" t="s">
        <v>1475</v>
      </c>
      <c r="S463" s="28" t="s">
        <v>1476</v>
      </c>
      <c r="T463" s="18" t="str">
        <f t="shared" si="18"/>
        <v>https://web.archive.org/web/20220817115234/https://www.sfgate.com/news/baya...</v>
      </c>
      <c r="U463" s="75"/>
      <c r="V463" s="35"/>
      <c r="W463" s="35"/>
      <c r="X463" s="35"/>
      <c r="Y463" s="43"/>
      <c r="Z463" s="43"/>
    </row>
    <row r="464" ht="12.75" customHeight="1">
      <c r="A464" s="57">
        <v>119.0</v>
      </c>
      <c r="B464" s="58">
        <v>2020.0</v>
      </c>
      <c r="C464" s="73">
        <v>43965.0</v>
      </c>
      <c r="D464" s="44" t="s">
        <v>25</v>
      </c>
      <c r="E464" s="44" t="s">
        <v>31</v>
      </c>
      <c r="F464" s="26" t="s">
        <v>880</v>
      </c>
      <c r="G464" s="44">
        <v>1.0</v>
      </c>
      <c r="H464" s="44" t="s">
        <v>28</v>
      </c>
      <c r="I464" s="44" t="s">
        <v>28</v>
      </c>
      <c r="J464" s="44">
        <v>1.0</v>
      </c>
      <c r="K464" s="80" t="s">
        <v>28</v>
      </c>
      <c r="L464" s="80" t="s">
        <v>28</v>
      </c>
      <c r="M464" s="83">
        <v>3.0</v>
      </c>
      <c r="N464" s="91">
        <v>1.0</v>
      </c>
      <c r="O464" s="56" t="s">
        <v>1477</v>
      </c>
      <c r="P464" s="89">
        <v>1.0</v>
      </c>
      <c r="Q464" s="56" t="s">
        <v>142</v>
      </c>
      <c r="R464" s="92" t="s">
        <v>1478</v>
      </c>
      <c r="S464" s="92" t="s">
        <v>1479</v>
      </c>
      <c r="T464" s="18" t="str">
        <f t="shared" si="18"/>
        <v>https://web.archive.org/web/20210117060156/https://www.newsopi.com/2020/05/...</v>
      </c>
      <c r="U464" s="75"/>
      <c r="V464" s="35" t="s">
        <v>1480</v>
      </c>
      <c r="W464" s="35"/>
      <c r="X464" s="35"/>
      <c r="Y464" s="43"/>
      <c r="Z464" s="43"/>
    </row>
    <row r="465" ht="12.75" customHeight="1">
      <c r="A465" s="57">
        <v>118.0</v>
      </c>
      <c r="B465" s="58">
        <v>2020.0</v>
      </c>
      <c r="C465" s="73">
        <v>43956.0</v>
      </c>
      <c r="D465" s="44" t="s">
        <v>25</v>
      </c>
      <c r="E465" s="44" t="s">
        <v>31</v>
      </c>
      <c r="F465" s="26" t="s">
        <v>1481</v>
      </c>
      <c r="G465" s="44">
        <v>1.0</v>
      </c>
      <c r="H465" s="44" t="s">
        <v>28</v>
      </c>
      <c r="I465" s="44" t="s">
        <v>28</v>
      </c>
      <c r="J465" s="44">
        <v>1.0</v>
      </c>
      <c r="K465" s="80" t="s">
        <v>28</v>
      </c>
      <c r="L465" s="80" t="s">
        <v>28</v>
      </c>
      <c r="M465" s="36" t="s">
        <v>28</v>
      </c>
      <c r="N465" s="80" t="s">
        <v>28</v>
      </c>
      <c r="O465" s="24" t="s">
        <v>28</v>
      </c>
      <c r="P465" s="80" t="s">
        <v>28</v>
      </c>
      <c r="Q465" s="35" t="s">
        <v>28</v>
      </c>
      <c r="R465" s="62" t="s">
        <v>1482</v>
      </c>
      <c r="S465" s="28" t="s">
        <v>1483</v>
      </c>
      <c r="T465" s="18" t="str">
        <f t="shared" si="18"/>
        <v>https://web.archive.org/web/20220817115315/https://www.sfgate.com/news/baya...</v>
      </c>
      <c r="U465" s="75"/>
      <c r="V465" s="35"/>
      <c r="W465" s="35"/>
      <c r="X465" s="35"/>
      <c r="Y465" s="43"/>
      <c r="Z465" s="43"/>
    </row>
    <row r="466" ht="12.75" customHeight="1">
      <c r="A466" s="57">
        <v>117.0</v>
      </c>
      <c r="B466" s="58">
        <v>2020.0</v>
      </c>
      <c r="C466" s="73">
        <v>43955.0</v>
      </c>
      <c r="D466" s="44" t="s">
        <v>1484</v>
      </c>
      <c r="E466" s="44" t="s">
        <v>28</v>
      </c>
      <c r="F466" s="26" t="s">
        <v>1485</v>
      </c>
      <c r="G466" s="44">
        <v>1.0</v>
      </c>
      <c r="H466" s="44" t="s">
        <v>28</v>
      </c>
      <c r="I466" s="44" t="s">
        <v>28</v>
      </c>
      <c r="J466" s="44">
        <v>1.0</v>
      </c>
      <c r="K466" s="80" t="s">
        <v>28</v>
      </c>
      <c r="L466" s="80" t="s">
        <v>28</v>
      </c>
      <c r="M466" s="83" t="s">
        <v>83</v>
      </c>
      <c r="N466" s="80">
        <v>1.0</v>
      </c>
      <c r="O466" s="56" t="s">
        <v>1486</v>
      </c>
      <c r="P466" s="89">
        <v>1.0</v>
      </c>
      <c r="Q466" s="56" t="s">
        <v>1487</v>
      </c>
      <c r="R466" s="92" t="s">
        <v>1488</v>
      </c>
      <c r="S466" s="92" t="s">
        <v>1489</v>
      </c>
      <c r="T466" s="18" t="str">
        <f t="shared" si="18"/>
        <v>https://web.archive.org/web/20230513180608/https://havarikommisjonen.no/...
</v>
      </c>
      <c r="U466" s="75"/>
      <c r="V466" s="35"/>
      <c r="W466" s="35"/>
      <c r="X466" s="35"/>
      <c r="Y466" s="43"/>
      <c r="Z466" s="43"/>
    </row>
    <row r="467" ht="12.75" customHeight="1">
      <c r="A467" s="57">
        <v>116.0</v>
      </c>
      <c r="B467" s="58">
        <v>2020.0</v>
      </c>
      <c r="C467" s="73">
        <v>43945.0</v>
      </c>
      <c r="D467" s="44" t="s">
        <v>1147</v>
      </c>
      <c r="E467" s="44" t="s">
        <v>28</v>
      </c>
      <c r="F467" s="26" t="s">
        <v>1490</v>
      </c>
      <c r="G467" s="44">
        <v>1.0</v>
      </c>
      <c r="H467" s="44">
        <v>1.0</v>
      </c>
      <c r="I467" s="44" t="s">
        <v>28</v>
      </c>
      <c r="J467" s="44" t="s">
        <v>28</v>
      </c>
      <c r="K467" s="80" t="s">
        <v>28</v>
      </c>
      <c r="L467" s="80">
        <v>1.0</v>
      </c>
      <c r="M467" s="36" t="s">
        <v>28</v>
      </c>
      <c r="N467" s="80" t="s">
        <v>28</v>
      </c>
      <c r="O467" s="24" t="s">
        <v>28</v>
      </c>
      <c r="P467" s="80" t="s">
        <v>28</v>
      </c>
      <c r="Q467" s="35" t="s">
        <v>28</v>
      </c>
      <c r="R467" s="62" t="s">
        <v>1491</v>
      </c>
      <c r="S467" s="28" t="s">
        <v>1492</v>
      </c>
      <c r="T467" s="18" t="str">
        <f t="shared" si="18"/>
        <v>https://web.archive.org/web/20220817115250/https://www.gld.nl/nieuws/244669...</v>
      </c>
      <c r="U467" s="75"/>
      <c r="V467" s="35"/>
      <c r="W467" s="35"/>
      <c r="X467" s="35"/>
      <c r="Y467" s="43"/>
      <c r="Z467" s="43"/>
    </row>
    <row r="468" ht="12.75" customHeight="1">
      <c r="A468" s="57">
        <v>115.0</v>
      </c>
      <c r="B468" s="58">
        <v>2020.0</v>
      </c>
      <c r="C468" s="73">
        <v>43924.0</v>
      </c>
      <c r="D468" s="44" t="s">
        <v>450</v>
      </c>
      <c r="E468" s="44" t="s">
        <v>28</v>
      </c>
      <c r="F468" s="26" t="s">
        <v>1493</v>
      </c>
      <c r="G468" s="44">
        <v>1.0</v>
      </c>
      <c r="H468" s="44">
        <v>1.0</v>
      </c>
      <c r="I468" s="44" t="s">
        <v>28</v>
      </c>
      <c r="J468" s="44" t="s">
        <v>28</v>
      </c>
      <c r="K468" s="80" t="s">
        <v>28</v>
      </c>
      <c r="L468" s="80">
        <v>1.0</v>
      </c>
      <c r="M468" s="83">
        <v>3.0</v>
      </c>
      <c r="N468" s="80" t="s">
        <v>28</v>
      </c>
      <c r="O468" s="24" t="s">
        <v>28</v>
      </c>
      <c r="P468" s="80" t="s">
        <v>28</v>
      </c>
      <c r="Q468" s="35" t="s">
        <v>28</v>
      </c>
      <c r="R468" s="62" t="s">
        <v>1494</v>
      </c>
      <c r="S468" s="28" t="s">
        <v>1495</v>
      </c>
      <c r="T468" s="18" t="str">
        <f t="shared" si="18"/>
        <v>https://web.archive.org/web/20220817115238/https://www.ddcar.com.tw/blogs/a...</v>
      </c>
      <c r="U468" s="75"/>
      <c r="V468" s="35"/>
      <c r="W468" s="35"/>
      <c r="X468" s="35"/>
      <c r="Y468" s="43"/>
      <c r="Z468" s="43"/>
    </row>
    <row r="469" ht="12.75" customHeight="1">
      <c r="A469" s="57">
        <v>114.0</v>
      </c>
      <c r="B469" s="58">
        <v>2020.0</v>
      </c>
      <c r="C469" s="73">
        <v>43922.0</v>
      </c>
      <c r="D469" s="44" t="s">
        <v>25</v>
      </c>
      <c r="E469" s="44" t="s">
        <v>67</v>
      </c>
      <c r="F469" s="26" t="s">
        <v>1496</v>
      </c>
      <c r="G469" s="44">
        <v>1.0</v>
      </c>
      <c r="H469" s="44">
        <v>1.0</v>
      </c>
      <c r="I469" s="44" t="s">
        <v>28</v>
      </c>
      <c r="J469" s="44" t="s">
        <v>28</v>
      </c>
      <c r="K469" s="80" t="s">
        <v>28</v>
      </c>
      <c r="L469" s="80">
        <v>1.0</v>
      </c>
      <c r="M469" s="83">
        <v>3.0</v>
      </c>
      <c r="N469" s="80" t="s">
        <v>28</v>
      </c>
      <c r="O469" s="24" t="s">
        <v>28</v>
      </c>
      <c r="P469" s="80" t="s">
        <v>28</v>
      </c>
      <c r="Q469" s="35" t="s">
        <v>28</v>
      </c>
      <c r="R469" s="62" t="s">
        <v>1497</v>
      </c>
      <c r="S469" s="28" t="s">
        <v>1498</v>
      </c>
      <c r="T469" s="18" t="str">
        <f t="shared" si="18"/>
        <v>https://web.archive.org/web/20220817115248/https://www.nbc4i.com/news/local...</v>
      </c>
      <c r="U469" s="75"/>
      <c r="V469" s="35"/>
      <c r="W469" s="35"/>
      <c r="X469" s="35"/>
      <c r="Y469" s="43"/>
      <c r="Z469" s="43"/>
    </row>
    <row r="470" ht="12.75" customHeight="1">
      <c r="A470" s="57">
        <v>113.0</v>
      </c>
      <c r="B470" s="58">
        <v>2020.0</v>
      </c>
      <c r="C470" s="73">
        <v>43898.0</v>
      </c>
      <c r="D470" s="44" t="s">
        <v>25</v>
      </c>
      <c r="E470" s="44" t="s">
        <v>111</v>
      </c>
      <c r="F470" s="26" t="s">
        <v>1499</v>
      </c>
      <c r="G470" s="44">
        <v>1.0</v>
      </c>
      <c r="H470" s="44" t="s">
        <v>28</v>
      </c>
      <c r="I470" s="44" t="s">
        <v>28</v>
      </c>
      <c r="J470" s="44">
        <v>1.0</v>
      </c>
      <c r="K470" s="80" t="s">
        <v>28</v>
      </c>
      <c r="L470" s="80" t="s">
        <v>28</v>
      </c>
      <c r="M470" s="36" t="s">
        <v>28</v>
      </c>
      <c r="N470" s="80" t="s">
        <v>28</v>
      </c>
      <c r="O470" s="24" t="s">
        <v>28</v>
      </c>
      <c r="P470" s="80" t="s">
        <v>28</v>
      </c>
      <c r="Q470" s="35" t="s">
        <v>28</v>
      </c>
      <c r="R470" s="62" t="s">
        <v>1500</v>
      </c>
      <c r="S470" s="28" t="s">
        <v>1501</v>
      </c>
      <c r="T470" s="18" t="str">
        <f t="shared" si="18"/>
        <v>https://web.archive.org/web/20220817115513/https://www.ajc.com/news/crime--...</v>
      </c>
      <c r="U470" s="75"/>
      <c r="V470" s="35" t="s">
        <v>1502</v>
      </c>
      <c r="W470" s="35"/>
      <c r="X470" s="35"/>
      <c r="Y470" s="43"/>
      <c r="Z470" s="43"/>
    </row>
    <row r="471" ht="12.75" customHeight="1">
      <c r="A471" s="57">
        <v>112.0</v>
      </c>
      <c r="B471" s="58">
        <v>2020.0</v>
      </c>
      <c r="C471" s="73">
        <v>43894.0</v>
      </c>
      <c r="D471" s="44" t="s">
        <v>1147</v>
      </c>
      <c r="E471" s="44" t="s">
        <v>28</v>
      </c>
      <c r="F471" s="26" t="s">
        <v>1245</v>
      </c>
      <c r="G471" s="44">
        <v>1.0</v>
      </c>
      <c r="H471" s="44" t="s">
        <v>28</v>
      </c>
      <c r="I471" s="44" t="s">
        <v>28</v>
      </c>
      <c r="J471" s="44">
        <v>1.0</v>
      </c>
      <c r="K471" s="80" t="s">
        <v>28</v>
      </c>
      <c r="L471" s="80" t="s">
        <v>28</v>
      </c>
      <c r="M471" s="36" t="s">
        <v>28</v>
      </c>
      <c r="N471" s="80" t="s">
        <v>28</v>
      </c>
      <c r="O471" s="24" t="s">
        <v>28</v>
      </c>
      <c r="P471" s="80" t="s">
        <v>28</v>
      </c>
      <c r="Q471" s="35" t="s">
        <v>28</v>
      </c>
      <c r="R471" s="62" t="s">
        <v>1503</v>
      </c>
      <c r="S471" s="28" t="s">
        <v>1504</v>
      </c>
      <c r="T471" s="18" t="str">
        <f t="shared" si="18"/>
        <v>https://web.archive.org/web/20211224225452/https://112vechtdal.nl/page/Nieu...</v>
      </c>
      <c r="U471" s="75"/>
      <c r="V471" s="35"/>
      <c r="W471" s="35"/>
      <c r="X471" s="35"/>
      <c r="Y471" s="43"/>
      <c r="Z471" s="43"/>
    </row>
    <row r="472" ht="12.75" customHeight="1">
      <c r="A472" s="57">
        <v>111.0</v>
      </c>
      <c r="B472" s="58">
        <v>2020.0</v>
      </c>
      <c r="C472" s="73">
        <v>43885.0</v>
      </c>
      <c r="D472" s="44" t="s">
        <v>25</v>
      </c>
      <c r="E472" s="44" t="s">
        <v>31</v>
      </c>
      <c r="F472" s="26" t="s">
        <v>1505</v>
      </c>
      <c r="G472" s="44">
        <v>1.0</v>
      </c>
      <c r="H472" s="44">
        <v>1.0</v>
      </c>
      <c r="I472" s="44" t="s">
        <v>28</v>
      </c>
      <c r="J472" s="44" t="s">
        <v>28</v>
      </c>
      <c r="K472" s="80" t="s">
        <v>28</v>
      </c>
      <c r="L472" s="80">
        <v>1.0</v>
      </c>
      <c r="M472" s="36" t="s">
        <v>28</v>
      </c>
      <c r="N472" s="80" t="s">
        <v>28</v>
      </c>
      <c r="O472" s="24" t="s">
        <v>28</v>
      </c>
      <c r="P472" s="80" t="s">
        <v>28</v>
      </c>
      <c r="Q472" s="35" t="s">
        <v>28</v>
      </c>
      <c r="R472" s="62" t="s">
        <v>1506</v>
      </c>
      <c r="S472" s="28" t="s">
        <v>1507</v>
      </c>
      <c r="T472" s="18" t="str">
        <f t="shared" si="18"/>
        <v>https://web.archive.org/web/20220817115525/https://www.marinij.com/2020/02/...</v>
      </c>
      <c r="U472" s="75"/>
      <c r="V472" s="15" t="s">
        <v>1508</v>
      </c>
      <c r="W472" s="35"/>
      <c r="X472" s="35"/>
      <c r="Y472" s="43"/>
      <c r="Z472" s="43"/>
    </row>
    <row r="473" ht="12.75" customHeight="1">
      <c r="A473" s="57">
        <v>110.0</v>
      </c>
      <c r="B473" s="58">
        <v>2020.0</v>
      </c>
      <c r="C473" s="73">
        <v>43885.0</v>
      </c>
      <c r="D473" s="44" t="s">
        <v>285</v>
      </c>
      <c r="E473" s="44" t="s">
        <v>28</v>
      </c>
      <c r="F473" s="26" t="s">
        <v>1509</v>
      </c>
      <c r="G473" s="44">
        <v>3.0</v>
      </c>
      <c r="H473" s="44">
        <v>1.0</v>
      </c>
      <c r="I473" s="44">
        <v>2.0</v>
      </c>
      <c r="J473" s="44" t="s">
        <v>28</v>
      </c>
      <c r="K473" s="80" t="s">
        <v>28</v>
      </c>
      <c r="L473" s="80">
        <v>3.0</v>
      </c>
      <c r="M473" s="83">
        <v>3.0</v>
      </c>
      <c r="N473" s="80" t="s">
        <v>28</v>
      </c>
      <c r="O473" s="24" t="s">
        <v>28</v>
      </c>
      <c r="P473" s="80" t="s">
        <v>28</v>
      </c>
      <c r="Q473" s="35" t="s">
        <v>28</v>
      </c>
      <c r="R473" s="62" t="s">
        <v>1510</v>
      </c>
      <c r="S473" s="28" t="s">
        <v>1511</v>
      </c>
      <c r="T473" s="18" t="str">
        <f t="shared" si="18"/>
        <v>https://web.archive.org/web/20211224225454/https://vancouversun.com/news/lo...</v>
      </c>
      <c r="U473" s="75"/>
      <c r="V473" s="35" t="s">
        <v>1512</v>
      </c>
      <c r="W473" s="35" t="s">
        <v>1513</v>
      </c>
      <c r="X473" s="35" t="s">
        <v>1514</v>
      </c>
      <c r="Y473" s="43"/>
      <c r="Z473" s="43"/>
    </row>
    <row r="474" ht="12.75" customHeight="1">
      <c r="A474" s="57">
        <v>109.0</v>
      </c>
      <c r="B474" s="58">
        <v>2020.0</v>
      </c>
      <c r="C474" s="73">
        <v>43861.0</v>
      </c>
      <c r="D474" s="44" t="s">
        <v>25</v>
      </c>
      <c r="E474" s="44" t="s">
        <v>71</v>
      </c>
      <c r="F474" s="26" t="s">
        <v>1515</v>
      </c>
      <c r="G474" s="44">
        <v>1.0</v>
      </c>
      <c r="H474" s="44" t="s">
        <v>28</v>
      </c>
      <c r="I474" s="44" t="s">
        <v>28</v>
      </c>
      <c r="J474" s="44">
        <v>1.0</v>
      </c>
      <c r="K474" s="80" t="s">
        <v>28</v>
      </c>
      <c r="L474" s="80" t="s">
        <v>28</v>
      </c>
      <c r="M474" s="83">
        <v>3.0</v>
      </c>
      <c r="N474" s="80" t="s">
        <v>28</v>
      </c>
      <c r="O474" s="24" t="s">
        <v>28</v>
      </c>
      <c r="P474" s="80" t="s">
        <v>28</v>
      </c>
      <c r="Q474" s="35" t="s">
        <v>28</v>
      </c>
      <c r="R474" s="62" t="s">
        <v>1516</v>
      </c>
      <c r="S474" s="28" t="s">
        <v>1517</v>
      </c>
      <c r="T474" s="18" t="str">
        <f t="shared" si="18"/>
        <v>https://web.archive.org/web/20220817120039/https://www.winknews.com/2020/01...</v>
      </c>
      <c r="U474" s="75"/>
      <c r="V474" s="35" t="s">
        <v>1518</v>
      </c>
      <c r="W474" s="35"/>
      <c r="X474" s="35"/>
      <c r="Y474" s="43"/>
      <c r="Z474" s="43"/>
    </row>
    <row r="475" ht="12.75" customHeight="1">
      <c r="A475" s="57">
        <v>108.0</v>
      </c>
      <c r="B475" s="58">
        <v>2020.0</v>
      </c>
      <c r="C475" s="73">
        <v>43856.0</v>
      </c>
      <c r="D475" s="44" t="s">
        <v>25</v>
      </c>
      <c r="E475" s="44" t="s">
        <v>42</v>
      </c>
      <c r="F475" s="26" t="s">
        <v>1519</v>
      </c>
      <c r="G475" s="44">
        <v>1.0</v>
      </c>
      <c r="H475" s="44" t="s">
        <v>28</v>
      </c>
      <c r="I475" s="44" t="s">
        <v>28</v>
      </c>
      <c r="J475" s="44">
        <v>1.0</v>
      </c>
      <c r="K475" s="80" t="s">
        <v>28</v>
      </c>
      <c r="L475" s="80" t="s">
        <v>28</v>
      </c>
      <c r="M475" s="83" t="s">
        <v>62</v>
      </c>
      <c r="N475" s="80" t="s">
        <v>28</v>
      </c>
      <c r="O475" s="24" t="s">
        <v>28</v>
      </c>
      <c r="P475" s="80" t="s">
        <v>28</v>
      </c>
      <c r="Q475" s="35" t="s">
        <v>28</v>
      </c>
      <c r="R475" s="62" t="s">
        <v>1520</v>
      </c>
      <c r="S475" s="28" t="s">
        <v>1521</v>
      </c>
      <c r="T475" s="18" t="str">
        <f t="shared" si="18"/>
        <v>https://web.archive.org/web/20220817120052/https://www.plainsite.org/docket...</v>
      </c>
      <c r="U475" s="75"/>
      <c r="V475" s="15" t="s">
        <v>1522</v>
      </c>
      <c r="W475" s="35"/>
      <c r="X475" s="35"/>
      <c r="Y475" s="43"/>
      <c r="Z475" s="43"/>
    </row>
    <row r="476" ht="12.75" customHeight="1">
      <c r="A476" s="57">
        <v>107.0</v>
      </c>
      <c r="B476" s="58">
        <v>2020.0</v>
      </c>
      <c r="C476" s="73">
        <v>43851.0</v>
      </c>
      <c r="D476" s="44" t="s">
        <v>359</v>
      </c>
      <c r="E476" s="44" t="s">
        <v>28</v>
      </c>
      <c r="F476" s="26" t="s">
        <v>1523</v>
      </c>
      <c r="G476" s="44">
        <v>1.0</v>
      </c>
      <c r="H476" s="44" t="s">
        <v>28</v>
      </c>
      <c r="I476" s="44" t="s">
        <v>28</v>
      </c>
      <c r="J476" s="44" t="s">
        <v>28</v>
      </c>
      <c r="K476" s="80">
        <v>1.0</v>
      </c>
      <c r="L476" s="80">
        <v>1.0</v>
      </c>
      <c r="M476" s="83" t="s">
        <v>83</v>
      </c>
      <c r="N476" s="80" t="s">
        <v>28</v>
      </c>
      <c r="O476" s="24" t="s">
        <v>28</v>
      </c>
      <c r="P476" s="80" t="s">
        <v>28</v>
      </c>
      <c r="Q476" s="35" t="s">
        <v>28</v>
      </c>
      <c r="R476" s="62" t="s">
        <v>1524</v>
      </c>
      <c r="S476" s="28" t="s">
        <v>1525</v>
      </c>
      <c r="T476" s="18" t="str">
        <f t="shared" si="18"/>
        <v>https://web.archive.org/web/20220817115515/https://www.ln-online.de/der-nor...</v>
      </c>
      <c r="U476" s="75"/>
      <c r="V476" s="35"/>
      <c r="W476" s="35"/>
      <c r="X476" s="35"/>
      <c r="Y476" s="43"/>
      <c r="Z476" s="43"/>
    </row>
    <row r="477" ht="12.75" customHeight="1">
      <c r="A477" s="57">
        <v>106.0</v>
      </c>
      <c r="B477" s="58">
        <v>2020.0</v>
      </c>
      <c r="C477" s="73">
        <v>43849.0</v>
      </c>
      <c r="D477" s="44" t="s">
        <v>450</v>
      </c>
      <c r="E477" s="44" t="s">
        <v>28</v>
      </c>
      <c r="F477" s="26" t="s">
        <v>1526</v>
      </c>
      <c r="G477" s="44">
        <v>1.0</v>
      </c>
      <c r="H477" s="44" t="s">
        <v>28</v>
      </c>
      <c r="I477" s="44" t="s">
        <v>28</v>
      </c>
      <c r="J477" s="44" t="s">
        <v>28</v>
      </c>
      <c r="K477" s="80">
        <v>1.0</v>
      </c>
      <c r="L477" s="80">
        <v>1.0</v>
      </c>
      <c r="M477" s="83" t="s">
        <v>62</v>
      </c>
      <c r="N477" s="80" t="s">
        <v>28</v>
      </c>
      <c r="O477" s="24" t="s">
        <v>28</v>
      </c>
      <c r="P477" s="80" t="s">
        <v>28</v>
      </c>
      <c r="Q477" s="35" t="s">
        <v>28</v>
      </c>
      <c r="R477" s="62" t="s">
        <v>1527</v>
      </c>
      <c r="S477" s="28" t="s">
        <v>1528</v>
      </c>
      <c r="T477" s="18" t="str">
        <f t="shared" si="18"/>
        <v>https://web.archive.org/web/20220817115320/https://tw.appledaily.com/local/...</v>
      </c>
      <c r="U477" s="75"/>
      <c r="V477" s="35" t="s">
        <v>1529</v>
      </c>
      <c r="W477" s="35"/>
      <c r="X477" s="35"/>
      <c r="Y477" s="43"/>
      <c r="Z477" s="43"/>
    </row>
    <row r="478" ht="12.75" customHeight="1">
      <c r="A478" s="57">
        <v>105.0</v>
      </c>
      <c r="B478" s="58">
        <v>2020.0</v>
      </c>
      <c r="C478" s="73">
        <v>43848.0</v>
      </c>
      <c r="D478" s="44" t="s">
        <v>25</v>
      </c>
      <c r="E478" s="44" t="s">
        <v>31</v>
      </c>
      <c r="F478" s="26" t="s">
        <v>1530</v>
      </c>
      <c r="G478" s="44">
        <v>1.0</v>
      </c>
      <c r="H478" s="44">
        <v>1.0</v>
      </c>
      <c r="I478" s="44" t="s">
        <v>28</v>
      </c>
      <c r="J478" s="44" t="s">
        <v>28</v>
      </c>
      <c r="K478" s="80" t="s">
        <v>28</v>
      </c>
      <c r="L478" s="80">
        <v>1.0</v>
      </c>
      <c r="M478" s="83" t="s">
        <v>83</v>
      </c>
      <c r="N478" s="80" t="s">
        <v>28</v>
      </c>
      <c r="O478" s="24" t="s">
        <v>28</v>
      </c>
      <c r="P478" s="80" t="s">
        <v>28</v>
      </c>
      <c r="Q478" s="35" t="s">
        <v>28</v>
      </c>
      <c r="R478" s="62" t="s">
        <v>1531</v>
      </c>
      <c r="S478" s="28" t="s">
        <v>1532</v>
      </c>
      <c r="T478" s="18" t="str">
        <f t="shared" si="18"/>
        <v>https://web.archive.org/web/20220817115312/https://abc7news.com/tesla-crash...</v>
      </c>
      <c r="U478" s="75"/>
      <c r="V478" s="35"/>
      <c r="W478" s="35"/>
      <c r="X478" s="35"/>
      <c r="Y478" s="43"/>
      <c r="Z478" s="43"/>
    </row>
    <row r="479" ht="12.75" customHeight="1">
      <c r="A479" s="57">
        <v>104.0</v>
      </c>
      <c r="B479" s="58">
        <v>2020.0</v>
      </c>
      <c r="C479" s="73">
        <v>43835.0</v>
      </c>
      <c r="D479" s="44" t="s">
        <v>25</v>
      </c>
      <c r="E479" s="44" t="s">
        <v>99</v>
      </c>
      <c r="F479" s="26" t="s">
        <v>1533</v>
      </c>
      <c r="G479" s="44">
        <v>2.0</v>
      </c>
      <c r="H479" s="44" t="s">
        <v>28</v>
      </c>
      <c r="I479" s="44" t="s">
        <v>28</v>
      </c>
      <c r="J479" s="44">
        <v>2.0</v>
      </c>
      <c r="K479" s="80" t="s">
        <v>28</v>
      </c>
      <c r="L479" s="80" t="s">
        <v>28</v>
      </c>
      <c r="M479" s="36" t="s">
        <v>28</v>
      </c>
      <c r="N479" s="80" t="s">
        <v>28</v>
      </c>
      <c r="O479" s="24" t="s">
        <v>28</v>
      </c>
      <c r="P479" s="80" t="s">
        <v>28</v>
      </c>
      <c r="Q479" s="35" t="s">
        <v>28</v>
      </c>
      <c r="R479" s="62" t="s">
        <v>1534</v>
      </c>
      <c r="S479" s="28" t="s">
        <v>1535</v>
      </c>
      <c r="T479" s="18" t="str">
        <f t="shared" si="18"/>
        <v>https://web.archive.org/web/20220817115312/https://www.deseret.com/utah/202...</v>
      </c>
      <c r="U479" s="75"/>
      <c r="V479" s="35" t="s">
        <v>1135</v>
      </c>
      <c r="W479" s="35"/>
      <c r="X479" s="35"/>
      <c r="Y479" s="43"/>
      <c r="Z479" s="43"/>
    </row>
    <row r="480" ht="12.75" customHeight="1">
      <c r="A480" s="57">
        <v>103.0</v>
      </c>
      <c r="B480" s="58">
        <v>2020.0</v>
      </c>
      <c r="C480" s="73">
        <v>43834.0</v>
      </c>
      <c r="D480" s="44" t="s">
        <v>25</v>
      </c>
      <c r="E480" s="44" t="s">
        <v>71</v>
      </c>
      <c r="F480" s="26" t="s">
        <v>1536</v>
      </c>
      <c r="G480" s="44">
        <v>1.0</v>
      </c>
      <c r="H480" s="44" t="s">
        <v>28</v>
      </c>
      <c r="I480" s="44" t="s">
        <v>28</v>
      </c>
      <c r="J480" s="44">
        <v>1.0</v>
      </c>
      <c r="K480" s="80" t="s">
        <v>28</v>
      </c>
      <c r="L480" s="80" t="s">
        <v>28</v>
      </c>
      <c r="M480" s="83">
        <v>3.0</v>
      </c>
      <c r="N480" s="80" t="s">
        <v>28</v>
      </c>
      <c r="O480" s="24" t="s">
        <v>28</v>
      </c>
      <c r="P480" s="80" t="s">
        <v>28</v>
      </c>
      <c r="Q480" s="35" t="s">
        <v>28</v>
      </c>
      <c r="R480" s="62" t="s">
        <v>1537</v>
      </c>
      <c r="S480" s="28" t="s">
        <v>1538</v>
      </c>
      <c r="T480" s="18" t="str">
        <f t="shared" si="18"/>
        <v>https://web.archive.org/web/20220817115514/https://www.news-press.com/story...</v>
      </c>
      <c r="U480" s="75"/>
      <c r="V480" s="35" t="s">
        <v>1539</v>
      </c>
      <c r="W480" s="35"/>
      <c r="X480" s="35"/>
      <c r="Y480" s="43"/>
      <c r="Z480" s="43"/>
    </row>
    <row r="481" ht="12.75" customHeight="1">
      <c r="A481" s="57">
        <v>102.0</v>
      </c>
      <c r="B481" s="58">
        <v>2019.0</v>
      </c>
      <c r="C481" s="73">
        <v>43828.0</v>
      </c>
      <c r="D481" s="44" t="s">
        <v>25</v>
      </c>
      <c r="E481" s="44" t="s">
        <v>64</v>
      </c>
      <c r="F481" s="26" t="s">
        <v>1540</v>
      </c>
      <c r="G481" s="44">
        <v>1.0</v>
      </c>
      <c r="H481" s="44" t="s">
        <v>28</v>
      </c>
      <c r="I481" s="44">
        <v>1.0</v>
      </c>
      <c r="J481" s="44" t="s">
        <v>28</v>
      </c>
      <c r="K481" s="80" t="s">
        <v>28</v>
      </c>
      <c r="L481" s="80">
        <v>1.0</v>
      </c>
      <c r="M481" s="83">
        <v>3.0</v>
      </c>
      <c r="N481" s="80">
        <v>1.0</v>
      </c>
      <c r="O481" s="56" t="s">
        <v>1486</v>
      </c>
      <c r="P481" s="89">
        <v>1.0</v>
      </c>
      <c r="Q481" s="56" t="s">
        <v>1541</v>
      </c>
      <c r="R481" s="92" t="s">
        <v>1542</v>
      </c>
      <c r="S481" s="92" t="s">
        <v>1543</v>
      </c>
      <c r="T481" s="18" t="str">
        <f t="shared" si="18"/>
        <v>https://web.archive.org/web/20220817115512/https://static.nhtsa.gov/odi/inv...</v>
      </c>
      <c r="U481" s="75" t="s">
        <v>1544</v>
      </c>
      <c r="V481" s="35" t="s">
        <v>1545</v>
      </c>
      <c r="W481" s="35"/>
      <c r="X481" s="35"/>
      <c r="Y481" s="43"/>
      <c r="Z481" s="43"/>
    </row>
    <row r="482" ht="12.75" customHeight="1">
      <c r="A482" s="57">
        <v>101.0</v>
      </c>
      <c r="B482" s="58">
        <v>2019.0</v>
      </c>
      <c r="C482" s="73">
        <v>43828.0</v>
      </c>
      <c r="D482" s="44" t="s">
        <v>25</v>
      </c>
      <c r="E482" s="44" t="s">
        <v>31</v>
      </c>
      <c r="F482" s="26" t="s">
        <v>1546</v>
      </c>
      <c r="G482" s="44">
        <v>2.0</v>
      </c>
      <c r="H482" s="44" t="s">
        <v>28</v>
      </c>
      <c r="I482" s="44" t="s">
        <v>28</v>
      </c>
      <c r="J482" s="44">
        <v>2.0</v>
      </c>
      <c r="K482" s="80" t="s">
        <v>28</v>
      </c>
      <c r="L482" s="80" t="s">
        <v>28</v>
      </c>
      <c r="M482" s="83" t="s">
        <v>83</v>
      </c>
      <c r="N482" s="80">
        <v>2.0</v>
      </c>
      <c r="O482" s="56" t="s">
        <v>1486</v>
      </c>
      <c r="P482" s="89">
        <v>2.0</v>
      </c>
      <c r="Q482" s="56" t="s">
        <v>1547</v>
      </c>
      <c r="R482" s="92" t="s">
        <v>1548</v>
      </c>
      <c r="S482" s="92" t="s">
        <v>1549</v>
      </c>
      <c r="T482" s="18" t="str">
        <f t="shared" si="18"/>
        <v>https://web.archive.org/web/20230513181103/https://www.cbsnews.com/losangeles/...
</v>
      </c>
      <c r="U482" s="75"/>
      <c r="V482" s="35" t="s">
        <v>1550</v>
      </c>
      <c r="W482" s="35" t="s">
        <v>1551</v>
      </c>
      <c r="X482" s="35"/>
      <c r="Y482" s="43"/>
      <c r="Z482" s="43"/>
    </row>
    <row r="483" ht="12.75" customHeight="1">
      <c r="A483" s="57">
        <v>100.0</v>
      </c>
      <c r="B483" s="58">
        <v>2019.0</v>
      </c>
      <c r="C483" s="73">
        <v>43822.0</v>
      </c>
      <c r="D483" s="44" t="s">
        <v>1552</v>
      </c>
      <c r="E483" s="44" t="s">
        <v>28</v>
      </c>
      <c r="F483" s="26" t="s">
        <v>1481</v>
      </c>
      <c r="G483" s="44">
        <v>1.0</v>
      </c>
      <c r="H483" s="44" t="s">
        <v>28</v>
      </c>
      <c r="I483" s="44" t="s">
        <v>28</v>
      </c>
      <c r="J483" s="44">
        <v>1.0</v>
      </c>
      <c r="K483" s="80" t="s">
        <v>28</v>
      </c>
      <c r="L483" s="80" t="s">
        <v>28</v>
      </c>
      <c r="M483" s="83" t="s">
        <v>83</v>
      </c>
      <c r="N483" s="80" t="s">
        <v>28</v>
      </c>
      <c r="O483" s="24" t="s">
        <v>28</v>
      </c>
      <c r="P483" s="80" t="s">
        <v>28</v>
      </c>
      <c r="Q483" s="35" t="s">
        <v>28</v>
      </c>
      <c r="R483" s="62" t="s">
        <v>1553</v>
      </c>
      <c r="S483" s="28" t="s">
        <v>1554</v>
      </c>
      <c r="T483" s="18" t="str">
        <f t="shared" si="18"/>
        <v>https://web.archive.org/web/20220817115516/https://www.vecer.com/kronika/za...</v>
      </c>
      <c r="U483" s="75"/>
      <c r="V483" s="35"/>
      <c r="W483" s="35"/>
      <c r="X483" s="35"/>
      <c r="Y483" s="43"/>
      <c r="Z483" s="43"/>
    </row>
    <row r="484" ht="12.75" customHeight="1">
      <c r="A484" s="57">
        <v>99.0</v>
      </c>
      <c r="B484" s="58">
        <v>2019.0</v>
      </c>
      <c r="C484" s="73">
        <v>43818.0</v>
      </c>
      <c r="D484" s="44" t="s">
        <v>25</v>
      </c>
      <c r="E484" s="44" t="s">
        <v>71</v>
      </c>
      <c r="F484" s="26" t="s">
        <v>1555</v>
      </c>
      <c r="G484" s="44">
        <v>2.0</v>
      </c>
      <c r="H484" s="44">
        <v>1.0</v>
      </c>
      <c r="I484" s="44">
        <v>1.0</v>
      </c>
      <c r="J484" s="44" t="s">
        <v>28</v>
      </c>
      <c r="K484" s="80" t="s">
        <v>28</v>
      </c>
      <c r="L484" s="80">
        <v>2.0</v>
      </c>
      <c r="M484" s="36" t="s">
        <v>28</v>
      </c>
      <c r="N484" s="80" t="s">
        <v>28</v>
      </c>
      <c r="O484" s="24" t="s">
        <v>28</v>
      </c>
      <c r="P484" s="80" t="s">
        <v>28</v>
      </c>
      <c r="Q484" s="35" t="s">
        <v>28</v>
      </c>
      <c r="R484" s="62" t="s">
        <v>1556</v>
      </c>
      <c r="S484" s="28" t="s">
        <v>1557</v>
      </c>
      <c r="T484" s="18" t="str">
        <f t="shared" si="18"/>
        <v>https://web.archive.org/web/20220817115513/https://www.wtsp.com/article/new...</v>
      </c>
      <c r="U484" s="75"/>
      <c r="V484" s="35" t="s">
        <v>1558</v>
      </c>
      <c r="W484" s="35"/>
      <c r="X484" s="35"/>
      <c r="Y484" s="43"/>
      <c r="Z484" s="43"/>
    </row>
    <row r="485" ht="12.75" customHeight="1">
      <c r="A485" s="57">
        <v>98.0</v>
      </c>
      <c r="B485" s="58">
        <v>2019.0</v>
      </c>
      <c r="C485" s="73">
        <v>43810.0</v>
      </c>
      <c r="D485" s="44" t="s">
        <v>25</v>
      </c>
      <c r="E485" s="44" t="s">
        <v>31</v>
      </c>
      <c r="F485" s="26" t="s">
        <v>1559</v>
      </c>
      <c r="G485" s="44">
        <v>1.0</v>
      </c>
      <c r="H485" s="44" t="s">
        <v>28</v>
      </c>
      <c r="I485" s="44" t="s">
        <v>28</v>
      </c>
      <c r="J485" s="44">
        <v>1.0</v>
      </c>
      <c r="K485" s="80" t="s">
        <v>28</v>
      </c>
      <c r="L485" s="80" t="s">
        <v>28</v>
      </c>
      <c r="M485" s="83" t="s">
        <v>62</v>
      </c>
      <c r="N485" s="80" t="s">
        <v>28</v>
      </c>
      <c r="O485" s="24" t="s">
        <v>28</v>
      </c>
      <c r="P485" s="80" t="s">
        <v>28</v>
      </c>
      <c r="Q485" s="35" t="s">
        <v>28</v>
      </c>
      <c r="R485" s="62" t="s">
        <v>1560</v>
      </c>
      <c r="S485" s="28" t="s">
        <v>1561</v>
      </c>
      <c r="T485" s="18" t="str">
        <f t="shared" si="18"/>
        <v>https://web.archive.org/web/20220817115545/https://www.10news.com/news/loca...</v>
      </c>
      <c r="U485" s="75"/>
      <c r="V485" s="35"/>
      <c r="W485" s="35"/>
      <c r="X485" s="35"/>
      <c r="Y485" s="43"/>
      <c r="Z485" s="43"/>
    </row>
    <row r="486" ht="12.75" customHeight="1">
      <c r="A486" s="57">
        <v>97.0</v>
      </c>
      <c r="B486" s="58">
        <v>2019.0</v>
      </c>
      <c r="C486" s="73">
        <v>43809.0</v>
      </c>
      <c r="D486" s="44" t="s">
        <v>25</v>
      </c>
      <c r="E486" s="44" t="s">
        <v>108</v>
      </c>
      <c r="F486" s="26" t="s">
        <v>1562</v>
      </c>
      <c r="G486" s="44">
        <v>1.0</v>
      </c>
      <c r="H486" s="44" t="s">
        <v>28</v>
      </c>
      <c r="I486" s="44" t="s">
        <v>28</v>
      </c>
      <c r="J486" s="44">
        <v>1.0</v>
      </c>
      <c r="K486" s="80" t="s">
        <v>28</v>
      </c>
      <c r="L486" s="80" t="s">
        <v>28</v>
      </c>
      <c r="M486" s="36" t="s">
        <v>28</v>
      </c>
      <c r="N486" s="80" t="s">
        <v>28</v>
      </c>
      <c r="O486" s="24" t="s">
        <v>28</v>
      </c>
      <c r="P486" s="80" t="s">
        <v>28</v>
      </c>
      <c r="Q486" s="35" t="s">
        <v>28</v>
      </c>
      <c r="R486" s="62" t="s">
        <v>1563</v>
      </c>
      <c r="S486" s="28" t="s">
        <v>1564</v>
      </c>
      <c r="T486" s="18" t="str">
        <f t="shared" si="18"/>
        <v>https://web.archive.org/web/20220817115522/https://www.8newsnow.com/news/lo...</v>
      </c>
      <c r="U486" s="75"/>
      <c r="V486" s="35"/>
      <c r="W486" s="35"/>
      <c r="X486" s="35"/>
      <c r="Y486" s="43"/>
      <c r="Z486" s="43"/>
    </row>
    <row r="487" ht="12.75" customHeight="1">
      <c r="A487" s="57">
        <v>96.0</v>
      </c>
      <c r="B487" s="58">
        <v>2019.0</v>
      </c>
      <c r="C487" s="73">
        <v>43800.0</v>
      </c>
      <c r="D487" s="44" t="s">
        <v>25</v>
      </c>
      <c r="E487" s="44" t="s">
        <v>114</v>
      </c>
      <c r="F487" s="26" t="s">
        <v>1565</v>
      </c>
      <c r="G487" s="44">
        <v>2.0</v>
      </c>
      <c r="H487" s="44" t="s">
        <v>28</v>
      </c>
      <c r="I487" s="44" t="s">
        <v>28</v>
      </c>
      <c r="J487" s="44">
        <v>2.0</v>
      </c>
      <c r="K487" s="80" t="s">
        <v>28</v>
      </c>
      <c r="L487" s="80" t="s">
        <v>28</v>
      </c>
      <c r="M487" s="36" t="s">
        <v>28</v>
      </c>
      <c r="N487" s="80" t="s">
        <v>28</v>
      </c>
      <c r="O487" s="24" t="s">
        <v>28</v>
      </c>
      <c r="P487" s="80" t="s">
        <v>28</v>
      </c>
      <c r="Q487" s="35" t="s">
        <v>28</v>
      </c>
      <c r="R487" s="62" t="s">
        <v>1566</v>
      </c>
      <c r="S487" s="28" t="s">
        <v>1567</v>
      </c>
      <c r="T487" s="18" t="str">
        <f t="shared" si="18"/>
        <v>https://web.archive.org/web/20220817115522/https://www.fox44news.com/news/l...</v>
      </c>
      <c r="U487" s="75"/>
      <c r="V487" s="35"/>
      <c r="W487" s="35"/>
      <c r="X487" s="35"/>
      <c r="Y487" s="43"/>
      <c r="Z487" s="43"/>
    </row>
    <row r="488" ht="12.75" customHeight="1">
      <c r="A488" s="57">
        <v>95.0</v>
      </c>
      <c r="B488" s="58">
        <v>2019.0</v>
      </c>
      <c r="C488" s="73">
        <v>43793.0</v>
      </c>
      <c r="D488" s="44" t="s">
        <v>450</v>
      </c>
      <c r="E488" s="44" t="s">
        <v>28</v>
      </c>
      <c r="F488" s="26" t="s">
        <v>1568</v>
      </c>
      <c r="G488" s="44">
        <v>1.0</v>
      </c>
      <c r="H488" s="44">
        <v>1.0</v>
      </c>
      <c r="I488" s="44" t="s">
        <v>28</v>
      </c>
      <c r="J488" s="44" t="s">
        <v>28</v>
      </c>
      <c r="K488" s="80" t="s">
        <v>28</v>
      </c>
      <c r="L488" s="80">
        <v>1.0</v>
      </c>
      <c r="M488" s="83">
        <v>3.0</v>
      </c>
      <c r="N488" s="80" t="s">
        <v>28</v>
      </c>
      <c r="O488" s="24" t="s">
        <v>28</v>
      </c>
      <c r="P488" s="80" t="s">
        <v>28</v>
      </c>
      <c r="Q488" s="35" t="s">
        <v>28</v>
      </c>
      <c r="R488" s="62" t="s">
        <v>1569</v>
      </c>
      <c r="S488" s="28" t="s">
        <v>1570</v>
      </c>
      <c r="T488" s="18" t="str">
        <f t="shared" si="18"/>
        <v>https://web.archive.org/web/20220817115524/https://taiwanenglishnews.com/dr...</v>
      </c>
      <c r="U488" s="75"/>
      <c r="V488" s="35"/>
      <c r="W488" s="35"/>
      <c r="X488" s="35"/>
      <c r="Y488" s="43"/>
      <c r="Z488" s="43"/>
    </row>
    <row r="489" ht="12.75" customHeight="1">
      <c r="A489" s="57">
        <v>94.0</v>
      </c>
      <c r="B489" s="58">
        <v>2019.0</v>
      </c>
      <c r="C489" s="73">
        <v>43791.0</v>
      </c>
      <c r="D489" s="44" t="s">
        <v>25</v>
      </c>
      <c r="E489" s="44" t="s">
        <v>31</v>
      </c>
      <c r="F489" s="26" t="s">
        <v>1571</v>
      </c>
      <c r="G489" s="44">
        <v>1.0</v>
      </c>
      <c r="H489" s="44">
        <v>1.0</v>
      </c>
      <c r="I489" s="44" t="s">
        <v>28</v>
      </c>
      <c r="J489" s="44" t="s">
        <v>28</v>
      </c>
      <c r="K489" s="80" t="s">
        <v>28</v>
      </c>
      <c r="L489" s="80">
        <v>1.0</v>
      </c>
      <c r="M489" s="36" t="s">
        <v>28</v>
      </c>
      <c r="N489" s="80" t="s">
        <v>28</v>
      </c>
      <c r="O489" s="24" t="s">
        <v>28</v>
      </c>
      <c r="P489" s="80" t="s">
        <v>28</v>
      </c>
      <c r="Q489" s="35" t="s">
        <v>28</v>
      </c>
      <c r="R489" s="62" t="s">
        <v>1572</v>
      </c>
      <c r="S489" s="28" t="s">
        <v>1573</v>
      </c>
      <c r="T489" s="18" t="str">
        <f t="shared" si="18"/>
        <v>https://web.archive.org/web/20220817115551/https://patch.com/california/san...</v>
      </c>
      <c r="U489" s="75"/>
      <c r="V489" s="35"/>
      <c r="W489" s="35"/>
      <c r="X489" s="35"/>
      <c r="Y489" s="43"/>
      <c r="Z489" s="43"/>
    </row>
    <row r="490" ht="12.75" customHeight="1">
      <c r="A490" s="57">
        <v>93.0</v>
      </c>
      <c r="B490" s="58">
        <v>2019.0</v>
      </c>
      <c r="C490" s="73">
        <v>43790.0</v>
      </c>
      <c r="D490" s="44" t="s">
        <v>25</v>
      </c>
      <c r="E490" s="44" t="s">
        <v>31</v>
      </c>
      <c r="F490" s="26" t="s">
        <v>1574</v>
      </c>
      <c r="G490" s="44">
        <v>1.0</v>
      </c>
      <c r="H490" s="44" t="s">
        <v>28</v>
      </c>
      <c r="I490" s="44" t="s">
        <v>28</v>
      </c>
      <c r="J490" s="44" t="s">
        <v>28</v>
      </c>
      <c r="K490" s="80">
        <v>1.0</v>
      </c>
      <c r="L490" s="80">
        <v>1.0</v>
      </c>
      <c r="M490" s="83" t="s">
        <v>83</v>
      </c>
      <c r="N490" s="80" t="s">
        <v>28</v>
      </c>
      <c r="O490" s="24" t="s">
        <v>28</v>
      </c>
      <c r="P490" s="80" t="s">
        <v>28</v>
      </c>
      <c r="Q490" s="35" t="s">
        <v>28</v>
      </c>
      <c r="R490" s="62" t="s">
        <v>1575</v>
      </c>
      <c r="S490" s="28" t="s">
        <v>1576</v>
      </c>
      <c r="T490" s="18" t="str">
        <f t="shared" si="18"/>
        <v>https://web.archive.org/web/20220817115548/http://teslaspacex.trendolizer.c...</v>
      </c>
      <c r="U490" s="75"/>
      <c r="V490" s="35" t="s">
        <v>1577</v>
      </c>
      <c r="W490" s="35"/>
      <c r="X490" s="35"/>
      <c r="Y490" s="43"/>
      <c r="Z490" s="43"/>
    </row>
    <row r="491" ht="12.75" customHeight="1">
      <c r="A491" s="57">
        <v>92.0</v>
      </c>
      <c r="B491" s="58">
        <v>2019.0</v>
      </c>
      <c r="C491" s="73">
        <v>43789.0</v>
      </c>
      <c r="D491" s="44" t="s">
        <v>345</v>
      </c>
      <c r="E491" s="44" t="s">
        <v>28</v>
      </c>
      <c r="F491" s="26" t="s">
        <v>1578</v>
      </c>
      <c r="G491" s="44">
        <v>1.0</v>
      </c>
      <c r="H491" s="44">
        <v>1.0</v>
      </c>
      <c r="I491" s="44" t="s">
        <v>28</v>
      </c>
      <c r="J491" s="44" t="s">
        <v>28</v>
      </c>
      <c r="K491" s="80" t="s">
        <v>28</v>
      </c>
      <c r="L491" s="80">
        <v>1.0</v>
      </c>
      <c r="M491" s="83">
        <v>3.0</v>
      </c>
      <c r="N491" s="80" t="s">
        <v>28</v>
      </c>
      <c r="O491" s="24" t="s">
        <v>28</v>
      </c>
      <c r="P491" s="80" t="s">
        <v>28</v>
      </c>
      <c r="Q491" s="35" t="s">
        <v>28</v>
      </c>
      <c r="R491" s="62" t="s">
        <v>1579</v>
      </c>
      <c r="S491" s="28" t="s">
        <v>1580</v>
      </c>
      <c r="T491" s="18" t="str">
        <f t="shared" si="18"/>
        <v>https://web.archive.org/web/20220817115535/https://www.tt.com/artikel/16287...</v>
      </c>
      <c r="U491" s="75"/>
      <c r="V491" s="35"/>
      <c r="W491" s="35"/>
      <c r="X491" s="35"/>
      <c r="Y491" s="43"/>
      <c r="Z491" s="43"/>
    </row>
    <row r="492" ht="12.75" customHeight="1">
      <c r="A492" s="57">
        <v>91.0</v>
      </c>
      <c r="B492" s="58">
        <v>2019.0</v>
      </c>
      <c r="C492" s="73">
        <v>43789.0</v>
      </c>
      <c r="D492" s="44" t="s">
        <v>25</v>
      </c>
      <c r="E492" s="44" t="s">
        <v>71</v>
      </c>
      <c r="F492" s="26" t="s">
        <v>1581</v>
      </c>
      <c r="G492" s="44">
        <v>1.0</v>
      </c>
      <c r="H492" s="44">
        <v>1.0</v>
      </c>
      <c r="I492" s="44" t="s">
        <v>28</v>
      </c>
      <c r="J492" s="44" t="s">
        <v>28</v>
      </c>
      <c r="K492" s="80" t="s">
        <v>28</v>
      </c>
      <c r="L492" s="80">
        <v>1.0</v>
      </c>
      <c r="M492" s="83">
        <v>3.0</v>
      </c>
      <c r="N492" s="80" t="s">
        <v>28</v>
      </c>
      <c r="O492" s="24" t="s">
        <v>28</v>
      </c>
      <c r="P492" s="80" t="s">
        <v>28</v>
      </c>
      <c r="Q492" s="35" t="s">
        <v>28</v>
      </c>
      <c r="R492" s="62" t="s">
        <v>1582</v>
      </c>
      <c r="S492" s="28" t="s">
        <v>1583</v>
      </c>
      <c r="T492" s="18" t="str">
        <f t="shared" si="18"/>
        <v>https://web.archive.org/web/20220817115536/https://www.wptv.com/news/region...</v>
      </c>
      <c r="U492" s="75"/>
      <c r="V492" s="35" t="s">
        <v>1584</v>
      </c>
      <c r="W492" s="35"/>
      <c r="X492" s="35"/>
      <c r="Y492" s="43"/>
      <c r="Z492" s="43"/>
    </row>
    <row r="493" ht="12.75" customHeight="1">
      <c r="A493" s="57">
        <v>90.0</v>
      </c>
      <c r="B493" s="58">
        <v>2019.0</v>
      </c>
      <c r="C493" s="73">
        <v>43789.0</v>
      </c>
      <c r="D493" s="44" t="s">
        <v>25</v>
      </c>
      <c r="E493" s="44" t="s">
        <v>31</v>
      </c>
      <c r="F493" s="26" t="s">
        <v>1585</v>
      </c>
      <c r="G493" s="44">
        <v>1.0</v>
      </c>
      <c r="H493" s="44" t="s">
        <v>28</v>
      </c>
      <c r="I493" s="44" t="s">
        <v>28</v>
      </c>
      <c r="J493" s="44">
        <v>1.0</v>
      </c>
      <c r="K493" s="80" t="s">
        <v>28</v>
      </c>
      <c r="L493" s="80" t="s">
        <v>28</v>
      </c>
      <c r="M493" s="36" t="s">
        <v>28</v>
      </c>
      <c r="N493" s="80" t="s">
        <v>28</v>
      </c>
      <c r="O493" s="24" t="s">
        <v>28</v>
      </c>
      <c r="P493" s="80" t="s">
        <v>28</v>
      </c>
      <c r="Q493" s="35" t="s">
        <v>28</v>
      </c>
      <c r="R493" s="62" t="s">
        <v>1586</v>
      </c>
      <c r="S493" s="28" t="s">
        <v>1587</v>
      </c>
      <c r="T493" s="18" t="str">
        <f t="shared" si="18"/>
        <v>https://web.archive.org/web/20220817115604/https://www.kron4.com/news/bay-a...</v>
      </c>
      <c r="U493" s="75"/>
      <c r="V493" s="35"/>
      <c r="W493" s="35"/>
      <c r="X493" s="35"/>
      <c r="Y493" s="43"/>
      <c r="Z493" s="43"/>
    </row>
    <row r="494" ht="12.75" customHeight="1">
      <c r="A494" s="57">
        <v>89.0</v>
      </c>
      <c r="B494" s="58">
        <v>2019.0</v>
      </c>
      <c r="C494" s="73">
        <v>43783.0</v>
      </c>
      <c r="D494" s="44" t="s">
        <v>359</v>
      </c>
      <c r="E494" s="44" t="s">
        <v>28</v>
      </c>
      <c r="F494" s="26" t="s">
        <v>1574</v>
      </c>
      <c r="G494" s="44">
        <v>1.0</v>
      </c>
      <c r="H494" s="44" t="s">
        <v>28</v>
      </c>
      <c r="I494" s="44" t="s">
        <v>28</v>
      </c>
      <c r="J494" s="44" t="s">
        <v>28</v>
      </c>
      <c r="K494" s="80">
        <v>1.0</v>
      </c>
      <c r="L494" s="80">
        <v>1.0</v>
      </c>
      <c r="M494" s="83">
        <v>3.0</v>
      </c>
      <c r="N494" s="80" t="s">
        <v>28</v>
      </c>
      <c r="O494" s="24" t="s">
        <v>28</v>
      </c>
      <c r="P494" s="80" t="s">
        <v>28</v>
      </c>
      <c r="Q494" s="35" t="s">
        <v>28</v>
      </c>
      <c r="R494" s="62" t="s">
        <v>1588</v>
      </c>
      <c r="S494" s="28" t="s">
        <v>1589</v>
      </c>
      <c r="T494" s="18" t="str">
        <f t="shared" si="18"/>
        <v>https://web.archive.org/web/20220817115600/https://www.rtl.de/cms/tesla-unf...</v>
      </c>
      <c r="U494" s="75"/>
      <c r="V494" s="35"/>
      <c r="W494" s="35"/>
      <c r="X494" s="35"/>
      <c r="Y494" s="43"/>
      <c r="Z494" s="43"/>
    </row>
    <row r="495" ht="12.75" customHeight="1">
      <c r="A495" s="57">
        <v>88.0</v>
      </c>
      <c r="B495" s="58">
        <v>2019.0</v>
      </c>
      <c r="C495" s="73">
        <v>43779.0</v>
      </c>
      <c r="D495" s="44" t="s">
        <v>25</v>
      </c>
      <c r="E495" s="44" t="s">
        <v>71</v>
      </c>
      <c r="F495" s="26" t="s">
        <v>1590</v>
      </c>
      <c r="G495" s="44">
        <v>1.0</v>
      </c>
      <c r="H495" s="44" t="s">
        <v>28</v>
      </c>
      <c r="I495" s="44" t="s">
        <v>28</v>
      </c>
      <c r="J495" s="44">
        <v>1.0</v>
      </c>
      <c r="K495" s="80" t="s">
        <v>28</v>
      </c>
      <c r="L495" s="80" t="s">
        <v>28</v>
      </c>
      <c r="M495" s="36" t="s">
        <v>28</v>
      </c>
      <c r="N495" s="80" t="s">
        <v>28</v>
      </c>
      <c r="O495" s="24" t="s">
        <v>28</v>
      </c>
      <c r="P495" s="80" t="s">
        <v>28</v>
      </c>
      <c r="Q495" s="35" t="s">
        <v>28</v>
      </c>
      <c r="R495" s="62" t="s">
        <v>1591</v>
      </c>
      <c r="S495" s="28" t="s">
        <v>1592</v>
      </c>
      <c r="T495" s="18" t="str">
        <f t="shared" si="18"/>
        <v>https://web.archive.org/web/20220817115802/https://www.orlandosentinel.com/...</v>
      </c>
      <c r="U495" s="75"/>
      <c r="V495" s="35"/>
      <c r="W495" s="35"/>
      <c r="X495" s="35"/>
      <c r="Y495" s="43"/>
      <c r="Z495" s="43"/>
    </row>
    <row r="496" ht="12.75" customHeight="1">
      <c r="A496" s="57">
        <v>87.0</v>
      </c>
      <c r="B496" s="58">
        <v>2019.0</v>
      </c>
      <c r="C496" s="73">
        <v>43776.0</v>
      </c>
      <c r="D496" s="44" t="s">
        <v>25</v>
      </c>
      <c r="E496" s="44" t="s">
        <v>31</v>
      </c>
      <c r="F496" s="26" t="s">
        <v>819</v>
      </c>
      <c r="G496" s="44">
        <v>1.0</v>
      </c>
      <c r="H496" s="44" t="s">
        <v>28</v>
      </c>
      <c r="I496" s="44" t="s">
        <v>28</v>
      </c>
      <c r="J496" s="44">
        <v>1.0</v>
      </c>
      <c r="K496" s="80" t="s">
        <v>28</v>
      </c>
      <c r="L496" s="80" t="s">
        <v>28</v>
      </c>
      <c r="M496" s="83">
        <v>3.0</v>
      </c>
      <c r="N496" s="80" t="s">
        <v>28</v>
      </c>
      <c r="O496" s="24" t="s">
        <v>28</v>
      </c>
      <c r="P496" s="80" t="s">
        <v>28</v>
      </c>
      <c r="Q496" s="35" t="s">
        <v>28</v>
      </c>
      <c r="R496" s="62" t="s">
        <v>1593</v>
      </c>
      <c r="S496" s="28" t="s">
        <v>1594</v>
      </c>
      <c r="T496" s="18" t="str">
        <f t="shared" si="18"/>
        <v>https://web.archive.org/web/20220817115544/https://www.cbsnews.com/losangel...</v>
      </c>
      <c r="U496" s="75"/>
      <c r="V496" s="35"/>
      <c r="W496" s="35"/>
      <c r="X496" s="35"/>
      <c r="Y496" s="43"/>
      <c r="Z496" s="43"/>
    </row>
    <row r="497" ht="12.75" customHeight="1">
      <c r="A497" s="57">
        <v>86.0</v>
      </c>
      <c r="B497" s="58">
        <v>2019.0</v>
      </c>
      <c r="C497" s="73">
        <v>43770.0</v>
      </c>
      <c r="D497" s="44" t="s">
        <v>1484</v>
      </c>
      <c r="E497" s="44" t="s">
        <v>28</v>
      </c>
      <c r="F497" s="26" t="s">
        <v>1245</v>
      </c>
      <c r="G497" s="44">
        <v>1.0</v>
      </c>
      <c r="H497" s="44" t="s">
        <v>28</v>
      </c>
      <c r="I497" s="44" t="s">
        <v>28</v>
      </c>
      <c r="J497" s="44" t="s">
        <v>28</v>
      </c>
      <c r="K497" s="80" t="s">
        <v>28</v>
      </c>
      <c r="L497" s="80" t="s">
        <v>28</v>
      </c>
      <c r="M497" s="83" t="s">
        <v>83</v>
      </c>
      <c r="N497" s="80" t="s">
        <v>28</v>
      </c>
      <c r="O497" s="24" t="s">
        <v>28</v>
      </c>
      <c r="P497" s="80" t="s">
        <v>28</v>
      </c>
      <c r="Q497" s="35" t="s">
        <v>28</v>
      </c>
      <c r="R497" s="62" t="s">
        <v>1595</v>
      </c>
      <c r="S497" s="28" t="s">
        <v>1596</v>
      </c>
      <c r="T497" s="18" t="str">
        <f t="shared" si="18"/>
        <v>https://web.archive.org/web/20220817115730/https://www.nettavisen.no/nyhete...</v>
      </c>
      <c r="U497" s="75"/>
      <c r="V497" s="35" t="s">
        <v>1597</v>
      </c>
      <c r="W497" s="35"/>
      <c r="X497" s="35"/>
      <c r="Y497" s="43"/>
      <c r="Z497" s="43"/>
    </row>
    <row r="498" ht="12.75" customHeight="1">
      <c r="A498" s="57">
        <v>85.0</v>
      </c>
      <c r="B498" s="58">
        <v>2019.0</v>
      </c>
      <c r="C498" s="73">
        <v>43757.0</v>
      </c>
      <c r="D498" s="44" t="s">
        <v>25</v>
      </c>
      <c r="E498" s="44" t="s">
        <v>299</v>
      </c>
      <c r="F498" s="26" t="s">
        <v>1598</v>
      </c>
      <c r="G498" s="44">
        <v>1.0</v>
      </c>
      <c r="H498" s="44" t="s">
        <v>28</v>
      </c>
      <c r="I498" s="44" t="s">
        <v>28</v>
      </c>
      <c r="J498" s="44">
        <v>1.0</v>
      </c>
      <c r="K498" s="80" t="s">
        <v>28</v>
      </c>
      <c r="L498" s="80" t="s">
        <v>28</v>
      </c>
      <c r="M498" s="83" t="s">
        <v>62</v>
      </c>
      <c r="N498" s="91">
        <v>1.0</v>
      </c>
      <c r="O498" s="56" t="s">
        <v>1599</v>
      </c>
      <c r="P498" s="89">
        <v>1.0</v>
      </c>
      <c r="Q498" s="56" t="s">
        <v>142</v>
      </c>
      <c r="R498" s="92" t="s">
        <v>1600</v>
      </c>
      <c r="S498" s="92" t="s">
        <v>1601</v>
      </c>
      <c r="T498" s="18" t="str">
        <f t="shared" si="18"/>
        <v>https://web.archive.org/web/20220817115624/https://www.dailyitem.com/news/l...</v>
      </c>
      <c r="U498" s="75"/>
      <c r="V498" s="35" t="s">
        <v>1602</v>
      </c>
      <c r="W498" s="35"/>
      <c r="X498" s="35"/>
      <c r="Y498" s="43"/>
      <c r="Z498" s="43"/>
    </row>
    <row r="499" ht="12.75" customHeight="1">
      <c r="A499" s="57">
        <v>84.0</v>
      </c>
      <c r="B499" s="58">
        <v>2019.0</v>
      </c>
      <c r="C499" s="73">
        <v>43755.0</v>
      </c>
      <c r="D499" s="44" t="s">
        <v>359</v>
      </c>
      <c r="E499" s="44" t="s">
        <v>28</v>
      </c>
      <c r="F499" s="26" t="s">
        <v>1603</v>
      </c>
      <c r="G499" s="44">
        <v>1.0</v>
      </c>
      <c r="H499" s="44" t="s">
        <v>28</v>
      </c>
      <c r="I499" s="44" t="s">
        <v>28</v>
      </c>
      <c r="J499" s="44">
        <v>1.0</v>
      </c>
      <c r="K499" s="80" t="s">
        <v>28</v>
      </c>
      <c r="L499" s="80" t="s">
        <v>28</v>
      </c>
      <c r="M499" s="83" t="s">
        <v>83</v>
      </c>
      <c r="N499" s="80" t="s">
        <v>28</v>
      </c>
      <c r="O499" s="24" t="s">
        <v>28</v>
      </c>
      <c r="P499" s="80" t="s">
        <v>28</v>
      </c>
      <c r="Q499" s="35" t="s">
        <v>28</v>
      </c>
      <c r="R499" s="62" t="s">
        <v>1604</v>
      </c>
      <c r="S499" s="28" t="s">
        <v>1605</v>
      </c>
      <c r="T499" s="18" t="str">
        <f t="shared" si="18"/>
        <v>https://web.archive.org/web/20220817115655/https://www.idowa.de/inhalt.nied...</v>
      </c>
      <c r="U499" s="75"/>
      <c r="V499" s="35"/>
      <c r="W499" s="35"/>
      <c r="X499" s="35"/>
      <c r="Y499" s="43"/>
      <c r="Z499" s="43"/>
    </row>
    <row r="500" ht="12.75" customHeight="1">
      <c r="A500" s="57">
        <v>83.0</v>
      </c>
      <c r="B500" s="58">
        <v>2019.0</v>
      </c>
      <c r="C500" s="73">
        <v>43750.0</v>
      </c>
      <c r="D500" s="44" t="s">
        <v>25</v>
      </c>
      <c r="E500" s="44" t="s">
        <v>31</v>
      </c>
      <c r="F500" s="26" t="s">
        <v>1606</v>
      </c>
      <c r="G500" s="44">
        <v>1.0</v>
      </c>
      <c r="H500" s="44" t="s">
        <v>28</v>
      </c>
      <c r="I500" s="44" t="s">
        <v>28</v>
      </c>
      <c r="J500" s="44">
        <v>1.0</v>
      </c>
      <c r="K500" s="80" t="s">
        <v>28</v>
      </c>
      <c r="L500" s="80" t="s">
        <v>28</v>
      </c>
      <c r="M500" s="83" t="s">
        <v>83</v>
      </c>
      <c r="N500" s="80" t="s">
        <v>28</v>
      </c>
      <c r="O500" s="24" t="s">
        <v>28</v>
      </c>
      <c r="P500" s="80" t="s">
        <v>28</v>
      </c>
      <c r="Q500" s="35" t="s">
        <v>28</v>
      </c>
      <c r="R500" s="62" t="s">
        <v>1607</v>
      </c>
      <c r="S500" s="28" t="s">
        <v>1608</v>
      </c>
      <c r="T500" s="18" t="str">
        <f t="shared" si="18"/>
        <v>https://web.archive.org/web/20220817115556/https://onscene.tv/chino-hills-o...</v>
      </c>
      <c r="U500" s="75"/>
      <c r="V500" s="35"/>
      <c r="W500" s="35"/>
      <c r="X500" s="35"/>
      <c r="Y500" s="43"/>
      <c r="Z500" s="43"/>
    </row>
    <row r="501" ht="12.75" customHeight="1">
      <c r="A501" s="57">
        <v>82.0</v>
      </c>
      <c r="B501" s="58">
        <v>2019.0</v>
      </c>
      <c r="C501" s="73">
        <v>43730.0</v>
      </c>
      <c r="D501" s="44" t="s">
        <v>25</v>
      </c>
      <c r="E501" s="44" t="s">
        <v>108</v>
      </c>
      <c r="F501" s="26" t="s">
        <v>1609</v>
      </c>
      <c r="G501" s="44">
        <v>1.0</v>
      </c>
      <c r="H501" s="44" t="s">
        <v>28</v>
      </c>
      <c r="I501" s="44" t="s">
        <v>28</v>
      </c>
      <c r="J501" s="44">
        <v>1.0</v>
      </c>
      <c r="K501" s="80" t="s">
        <v>28</v>
      </c>
      <c r="L501" s="80" t="s">
        <v>28</v>
      </c>
      <c r="M501" s="83">
        <v>3.0</v>
      </c>
      <c r="N501" s="80" t="s">
        <v>28</v>
      </c>
      <c r="O501" s="24" t="s">
        <v>28</v>
      </c>
      <c r="P501" s="80" t="s">
        <v>28</v>
      </c>
      <c r="Q501" s="35" t="s">
        <v>28</v>
      </c>
      <c r="R501" s="62" t="s">
        <v>1610</v>
      </c>
      <c r="S501" s="28" t="s">
        <v>1611</v>
      </c>
      <c r="T501" s="18" t="str">
        <f t="shared" si="18"/>
        <v>https://web.archive.org/web/20220817115729/https://www.reviewjournal.com/lo...</v>
      </c>
      <c r="U501" s="75"/>
      <c r="V501" s="35"/>
      <c r="W501" s="35"/>
      <c r="X501" s="35"/>
      <c r="Y501" s="43"/>
      <c r="Z501" s="43"/>
    </row>
    <row r="502" ht="12.75" customHeight="1">
      <c r="A502" s="57">
        <v>81.0</v>
      </c>
      <c r="B502" s="58">
        <v>2019.0</v>
      </c>
      <c r="C502" s="73">
        <v>43725.0</v>
      </c>
      <c r="D502" s="44" t="s">
        <v>25</v>
      </c>
      <c r="E502" s="44" t="s">
        <v>71</v>
      </c>
      <c r="F502" s="26" t="s">
        <v>1612</v>
      </c>
      <c r="G502" s="44">
        <v>1.0</v>
      </c>
      <c r="H502" s="44">
        <v>1.0</v>
      </c>
      <c r="I502" s="44" t="s">
        <v>28</v>
      </c>
      <c r="J502" s="44" t="s">
        <v>28</v>
      </c>
      <c r="K502" s="80" t="s">
        <v>28</v>
      </c>
      <c r="L502" s="80">
        <v>1.0</v>
      </c>
      <c r="M502" s="36" t="s">
        <v>28</v>
      </c>
      <c r="N502" s="80">
        <v>1.0</v>
      </c>
      <c r="O502" s="24" t="s">
        <v>28</v>
      </c>
      <c r="P502" s="80" t="s">
        <v>28</v>
      </c>
      <c r="Q502" s="35" t="s">
        <v>28</v>
      </c>
      <c r="R502" s="62" t="s">
        <v>1613</v>
      </c>
      <c r="S502" s="28" t="s">
        <v>1614</v>
      </c>
      <c r="T502" s="18" t="str">
        <f t="shared" si="18"/>
        <v>https://web.archive.org/web/20220817115627/https://www.orlandosentinel.com/...</v>
      </c>
      <c r="U502" s="75" t="s">
        <v>1615</v>
      </c>
      <c r="V502" s="35"/>
      <c r="W502" s="35"/>
      <c r="X502" s="35"/>
      <c r="Y502" s="43"/>
      <c r="Z502" s="43"/>
    </row>
    <row r="503" ht="12.75" customHeight="1">
      <c r="A503" s="57">
        <v>80.0</v>
      </c>
      <c r="B503" s="58">
        <v>2019.0</v>
      </c>
      <c r="C503" s="73">
        <v>43719.0</v>
      </c>
      <c r="D503" s="44" t="s">
        <v>25</v>
      </c>
      <c r="E503" s="44" t="s">
        <v>67</v>
      </c>
      <c r="F503" s="26" t="s">
        <v>1616</v>
      </c>
      <c r="G503" s="44">
        <v>1.0</v>
      </c>
      <c r="H503" s="44" t="s">
        <v>28</v>
      </c>
      <c r="I503" s="44" t="s">
        <v>28</v>
      </c>
      <c r="J503" s="44">
        <v>1.0</v>
      </c>
      <c r="K503" s="80" t="s">
        <v>28</v>
      </c>
      <c r="L503" s="80" t="s">
        <v>28</v>
      </c>
      <c r="M503" s="83" t="s">
        <v>83</v>
      </c>
      <c r="N503" s="80" t="s">
        <v>28</v>
      </c>
      <c r="O503" s="24" t="s">
        <v>28</v>
      </c>
      <c r="P503" s="80" t="s">
        <v>28</v>
      </c>
      <c r="Q503" s="35" t="s">
        <v>28</v>
      </c>
      <c r="R503" s="62" t="s">
        <v>1617</v>
      </c>
      <c r="S503" s="28" t="s">
        <v>1618</v>
      </c>
      <c r="T503" s="18" t="str">
        <f t="shared" si="18"/>
        <v>https://web.archive.org/web/20220817115741/https://www.wkyc.com/article/new...</v>
      </c>
      <c r="U503" s="75"/>
      <c r="V503" s="35" t="s">
        <v>1619</v>
      </c>
      <c r="W503" s="35"/>
      <c r="X503" s="35"/>
      <c r="Y503" s="43"/>
      <c r="Z503" s="43"/>
    </row>
    <row r="504" ht="12.75" customHeight="1">
      <c r="A504" s="57">
        <v>79.0</v>
      </c>
      <c r="B504" s="58">
        <v>2019.0</v>
      </c>
      <c r="C504" s="73">
        <v>43719.0</v>
      </c>
      <c r="D504" s="44" t="s">
        <v>25</v>
      </c>
      <c r="E504" s="44" t="s">
        <v>133</v>
      </c>
      <c r="F504" s="26" t="s">
        <v>1620</v>
      </c>
      <c r="G504" s="44">
        <v>1.0</v>
      </c>
      <c r="H504" s="44" t="s">
        <v>28</v>
      </c>
      <c r="I504" s="44" t="s">
        <v>28</v>
      </c>
      <c r="J504" s="44">
        <v>1.0</v>
      </c>
      <c r="K504" s="80" t="s">
        <v>28</v>
      </c>
      <c r="L504" s="80" t="s">
        <v>28</v>
      </c>
      <c r="M504" s="83" t="s">
        <v>83</v>
      </c>
      <c r="N504" s="80" t="s">
        <v>28</v>
      </c>
      <c r="O504" s="24" t="s">
        <v>28</v>
      </c>
      <c r="P504" s="80" t="s">
        <v>28</v>
      </c>
      <c r="Q504" s="35" t="s">
        <v>28</v>
      </c>
      <c r="R504" s="62" t="s">
        <v>1621</v>
      </c>
      <c r="S504" s="28" t="s">
        <v>1622</v>
      </c>
      <c r="T504" s="18" t="str">
        <f t="shared" si="18"/>
        <v>https://web.archive.org/web/20211224225454/https://fcpdnews.wordpress.com/2...</v>
      </c>
      <c r="U504" s="75"/>
      <c r="V504" s="35" t="s">
        <v>1623</v>
      </c>
      <c r="W504" s="35"/>
      <c r="X504" s="35"/>
      <c r="Y504" s="43"/>
      <c r="Z504" s="43"/>
    </row>
    <row r="505" ht="12.75" customHeight="1">
      <c r="A505" s="57">
        <v>78.0</v>
      </c>
      <c r="B505" s="58">
        <v>2019.0</v>
      </c>
      <c r="C505" s="73">
        <v>43716.0</v>
      </c>
      <c r="D505" s="44" t="s">
        <v>25</v>
      </c>
      <c r="E505" s="44" t="s">
        <v>31</v>
      </c>
      <c r="F505" s="26" t="s">
        <v>1624</v>
      </c>
      <c r="G505" s="44">
        <v>1.0</v>
      </c>
      <c r="H505" s="44" t="s">
        <v>28</v>
      </c>
      <c r="I505" s="44" t="s">
        <v>28</v>
      </c>
      <c r="J505" s="44">
        <v>1.0</v>
      </c>
      <c r="K505" s="80" t="s">
        <v>28</v>
      </c>
      <c r="L505" s="80" t="s">
        <v>28</v>
      </c>
      <c r="M505" s="36" t="s">
        <v>28</v>
      </c>
      <c r="N505" s="80" t="s">
        <v>28</v>
      </c>
      <c r="O505" s="24" t="s">
        <v>28</v>
      </c>
      <c r="P505" s="80" t="s">
        <v>28</v>
      </c>
      <c r="Q505" s="35" t="s">
        <v>28</v>
      </c>
      <c r="R505" s="62" t="s">
        <v>1625</v>
      </c>
      <c r="S505" s="28" t="s">
        <v>1626</v>
      </c>
      <c r="T505" s="18" t="str">
        <f t="shared" si="18"/>
        <v>https://web.archive.org/web/20220817115741/https://www.mercurynews.com/2019...</v>
      </c>
      <c r="U505" s="75"/>
      <c r="V505" s="35"/>
      <c r="W505" s="35"/>
      <c r="X505" s="35"/>
      <c r="Y505" s="43"/>
      <c r="Z505" s="43"/>
    </row>
    <row r="506" ht="12.75" customHeight="1">
      <c r="A506" s="57">
        <v>77.0</v>
      </c>
      <c r="B506" s="58">
        <v>2019.0</v>
      </c>
      <c r="C506" s="73">
        <v>43715.0</v>
      </c>
      <c r="D506" s="44" t="s">
        <v>25</v>
      </c>
      <c r="E506" s="44" t="s">
        <v>299</v>
      </c>
      <c r="F506" s="26" t="s">
        <v>1627</v>
      </c>
      <c r="G506" s="44">
        <v>1.0</v>
      </c>
      <c r="H506" s="44" t="s">
        <v>28</v>
      </c>
      <c r="I506" s="44">
        <v>1.0</v>
      </c>
      <c r="J506" s="44" t="s">
        <v>28</v>
      </c>
      <c r="K506" s="80" t="s">
        <v>28</v>
      </c>
      <c r="L506" s="80">
        <v>1.0</v>
      </c>
      <c r="M506" s="83">
        <v>3.0</v>
      </c>
      <c r="N506" s="80" t="s">
        <v>28</v>
      </c>
      <c r="O506" s="24" t="s">
        <v>28</v>
      </c>
      <c r="P506" s="80" t="s">
        <v>28</v>
      </c>
      <c r="Q506" s="35" t="s">
        <v>28</v>
      </c>
      <c r="R506" s="62" t="s">
        <v>1628</v>
      </c>
      <c r="S506" s="28" t="s">
        <v>1629</v>
      </c>
      <c r="T506" s="18" t="str">
        <f t="shared" si="18"/>
        <v>https://web.archive.org/web/20220817115836/https://www.post-gazette.com/loc...</v>
      </c>
      <c r="U506" s="75"/>
      <c r="V506" s="35" t="s">
        <v>1630</v>
      </c>
      <c r="W506" s="35"/>
      <c r="X506" s="35"/>
      <c r="Y506" s="43"/>
      <c r="Z506" s="43"/>
    </row>
    <row r="507" ht="12.75" customHeight="1">
      <c r="A507" s="57">
        <v>76.0</v>
      </c>
      <c r="B507" s="58">
        <v>2019.0</v>
      </c>
      <c r="C507" s="73">
        <v>43709.0</v>
      </c>
      <c r="D507" s="44" t="s">
        <v>359</v>
      </c>
      <c r="E507" s="44" t="s">
        <v>28</v>
      </c>
      <c r="F507" s="26" t="s">
        <v>1612</v>
      </c>
      <c r="G507" s="44">
        <v>2.0</v>
      </c>
      <c r="H507" s="44" t="s">
        <v>28</v>
      </c>
      <c r="I507" s="44" t="s">
        <v>28</v>
      </c>
      <c r="J507" s="44">
        <v>2.0</v>
      </c>
      <c r="K507" s="80" t="s">
        <v>28</v>
      </c>
      <c r="L507" s="80" t="s">
        <v>28</v>
      </c>
      <c r="M507" s="36" t="s">
        <v>28</v>
      </c>
      <c r="N507" s="80" t="s">
        <v>28</v>
      </c>
      <c r="O507" s="24" t="s">
        <v>28</v>
      </c>
      <c r="P507" s="80" t="s">
        <v>28</v>
      </c>
      <c r="Q507" s="35" t="s">
        <v>28</v>
      </c>
      <c r="R507" s="62" t="s">
        <v>1631</v>
      </c>
      <c r="S507" s="28" t="s">
        <v>1632</v>
      </c>
      <c r="T507" s="18" t="str">
        <f t="shared" si="18"/>
        <v>https://web.archive.org/web/20220817115802/https://www.n-tv.de/wirtschaft/T...</v>
      </c>
      <c r="U507" s="75"/>
      <c r="V507" s="35"/>
      <c r="W507" s="35"/>
      <c r="X507" s="35"/>
      <c r="Y507" s="43"/>
      <c r="Z507" s="43"/>
    </row>
    <row r="508" ht="12.75" customHeight="1">
      <c r="A508" s="57">
        <v>75.0</v>
      </c>
      <c r="B508" s="58">
        <v>2019.0</v>
      </c>
      <c r="C508" s="73">
        <v>43701.0</v>
      </c>
      <c r="D508" s="44" t="s">
        <v>25</v>
      </c>
      <c r="E508" s="44" t="s">
        <v>31</v>
      </c>
      <c r="F508" s="26" t="s">
        <v>1633</v>
      </c>
      <c r="G508" s="44">
        <v>1.0</v>
      </c>
      <c r="H508" s="44" t="s">
        <v>28</v>
      </c>
      <c r="I508" s="44" t="s">
        <v>28</v>
      </c>
      <c r="J508" s="44">
        <v>1.0</v>
      </c>
      <c r="K508" s="80" t="s">
        <v>28</v>
      </c>
      <c r="L508" s="80" t="s">
        <v>28</v>
      </c>
      <c r="M508" s="83">
        <v>3.0</v>
      </c>
      <c r="N508" s="80">
        <v>1.0</v>
      </c>
      <c r="O508" s="56" t="s">
        <v>1486</v>
      </c>
      <c r="P508" s="89">
        <v>1.0</v>
      </c>
      <c r="Q508" s="56" t="s">
        <v>1634</v>
      </c>
      <c r="R508" s="92" t="s">
        <v>1635</v>
      </c>
      <c r="S508" s="92" t="s">
        <v>1636</v>
      </c>
      <c r="T508" s="18" t="str">
        <f t="shared" si="18"/>
        <v>https://web.archive.org/web/20220817115818/https://www.nytimes.com/2021/07/...</v>
      </c>
      <c r="U508" s="75"/>
      <c r="V508" s="15" t="s">
        <v>1637</v>
      </c>
      <c r="W508" s="35"/>
      <c r="X508" s="35"/>
      <c r="Y508" s="43"/>
      <c r="Z508" s="43"/>
    </row>
    <row r="509" ht="12.75" customHeight="1">
      <c r="A509" s="57">
        <v>74.0</v>
      </c>
      <c r="B509" s="58">
        <v>2019.0</v>
      </c>
      <c r="C509" s="73">
        <v>43692.0</v>
      </c>
      <c r="D509" s="44" t="s">
        <v>359</v>
      </c>
      <c r="E509" s="44" t="s">
        <v>28</v>
      </c>
      <c r="F509" s="26" t="s">
        <v>1620</v>
      </c>
      <c r="G509" s="44">
        <v>1.0</v>
      </c>
      <c r="H509" s="44" t="s">
        <v>28</v>
      </c>
      <c r="I509" s="44" t="s">
        <v>28</v>
      </c>
      <c r="J509" s="44">
        <v>1.0</v>
      </c>
      <c r="K509" s="80" t="s">
        <v>28</v>
      </c>
      <c r="L509" s="80" t="s">
        <v>28</v>
      </c>
      <c r="M509" s="83" t="s">
        <v>83</v>
      </c>
      <c r="N509" s="80" t="s">
        <v>28</v>
      </c>
      <c r="O509" s="24" t="s">
        <v>28</v>
      </c>
      <c r="P509" s="80" t="s">
        <v>28</v>
      </c>
      <c r="Q509" s="35" t="s">
        <v>28</v>
      </c>
      <c r="R509" s="62" t="s">
        <v>1638</v>
      </c>
      <c r="S509" s="28" t="s">
        <v>1639</v>
      </c>
      <c r="T509" s="18" t="str">
        <f t="shared" si="18"/>
        <v>https://web.archive.org/web/20220817115744/http://www.wiesbadenaktuell.de/s...</v>
      </c>
      <c r="U509" s="75"/>
      <c r="V509" s="35"/>
      <c r="W509" s="35"/>
      <c r="X509" s="35"/>
      <c r="Y509" s="43"/>
      <c r="Z509" s="43"/>
    </row>
    <row r="510" ht="12.75" customHeight="1">
      <c r="A510" s="57">
        <v>73.0</v>
      </c>
      <c r="B510" s="58">
        <v>2019.0</v>
      </c>
      <c r="C510" s="82" t="s">
        <v>1640</v>
      </c>
      <c r="D510" s="44" t="s">
        <v>25</v>
      </c>
      <c r="E510" s="44" t="s">
        <v>203</v>
      </c>
      <c r="F510" s="26" t="s">
        <v>1209</v>
      </c>
      <c r="G510" s="44">
        <v>1.0</v>
      </c>
      <c r="H510" s="44"/>
      <c r="I510" s="44"/>
      <c r="J510" s="44"/>
      <c r="K510" s="80"/>
      <c r="L510" s="80">
        <v>1.0</v>
      </c>
      <c r="M510" s="83" t="s">
        <v>62</v>
      </c>
      <c r="N510" s="19">
        <v>1.0</v>
      </c>
      <c r="O510" s="56" t="s">
        <v>1641</v>
      </c>
      <c r="P510" s="19">
        <v>1.0</v>
      </c>
      <c r="Q510" s="15" t="s">
        <v>142</v>
      </c>
      <c r="R510" s="27" t="s">
        <v>209</v>
      </c>
      <c r="S510" s="18" t="s">
        <v>209</v>
      </c>
      <c r="T510" s="18" t="s">
        <v>209</v>
      </c>
      <c r="U510" s="75"/>
      <c r="V510" s="35"/>
      <c r="W510" s="35"/>
      <c r="X510" s="35"/>
      <c r="Y510" s="43"/>
      <c r="Z510" s="43"/>
    </row>
    <row r="511" ht="12.75" customHeight="1">
      <c r="A511" s="57">
        <v>72.0</v>
      </c>
      <c r="B511" s="58">
        <v>2019.0</v>
      </c>
      <c r="C511" s="73">
        <v>43667.0</v>
      </c>
      <c r="D511" s="44" t="s">
        <v>25</v>
      </c>
      <c r="E511" s="44" t="s">
        <v>1642</v>
      </c>
      <c r="F511" s="26" t="s">
        <v>1643</v>
      </c>
      <c r="G511" s="44">
        <v>1.0</v>
      </c>
      <c r="H511" s="44" t="s">
        <v>28</v>
      </c>
      <c r="I511" s="44" t="s">
        <v>28</v>
      </c>
      <c r="J511" s="44" t="s">
        <v>28</v>
      </c>
      <c r="K511" s="80">
        <v>1.0</v>
      </c>
      <c r="L511" s="80">
        <v>1.0</v>
      </c>
      <c r="M511" s="83">
        <v>3.0</v>
      </c>
      <c r="N511" s="80" t="s">
        <v>28</v>
      </c>
      <c r="O511" s="24" t="s">
        <v>28</v>
      </c>
      <c r="P511" s="80" t="s">
        <v>28</v>
      </c>
      <c r="Q511" s="35" t="s">
        <v>28</v>
      </c>
      <c r="R511" s="62" t="s">
        <v>1644</v>
      </c>
      <c r="S511" s="28" t="s">
        <v>1645</v>
      </c>
      <c r="T511" s="18" t="str">
        <f t="shared" ref="T511:T514" si="19">hyperlink(R511,S511)</f>
        <v>https://web.archive.org/web/20220817115756/http://firststateupdate.com/2019...</v>
      </c>
      <c r="U511" s="75"/>
      <c r="V511" s="35" t="s">
        <v>1646</v>
      </c>
      <c r="W511" s="35"/>
      <c r="X511" s="35"/>
      <c r="Y511" s="43"/>
      <c r="Z511" s="43"/>
    </row>
    <row r="512" ht="12.75" customHeight="1">
      <c r="A512" s="57">
        <v>71.0</v>
      </c>
      <c r="B512" s="58">
        <v>2019.0</v>
      </c>
      <c r="C512" s="73">
        <v>43667.0</v>
      </c>
      <c r="D512" s="44" t="s">
        <v>25</v>
      </c>
      <c r="E512" s="44" t="s">
        <v>31</v>
      </c>
      <c r="F512" s="26" t="s">
        <v>1574</v>
      </c>
      <c r="G512" s="44">
        <v>1.0</v>
      </c>
      <c r="H512" s="44" t="s">
        <v>28</v>
      </c>
      <c r="I512" s="44" t="s">
        <v>28</v>
      </c>
      <c r="J512" s="44" t="s">
        <v>28</v>
      </c>
      <c r="K512" s="80">
        <v>1.0</v>
      </c>
      <c r="L512" s="80">
        <v>1.0</v>
      </c>
      <c r="M512" s="83">
        <v>3.0</v>
      </c>
      <c r="N512" s="80" t="s">
        <v>28</v>
      </c>
      <c r="O512" s="24" t="s">
        <v>28</v>
      </c>
      <c r="P512" s="80" t="s">
        <v>28</v>
      </c>
      <c r="Q512" s="35" t="s">
        <v>28</v>
      </c>
      <c r="R512" s="62" t="s">
        <v>1647</v>
      </c>
      <c r="S512" s="28" t="s">
        <v>1648</v>
      </c>
      <c r="T512" s="18" t="str">
        <f t="shared" si="19"/>
        <v>https://web.archive.org/web/20220820195912/https://www.loudountimes.com/new...</v>
      </c>
      <c r="U512" s="75"/>
      <c r="V512" s="35"/>
      <c r="W512" s="35"/>
      <c r="X512" s="35"/>
      <c r="Y512" s="43"/>
      <c r="Z512" s="43"/>
    </row>
    <row r="513" ht="12.75" customHeight="1">
      <c r="A513" s="57">
        <v>70.0</v>
      </c>
      <c r="B513" s="58">
        <v>2019.0</v>
      </c>
      <c r="C513" s="73">
        <v>43659.0</v>
      </c>
      <c r="D513" s="44" t="s">
        <v>25</v>
      </c>
      <c r="E513" s="44" t="s">
        <v>31</v>
      </c>
      <c r="F513" s="26" t="s">
        <v>1574</v>
      </c>
      <c r="G513" s="44">
        <v>1.0</v>
      </c>
      <c r="H513" s="44" t="s">
        <v>28</v>
      </c>
      <c r="I513" s="44" t="s">
        <v>28</v>
      </c>
      <c r="J513" s="44" t="s">
        <v>28</v>
      </c>
      <c r="K513" s="80">
        <v>1.0</v>
      </c>
      <c r="L513" s="80">
        <v>1.0</v>
      </c>
      <c r="M513" s="36" t="s">
        <v>28</v>
      </c>
      <c r="N513" s="80" t="s">
        <v>28</v>
      </c>
      <c r="O513" s="24" t="s">
        <v>28</v>
      </c>
      <c r="P513" s="80" t="s">
        <v>28</v>
      </c>
      <c r="Q513" s="35" t="s">
        <v>28</v>
      </c>
      <c r="R513" s="62" t="s">
        <v>1649</v>
      </c>
      <c r="S513" s="28" t="s">
        <v>1650</v>
      </c>
      <c r="T513" s="18" t="str">
        <f t="shared" si="19"/>
        <v>https://web.archive.org/web/20220817115850/https://www.ocregister.com/2019/...</v>
      </c>
      <c r="U513" s="75"/>
      <c r="V513" s="35"/>
      <c r="W513" s="35"/>
      <c r="X513" s="35"/>
      <c r="Y513" s="43"/>
      <c r="Z513" s="43"/>
    </row>
    <row r="514" ht="12.75" customHeight="1">
      <c r="A514" s="57">
        <v>69.0</v>
      </c>
      <c r="B514" s="58">
        <v>2019.0</v>
      </c>
      <c r="C514" s="73">
        <v>43654.0</v>
      </c>
      <c r="D514" s="44" t="s">
        <v>25</v>
      </c>
      <c r="E514" s="44" t="s">
        <v>1262</v>
      </c>
      <c r="F514" s="26" t="s">
        <v>1651</v>
      </c>
      <c r="G514" s="44">
        <v>1.0</v>
      </c>
      <c r="H514" s="44" t="s">
        <v>28</v>
      </c>
      <c r="I514" s="44" t="s">
        <v>28</v>
      </c>
      <c r="J514" s="44">
        <v>1.0</v>
      </c>
      <c r="K514" s="80" t="s">
        <v>28</v>
      </c>
      <c r="L514" s="80" t="s">
        <v>28</v>
      </c>
      <c r="M514" s="83" t="s">
        <v>83</v>
      </c>
      <c r="N514" s="80" t="s">
        <v>28</v>
      </c>
      <c r="O514" s="24" t="s">
        <v>28</v>
      </c>
      <c r="P514" s="80" t="s">
        <v>28</v>
      </c>
      <c r="Q514" s="35" t="s">
        <v>28</v>
      </c>
      <c r="R514" s="62" t="s">
        <v>1652</v>
      </c>
      <c r="S514" s="28" t="s">
        <v>1653</v>
      </c>
      <c r="T514" s="18" t="str">
        <f t="shared" si="19"/>
        <v>https://web.archive.org/web/20220817115850/https://www.desmoinesregister.co...</v>
      </c>
      <c r="U514" s="75"/>
      <c r="V514" s="35"/>
      <c r="W514" s="35"/>
      <c r="X514" s="35"/>
      <c r="Y514" s="43"/>
      <c r="Z514" s="43"/>
    </row>
    <row r="515" ht="12.75" customHeight="1">
      <c r="A515" s="57">
        <v>68.0</v>
      </c>
      <c r="B515" s="58">
        <v>2019.0</v>
      </c>
      <c r="C515" s="73">
        <v>43646.0</v>
      </c>
      <c r="D515" s="44" t="s">
        <v>25</v>
      </c>
      <c r="E515" s="44" t="s">
        <v>31</v>
      </c>
      <c r="F515" s="26" t="s">
        <v>1654</v>
      </c>
      <c r="G515" s="44">
        <v>1.0</v>
      </c>
      <c r="H515" s="44">
        <v>1.0</v>
      </c>
      <c r="I515" s="44" t="s">
        <v>28</v>
      </c>
      <c r="J515" s="44" t="s">
        <v>28</v>
      </c>
      <c r="K515" s="80" t="s">
        <v>28</v>
      </c>
      <c r="L515" s="80">
        <v>1.0</v>
      </c>
      <c r="M515" s="83">
        <v>3.0</v>
      </c>
      <c r="N515" s="80">
        <v>1.0</v>
      </c>
      <c r="O515" s="24" t="s">
        <v>28</v>
      </c>
      <c r="P515" s="80" t="s">
        <v>28</v>
      </c>
      <c r="Q515" s="35" t="s">
        <v>28</v>
      </c>
      <c r="R515" s="62" t="s">
        <v>1655</v>
      </c>
      <c r="S515" s="28" t="s">
        <v>1656</v>
      </c>
      <c r="T515" s="18" t="s">
        <v>1657</v>
      </c>
      <c r="U515" s="75" t="s">
        <v>1658</v>
      </c>
      <c r="V515" s="35"/>
      <c r="W515" s="35"/>
      <c r="X515" s="35"/>
      <c r="Y515" s="43"/>
      <c r="Z515" s="43"/>
    </row>
    <row r="516" ht="12.75" customHeight="1">
      <c r="A516" s="57">
        <v>67.0</v>
      </c>
      <c r="B516" s="58">
        <v>2019.0</v>
      </c>
      <c r="C516" s="73">
        <v>43623.0</v>
      </c>
      <c r="D516" s="44" t="s">
        <v>292</v>
      </c>
      <c r="E516" s="44" t="s">
        <v>28</v>
      </c>
      <c r="F516" s="26" t="s">
        <v>1659</v>
      </c>
      <c r="G516" s="44">
        <v>1.0</v>
      </c>
      <c r="H516" s="44" t="s">
        <v>28</v>
      </c>
      <c r="I516" s="44">
        <v>1.0</v>
      </c>
      <c r="J516" s="44" t="s">
        <v>28</v>
      </c>
      <c r="K516" s="80" t="s">
        <v>28</v>
      </c>
      <c r="L516" s="80">
        <v>1.0</v>
      </c>
      <c r="M516" s="83" t="s">
        <v>62</v>
      </c>
      <c r="N516" s="80" t="s">
        <v>28</v>
      </c>
      <c r="O516" s="24" t="s">
        <v>28</v>
      </c>
      <c r="P516" s="80" t="s">
        <v>28</v>
      </c>
      <c r="Q516" s="35" t="s">
        <v>28</v>
      </c>
      <c r="R516" s="62" t="s">
        <v>1660</v>
      </c>
      <c r="S516" s="28" t="s">
        <v>1661</v>
      </c>
      <c r="T516" s="18" t="str">
        <f t="shared" ref="T516:T582" si="20">hyperlink(R516,S516)</f>
        <v>https://web.archive.org/web/20220817115901/https://autogeek.com.ua/na-trass...</v>
      </c>
      <c r="U516" s="75"/>
      <c r="V516" s="35"/>
      <c r="W516" s="35"/>
      <c r="X516" s="35"/>
      <c r="Y516" s="43"/>
      <c r="Z516" s="43"/>
    </row>
    <row r="517" ht="12.75" customHeight="1">
      <c r="A517" s="57">
        <v>66.0</v>
      </c>
      <c r="B517" s="58">
        <v>2019.0</v>
      </c>
      <c r="C517" s="73">
        <v>43620.0</v>
      </c>
      <c r="D517" s="44" t="s">
        <v>25</v>
      </c>
      <c r="E517" s="44" t="s">
        <v>31</v>
      </c>
      <c r="F517" s="26" t="s">
        <v>1662</v>
      </c>
      <c r="G517" s="44">
        <v>1.0</v>
      </c>
      <c r="H517" s="44" t="s">
        <v>28</v>
      </c>
      <c r="I517" s="44" t="s">
        <v>28</v>
      </c>
      <c r="J517" s="44">
        <v>1.0</v>
      </c>
      <c r="K517" s="80" t="s">
        <v>28</v>
      </c>
      <c r="L517" s="80" t="s">
        <v>28</v>
      </c>
      <c r="M517" s="83" t="s">
        <v>83</v>
      </c>
      <c r="N517" s="80" t="s">
        <v>28</v>
      </c>
      <c r="O517" s="24" t="s">
        <v>28</v>
      </c>
      <c r="P517" s="80" t="s">
        <v>28</v>
      </c>
      <c r="Q517" s="35" t="s">
        <v>28</v>
      </c>
      <c r="R517" s="62" t="s">
        <v>1663</v>
      </c>
      <c r="S517" s="28" t="s">
        <v>1664</v>
      </c>
      <c r="T517" s="18" t="str">
        <f t="shared" si="20"/>
        <v>https://web.archive.org/web/20220817115908/https://www.pe.com/2019/06/04/fa...</v>
      </c>
      <c r="U517" s="75"/>
      <c r="V517" s="35" t="s">
        <v>1665</v>
      </c>
      <c r="W517" s="35"/>
      <c r="X517" s="35"/>
      <c r="Y517" s="43"/>
      <c r="Z517" s="43"/>
    </row>
    <row r="518" ht="12.75" customHeight="1">
      <c r="A518" s="57">
        <v>65.0</v>
      </c>
      <c r="B518" s="58">
        <v>2019.0</v>
      </c>
      <c r="C518" s="73">
        <v>43616.0</v>
      </c>
      <c r="D518" s="44" t="s">
        <v>25</v>
      </c>
      <c r="E518" s="44" t="s">
        <v>31</v>
      </c>
      <c r="F518" s="26" t="s">
        <v>1633</v>
      </c>
      <c r="G518" s="44">
        <v>1.0</v>
      </c>
      <c r="H518" s="44" t="s">
        <v>28</v>
      </c>
      <c r="I518" s="44" t="s">
        <v>28</v>
      </c>
      <c r="J518" s="44">
        <v>1.0</v>
      </c>
      <c r="K518" s="80" t="s">
        <v>28</v>
      </c>
      <c r="L518" s="80" t="s">
        <v>28</v>
      </c>
      <c r="M518" s="36" t="s">
        <v>28</v>
      </c>
      <c r="N518" s="80" t="s">
        <v>28</v>
      </c>
      <c r="O518" s="24" t="s">
        <v>28</v>
      </c>
      <c r="P518" s="80" t="s">
        <v>28</v>
      </c>
      <c r="Q518" s="35" t="s">
        <v>28</v>
      </c>
      <c r="R518" s="62" t="s">
        <v>1666</v>
      </c>
      <c r="S518" s="28" t="s">
        <v>1667</v>
      </c>
      <c r="T518" s="18" t="str">
        <f t="shared" si="20"/>
        <v>https://web.archive.org/web/20220817120048/https://www.mercurynews.com/2019...</v>
      </c>
      <c r="U518" s="75"/>
      <c r="V518" s="35"/>
      <c r="W518" s="35"/>
      <c r="X518" s="35"/>
      <c r="Y518" s="43"/>
      <c r="Z518" s="43"/>
    </row>
    <row r="519" ht="12.75" customHeight="1">
      <c r="A519" s="57">
        <v>64.0</v>
      </c>
      <c r="B519" s="58">
        <v>2019.0</v>
      </c>
      <c r="C519" s="73">
        <v>43585.0</v>
      </c>
      <c r="D519" s="44" t="s">
        <v>1668</v>
      </c>
      <c r="E519" s="44" t="s">
        <v>28</v>
      </c>
      <c r="F519" s="26" t="s">
        <v>1651</v>
      </c>
      <c r="G519" s="44">
        <v>1.0</v>
      </c>
      <c r="H519" s="44" t="s">
        <v>28</v>
      </c>
      <c r="I519" s="44" t="s">
        <v>28</v>
      </c>
      <c r="J519" s="44">
        <v>1.0</v>
      </c>
      <c r="K519" s="80" t="s">
        <v>28</v>
      </c>
      <c r="L519" s="80" t="s">
        <v>28</v>
      </c>
      <c r="M519" s="83" t="s">
        <v>83</v>
      </c>
      <c r="N519" s="80" t="s">
        <v>28</v>
      </c>
      <c r="O519" s="24" t="s">
        <v>28</v>
      </c>
      <c r="P519" s="80" t="s">
        <v>28</v>
      </c>
      <c r="Q519" s="35" t="s">
        <v>28</v>
      </c>
      <c r="R519" s="62" t="s">
        <v>1669</v>
      </c>
      <c r="S519" s="28" t="s">
        <v>1670</v>
      </c>
      <c r="T519" s="18" t="str">
        <f t="shared" si="20"/>
        <v>https://web.archive.org/web/20220817115843/https://www.carscoops.com/2019/0...</v>
      </c>
      <c r="U519" s="75"/>
      <c r="V519" s="35"/>
      <c r="W519" s="35"/>
      <c r="X519" s="35"/>
      <c r="Y519" s="43"/>
      <c r="Z519" s="43"/>
    </row>
    <row r="520" ht="12.75" customHeight="1">
      <c r="A520" s="57">
        <v>63.0</v>
      </c>
      <c r="B520" s="58">
        <v>2019.0</v>
      </c>
      <c r="C520" s="73">
        <v>43580.0</v>
      </c>
      <c r="D520" s="44" t="s">
        <v>25</v>
      </c>
      <c r="E520" s="44" t="s">
        <v>71</v>
      </c>
      <c r="F520" s="26" t="s">
        <v>1574</v>
      </c>
      <c r="G520" s="44">
        <v>1.0</v>
      </c>
      <c r="H520" s="44" t="s">
        <v>28</v>
      </c>
      <c r="I520" s="44" t="s">
        <v>28</v>
      </c>
      <c r="J520" s="44" t="s">
        <v>28</v>
      </c>
      <c r="K520" s="80">
        <v>1.0</v>
      </c>
      <c r="L520" s="80">
        <v>1.0</v>
      </c>
      <c r="M520" s="83" t="s">
        <v>83</v>
      </c>
      <c r="N520" s="80">
        <v>1.0</v>
      </c>
      <c r="O520" s="56" t="s">
        <v>1486</v>
      </c>
      <c r="P520" s="89">
        <v>1.0</v>
      </c>
      <c r="Q520" s="56" t="s">
        <v>1671</v>
      </c>
      <c r="R520" s="92" t="s">
        <v>1672</v>
      </c>
      <c r="S520" s="92" t="s">
        <v>1673</v>
      </c>
      <c r="T520" s="18" t="str">
        <f t="shared" si="20"/>
        <v>https://web.archive.org/web/20230505003245/https://www.nytimes.com/2021/08/17/b...</v>
      </c>
      <c r="U520" s="75"/>
      <c r="V520" s="15" t="s">
        <v>1674</v>
      </c>
      <c r="W520" s="35"/>
      <c r="X520" s="35"/>
      <c r="Y520" s="43"/>
      <c r="Z520" s="43"/>
    </row>
    <row r="521" ht="12.75" customHeight="1">
      <c r="A521" s="57">
        <v>62.0</v>
      </c>
      <c r="B521" s="58">
        <v>2019.0</v>
      </c>
      <c r="C521" s="73">
        <v>43570.0</v>
      </c>
      <c r="D521" s="44" t="s">
        <v>25</v>
      </c>
      <c r="E521" s="44" t="s">
        <v>31</v>
      </c>
      <c r="F521" s="26" t="s">
        <v>1675</v>
      </c>
      <c r="G521" s="44">
        <v>1.0</v>
      </c>
      <c r="H521" s="44" t="s">
        <v>28</v>
      </c>
      <c r="I521" s="44">
        <v>1.0</v>
      </c>
      <c r="J521" s="44" t="s">
        <v>28</v>
      </c>
      <c r="K521" s="80" t="s">
        <v>28</v>
      </c>
      <c r="L521" s="80">
        <v>1.0</v>
      </c>
      <c r="M521" s="36" t="s">
        <v>28</v>
      </c>
      <c r="N521" s="80" t="s">
        <v>28</v>
      </c>
      <c r="O521" s="24" t="s">
        <v>28</v>
      </c>
      <c r="P521" s="80" t="s">
        <v>28</v>
      </c>
      <c r="Q521" s="35" t="s">
        <v>28</v>
      </c>
      <c r="R521" s="62" t="s">
        <v>1676</v>
      </c>
      <c r="S521" s="28" t="s">
        <v>1677</v>
      </c>
      <c r="T521" s="18" t="str">
        <f t="shared" si="20"/>
        <v>https://web.archive.org/web/20220817115921/https://www.nbclosangeles.com/ne...</v>
      </c>
      <c r="U521" s="75"/>
      <c r="V521" s="35"/>
      <c r="W521" s="35"/>
      <c r="X521" s="35"/>
      <c r="Y521" s="43"/>
      <c r="Z521" s="43"/>
    </row>
    <row r="522" ht="12.75" customHeight="1">
      <c r="A522" s="57">
        <v>61.0</v>
      </c>
      <c r="B522" s="58">
        <v>2019.0</v>
      </c>
      <c r="C522" s="73">
        <v>43542.0</v>
      </c>
      <c r="D522" s="44" t="s">
        <v>285</v>
      </c>
      <c r="E522" s="44" t="s">
        <v>28</v>
      </c>
      <c r="F522" s="26" t="s">
        <v>1051</v>
      </c>
      <c r="G522" s="44">
        <v>1.0</v>
      </c>
      <c r="H522" s="44">
        <v>1.0</v>
      </c>
      <c r="I522" s="44" t="s">
        <v>28</v>
      </c>
      <c r="J522" s="44" t="s">
        <v>28</v>
      </c>
      <c r="K522" s="80" t="s">
        <v>28</v>
      </c>
      <c r="L522" s="80">
        <v>1.0</v>
      </c>
      <c r="M522" s="83" t="s">
        <v>62</v>
      </c>
      <c r="N522" s="80" t="s">
        <v>28</v>
      </c>
      <c r="O522" s="24" t="s">
        <v>28</v>
      </c>
      <c r="P522" s="80" t="s">
        <v>28</v>
      </c>
      <c r="Q522" s="35" t="s">
        <v>28</v>
      </c>
      <c r="R522" s="62" t="s">
        <v>1678</v>
      </c>
      <c r="S522" s="28" t="s">
        <v>1679</v>
      </c>
      <c r="T522" s="18" t="str">
        <f t="shared" si="20"/>
        <v>https://web.archive.org/web/20220817115913/https://bc.ctvnews.ca/driver-dea...</v>
      </c>
      <c r="U522" s="75"/>
      <c r="V522" s="35"/>
      <c r="W522" s="35"/>
      <c r="X522" s="35"/>
      <c r="Y522" s="43"/>
      <c r="Z522" s="43"/>
    </row>
    <row r="523" ht="12.75" customHeight="1">
      <c r="A523" s="57">
        <v>60.0</v>
      </c>
      <c r="B523" s="58">
        <v>2019.0</v>
      </c>
      <c r="C523" s="73">
        <v>43534.0</v>
      </c>
      <c r="D523" s="44" t="s">
        <v>25</v>
      </c>
      <c r="E523" s="44" t="s">
        <v>71</v>
      </c>
      <c r="F523" s="26" t="s">
        <v>1680</v>
      </c>
      <c r="G523" s="44">
        <v>1.0</v>
      </c>
      <c r="H523" s="44" t="s">
        <v>28</v>
      </c>
      <c r="I523" s="44">
        <v>1.0</v>
      </c>
      <c r="J523" s="44" t="s">
        <v>28</v>
      </c>
      <c r="K523" s="80" t="s">
        <v>28</v>
      </c>
      <c r="L523" s="80">
        <v>1.0</v>
      </c>
      <c r="M523" s="83">
        <v>3.0</v>
      </c>
      <c r="N523" s="80" t="s">
        <v>28</v>
      </c>
      <c r="O523" s="24" t="s">
        <v>28</v>
      </c>
      <c r="P523" s="80" t="s">
        <v>28</v>
      </c>
      <c r="Q523" s="35" t="s">
        <v>28</v>
      </c>
      <c r="R523" s="62" t="s">
        <v>1681</v>
      </c>
      <c r="S523" s="28" t="s">
        <v>1682</v>
      </c>
      <c r="T523" s="18" t="str">
        <f t="shared" si="20"/>
        <v>https://web.archive.org/web/20220817115920/https://www.sun-sentinel.com/loc...</v>
      </c>
      <c r="U523" s="75"/>
      <c r="V523" s="35"/>
      <c r="W523" s="35"/>
      <c r="X523" s="35"/>
      <c r="Y523" s="43"/>
      <c r="Z523" s="43"/>
    </row>
    <row r="524" ht="12.75" customHeight="1">
      <c r="A524" s="57">
        <v>59.0</v>
      </c>
      <c r="B524" s="58">
        <v>2019.0</v>
      </c>
      <c r="C524" s="73">
        <v>43525.0</v>
      </c>
      <c r="D524" s="44" t="s">
        <v>25</v>
      </c>
      <c r="E524" s="44" t="s">
        <v>71</v>
      </c>
      <c r="F524" s="26" t="s">
        <v>1683</v>
      </c>
      <c r="G524" s="44">
        <v>1.0</v>
      </c>
      <c r="H524" s="44">
        <v>1.0</v>
      </c>
      <c r="I524" s="44" t="s">
        <v>28</v>
      </c>
      <c r="J524" s="44" t="s">
        <v>28</v>
      </c>
      <c r="K524" s="80" t="s">
        <v>28</v>
      </c>
      <c r="L524" s="80">
        <v>1.0</v>
      </c>
      <c r="M524" s="83">
        <v>3.0</v>
      </c>
      <c r="N524" s="80">
        <v>1.0</v>
      </c>
      <c r="O524" s="56" t="s">
        <v>1486</v>
      </c>
      <c r="P524" s="89">
        <v>1.0</v>
      </c>
      <c r="Q524" s="56" t="s">
        <v>1684</v>
      </c>
      <c r="R524" s="92" t="s">
        <v>1685</v>
      </c>
      <c r="S524" s="92" t="s">
        <v>1686</v>
      </c>
      <c r="T524" s="18" t="str">
        <f t="shared" si="20"/>
        <v>https://web.archive.org/web/20190909023320/https://www.reuters.com/article/tesla-crash...</v>
      </c>
      <c r="U524" s="75"/>
      <c r="V524" s="35"/>
      <c r="W524" s="35"/>
      <c r="X524" s="35"/>
      <c r="Y524" s="43"/>
      <c r="Z524" s="43"/>
    </row>
    <row r="525" ht="12.75" customHeight="1">
      <c r="A525" s="57">
        <v>58.0</v>
      </c>
      <c r="B525" s="58">
        <v>2019.0</v>
      </c>
      <c r="C525" s="73">
        <v>43520.0</v>
      </c>
      <c r="D525" s="44" t="s">
        <v>25</v>
      </c>
      <c r="E525" s="44" t="s">
        <v>71</v>
      </c>
      <c r="F525" s="26" t="s">
        <v>674</v>
      </c>
      <c r="G525" s="44">
        <v>1.0</v>
      </c>
      <c r="H525" s="44">
        <v>1.0</v>
      </c>
      <c r="I525" s="44" t="s">
        <v>28</v>
      </c>
      <c r="J525" s="44" t="s">
        <v>28</v>
      </c>
      <c r="K525" s="80" t="s">
        <v>28</v>
      </c>
      <c r="L525" s="80">
        <v>1.0</v>
      </c>
      <c r="M525" s="83" t="s">
        <v>83</v>
      </c>
      <c r="N525" s="80" t="s">
        <v>28</v>
      </c>
      <c r="O525" s="24" t="s">
        <v>28</v>
      </c>
      <c r="P525" s="80" t="s">
        <v>28</v>
      </c>
      <c r="Q525" s="35" t="s">
        <v>28</v>
      </c>
      <c r="R525" s="62" t="s">
        <v>1687</v>
      </c>
      <c r="S525" s="28" t="s">
        <v>1688</v>
      </c>
      <c r="T525" s="18" t="str">
        <f t="shared" si="20"/>
        <v>https://web.archive.org/web/20220817120158/https://www.local10.com/news/201...</v>
      </c>
      <c r="U525" s="75"/>
      <c r="V525" s="35" t="s">
        <v>1689</v>
      </c>
      <c r="W525" s="35"/>
      <c r="X525" s="35"/>
      <c r="Y525" s="43"/>
      <c r="Z525" s="43"/>
    </row>
    <row r="526" ht="12.75" customHeight="1">
      <c r="A526" s="57">
        <v>57.0</v>
      </c>
      <c r="B526" s="58">
        <v>2019.0</v>
      </c>
      <c r="C526" s="73">
        <v>43514.0</v>
      </c>
      <c r="D526" s="44" t="s">
        <v>25</v>
      </c>
      <c r="E526" s="44" t="s">
        <v>31</v>
      </c>
      <c r="F526" s="26" t="s">
        <v>1690</v>
      </c>
      <c r="G526" s="44">
        <v>1.0</v>
      </c>
      <c r="H526" s="44">
        <v>1.0</v>
      </c>
      <c r="I526" s="44" t="s">
        <v>28</v>
      </c>
      <c r="J526" s="44" t="s">
        <v>28</v>
      </c>
      <c r="K526" s="80" t="s">
        <v>28</v>
      </c>
      <c r="L526" s="80">
        <v>1.0</v>
      </c>
      <c r="M526" s="83" t="s">
        <v>83</v>
      </c>
      <c r="N526" s="80" t="s">
        <v>28</v>
      </c>
      <c r="O526" s="24" t="s">
        <v>28</v>
      </c>
      <c r="P526" s="80" t="s">
        <v>28</v>
      </c>
      <c r="Q526" s="35" t="s">
        <v>28</v>
      </c>
      <c r="R526" s="62" t="s">
        <v>1691</v>
      </c>
      <c r="S526" s="28" t="s">
        <v>1692</v>
      </c>
      <c r="T526" s="18" t="str">
        <f t="shared" si="20"/>
        <v>https://web.archive.org/web/20220817120146/https://twitter.com/CaliforniaBr...</v>
      </c>
      <c r="U526" s="75"/>
      <c r="V526" s="35"/>
      <c r="W526" s="35"/>
      <c r="X526" s="35"/>
      <c r="Y526" s="43"/>
      <c r="Z526" s="43"/>
    </row>
    <row r="527" ht="12.75" customHeight="1">
      <c r="A527" s="57">
        <v>56.0</v>
      </c>
      <c r="B527" s="58">
        <v>2019.0</v>
      </c>
      <c r="C527" s="73">
        <v>43495.0</v>
      </c>
      <c r="D527" s="44" t="s">
        <v>1693</v>
      </c>
      <c r="E527" s="44" t="s">
        <v>28</v>
      </c>
      <c r="F527" s="26" t="s">
        <v>1694</v>
      </c>
      <c r="G527" s="44">
        <v>1.0</v>
      </c>
      <c r="H527" s="44" t="s">
        <v>28</v>
      </c>
      <c r="I527" s="44" t="s">
        <v>28</v>
      </c>
      <c r="J527" s="44">
        <v>1.0</v>
      </c>
      <c r="K527" s="80" t="s">
        <v>28</v>
      </c>
      <c r="L527" s="80" t="s">
        <v>28</v>
      </c>
      <c r="M527" s="83" t="s">
        <v>83</v>
      </c>
      <c r="N527" s="80">
        <v>1.0</v>
      </c>
      <c r="O527" s="24" t="s">
        <v>28</v>
      </c>
      <c r="P527" s="80" t="s">
        <v>28</v>
      </c>
      <c r="Q527" s="35" t="s">
        <v>28</v>
      </c>
      <c r="R527" s="62" t="s">
        <v>1695</v>
      </c>
      <c r="S527" s="28" t="s">
        <v>1696</v>
      </c>
      <c r="T527" s="18" t="str">
        <f t="shared" si="20"/>
        <v>https://web.archive.org/web/20220817120400/https://linkeddata.overheid.nl/f...</v>
      </c>
      <c r="U527" s="75"/>
      <c r="V527" s="35"/>
      <c r="W527" s="35"/>
      <c r="X527" s="35"/>
      <c r="Y527" s="43"/>
      <c r="Z527" s="43"/>
    </row>
    <row r="528" ht="12.75" customHeight="1">
      <c r="A528" s="57">
        <v>55.0</v>
      </c>
      <c r="B528" s="58">
        <v>2018.0</v>
      </c>
      <c r="C528" s="73">
        <v>43464.0</v>
      </c>
      <c r="D528" s="44" t="s">
        <v>25</v>
      </c>
      <c r="E528" s="44" t="s">
        <v>133</v>
      </c>
      <c r="F528" s="26" t="s">
        <v>1697</v>
      </c>
      <c r="G528" s="44">
        <v>1.0</v>
      </c>
      <c r="H528" s="44">
        <v>1.0</v>
      </c>
      <c r="I528" s="44" t="s">
        <v>28</v>
      </c>
      <c r="J528" s="44" t="s">
        <v>28</v>
      </c>
      <c r="K528" s="80" t="s">
        <v>28</v>
      </c>
      <c r="L528" s="80">
        <v>1.0</v>
      </c>
      <c r="M528" s="83">
        <v>3.0</v>
      </c>
      <c r="N528" s="80" t="s">
        <v>28</v>
      </c>
      <c r="O528" s="24" t="s">
        <v>28</v>
      </c>
      <c r="P528" s="80" t="s">
        <v>28</v>
      </c>
      <c r="Q528" s="35" t="s">
        <v>28</v>
      </c>
      <c r="R528" s="62" t="s">
        <v>1698</v>
      </c>
      <c r="S528" s="28" t="s">
        <v>1699</v>
      </c>
      <c r="T528" s="18" t="str">
        <f t="shared" si="20"/>
        <v>https://web.archive.org/web/20220817120153/https://www.legacy.com/us/obitua...</v>
      </c>
      <c r="U528" s="75" t="s">
        <v>1700</v>
      </c>
      <c r="V528" s="35" t="s">
        <v>1701</v>
      </c>
      <c r="W528" s="35"/>
      <c r="X528" s="35"/>
      <c r="Y528" s="43"/>
      <c r="Z528" s="43"/>
    </row>
    <row r="529" ht="12.75" customHeight="1">
      <c r="A529" s="57">
        <v>54.0</v>
      </c>
      <c r="B529" s="58">
        <v>2018.0</v>
      </c>
      <c r="C529" s="73">
        <v>43460.0</v>
      </c>
      <c r="D529" s="44" t="s">
        <v>25</v>
      </c>
      <c r="E529" s="44" t="s">
        <v>1702</v>
      </c>
      <c r="F529" s="26" t="s">
        <v>1703</v>
      </c>
      <c r="G529" s="44">
        <v>1.0</v>
      </c>
      <c r="H529" s="44" t="s">
        <v>28</v>
      </c>
      <c r="I529" s="44">
        <v>1.0</v>
      </c>
      <c r="J529" s="44" t="s">
        <v>28</v>
      </c>
      <c r="K529" s="80" t="s">
        <v>28</v>
      </c>
      <c r="L529" s="80">
        <v>1.0</v>
      </c>
      <c r="M529" s="83" t="s">
        <v>62</v>
      </c>
      <c r="N529" s="80" t="s">
        <v>28</v>
      </c>
      <c r="O529" s="24" t="s">
        <v>28</v>
      </c>
      <c r="P529" s="80" t="s">
        <v>28</v>
      </c>
      <c r="Q529" s="35" t="s">
        <v>28</v>
      </c>
      <c r="R529" s="62" t="s">
        <v>1704</v>
      </c>
      <c r="S529" s="28" t="s">
        <v>1705</v>
      </c>
      <c r="T529" s="18" t="str">
        <f t="shared" si="20"/>
        <v>https://web.archive.org/web/20220817120237/https://www.ledgertranscript.com...</v>
      </c>
      <c r="U529" s="75"/>
      <c r="V529" s="35"/>
      <c r="W529" s="35"/>
      <c r="X529" s="35"/>
      <c r="Y529" s="43"/>
      <c r="Z529" s="43"/>
    </row>
    <row r="530" ht="12.75" customHeight="1">
      <c r="A530" s="57">
        <v>53.0</v>
      </c>
      <c r="B530" s="58">
        <v>2018.0</v>
      </c>
      <c r="C530" s="73">
        <v>43419.0</v>
      </c>
      <c r="D530" s="44" t="s">
        <v>1317</v>
      </c>
      <c r="E530" s="44" t="s">
        <v>28</v>
      </c>
      <c r="F530" s="26" t="s">
        <v>1612</v>
      </c>
      <c r="G530" s="44">
        <v>1.0</v>
      </c>
      <c r="H530" s="44" t="s">
        <v>28</v>
      </c>
      <c r="I530" s="44" t="s">
        <v>28</v>
      </c>
      <c r="J530" s="44">
        <v>1.0</v>
      </c>
      <c r="K530" s="80" t="s">
        <v>28</v>
      </c>
      <c r="L530" s="80" t="s">
        <v>28</v>
      </c>
      <c r="M530" s="83" t="s">
        <v>83</v>
      </c>
      <c r="N530" s="80" t="s">
        <v>28</v>
      </c>
      <c r="O530" s="24" t="s">
        <v>28</v>
      </c>
      <c r="P530" s="80" t="s">
        <v>28</v>
      </c>
      <c r="Q530" s="35" t="s">
        <v>28</v>
      </c>
      <c r="R530" s="62" t="s">
        <v>1706</v>
      </c>
      <c r="S530" s="28" t="s">
        <v>1707</v>
      </c>
      <c r="T530" s="18" t="str">
        <f t="shared" si="20"/>
        <v>https://web.archive.org/web/20220817120204/https://www.tvmidtvest.dk/hernin...</v>
      </c>
      <c r="U530" s="75"/>
      <c r="V530" s="35"/>
      <c r="W530" s="35"/>
      <c r="X530" s="35"/>
      <c r="Y530" s="43"/>
      <c r="Z530" s="43"/>
    </row>
    <row r="531" ht="12.75" customHeight="1">
      <c r="A531" s="57">
        <v>52.0</v>
      </c>
      <c r="B531" s="58">
        <f t="shared" ref="B531:B532" si="21">YEAR(C531)</f>
        <v>2018</v>
      </c>
      <c r="C531" s="73">
        <v>43414.0</v>
      </c>
      <c r="D531" s="44" t="s">
        <v>25</v>
      </c>
      <c r="E531" s="44" t="s">
        <v>71</v>
      </c>
      <c r="F531" s="26" t="s">
        <v>1620</v>
      </c>
      <c r="G531" s="44">
        <v>1.0</v>
      </c>
      <c r="H531" s="44" t="s">
        <v>28</v>
      </c>
      <c r="I531" s="44" t="s">
        <v>28</v>
      </c>
      <c r="J531" s="44">
        <v>1.0</v>
      </c>
      <c r="K531" s="80" t="s">
        <v>28</v>
      </c>
      <c r="L531" s="80" t="s">
        <v>28</v>
      </c>
      <c r="M531" s="83" t="s">
        <v>62</v>
      </c>
      <c r="N531" s="80" t="s">
        <v>28</v>
      </c>
      <c r="O531" s="24" t="s">
        <v>28</v>
      </c>
      <c r="P531" s="80" t="s">
        <v>28</v>
      </c>
      <c r="Q531" s="35" t="s">
        <v>28</v>
      </c>
      <c r="R531" s="62" t="s">
        <v>1708</v>
      </c>
      <c r="S531" s="28" t="s">
        <v>1709</v>
      </c>
      <c r="T531" s="18" t="str">
        <f t="shared" si="20"/>
        <v>https://web.archive.org/web/20220817120159/https://www.ocala.com/story/news...</v>
      </c>
      <c r="U531" s="75"/>
      <c r="V531" s="35"/>
      <c r="W531" s="35"/>
      <c r="X531" s="35"/>
      <c r="Y531" s="43"/>
      <c r="Z531" s="43"/>
    </row>
    <row r="532" ht="12.75" customHeight="1">
      <c r="A532" s="57">
        <v>51.0</v>
      </c>
      <c r="B532" s="58">
        <f t="shared" si="21"/>
        <v>2018</v>
      </c>
      <c r="C532" s="73">
        <v>43413.0</v>
      </c>
      <c r="D532" s="44" t="s">
        <v>25</v>
      </c>
      <c r="E532" s="44" t="s">
        <v>31</v>
      </c>
      <c r="F532" s="26" t="s">
        <v>138</v>
      </c>
      <c r="G532" s="44">
        <v>2.0</v>
      </c>
      <c r="H532" s="44" t="s">
        <v>28</v>
      </c>
      <c r="I532" s="44">
        <v>2.0</v>
      </c>
      <c r="J532" s="44" t="s">
        <v>28</v>
      </c>
      <c r="K532" s="80" t="s">
        <v>28</v>
      </c>
      <c r="L532" s="80">
        <v>2.0</v>
      </c>
      <c r="M532" s="83" t="s">
        <v>83</v>
      </c>
      <c r="N532" s="80" t="s">
        <v>28</v>
      </c>
      <c r="O532" s="24" t="s">
        <v>28</v>
      </c>
      <c r="P532" s="80" t="s">
        <v>28</v>
      </c>
      <c r="Q532" s="35" t="s">
        <v>28</v>
      </c>
      <c r="R532" s="62" t="s">
        <v>1710</v>
      </c>
      <c r="S532" s="28" t="s">
        <v>1711</v>
      </c>
      <c r="T532" s="18" t="str">
        <f t="shared" si="20"/>
        <v>https://web.archive.org/web/20190728223857/https://attorneysfortheinjured.c...</v>
      </c>
      <c r="U532" s="29" t="s">
        <v>1712</v>
      </c>
      <c r="V532" s="35"/>
      <c r="W532" s="35"/>
      <c r="X532" s="35"/>
      <c r="Y532" s="43"/>
      <c r="Z532" s="43"/>
    </row>
    <row r="533" ht="12.75" customHeight="1">
      <c r="A533" s="57">
        <v>50.0</v>
      </c>
      <c r="B533" s="58">
        <v>2018.0</v>
      </c>
      <c r="C533" s="73">
        <v>43399.0</v>
      </c>
      <c r="D533" s="44" t="s">
        <v>285</v>
      </c>
      <c r="E533" s="44" t="s">
        <v>28</v>
      </c>
      <c r="F533" s="26" t="s">
        <v>1713</v>
      </c>
      <c r="G533" s="44">
        <v>1.0</v>
      </c>
      <c r="H533" s="44" t="s">
        <v>28</v>
      </c>
      <c r="I533" s="44">
        <v>1.0</v>
      </c>
      <c r="J533" s="44" t="s">
        <v>28</v>
      </c>
      <c r="K533" s="80" t="s">
        <v>28</v>
      </c>
      <c r="L533" s="80">
        <v>1.0</v>
      </c>
      <c r="M533" s="83" t="s">
        <v>83</v>
      </c>
      <c r="N533" s="80" t="s">
        <v>28</v>
      </c>
      <c r="O533" s="24" t="s">
        <v>28</v>
      </c>
      <c r="P533" s="80" t="s">
        <v>28</v>
      </c>
      <c r="Q533" s="35" t="s">
        <v>28</v>
      </c>
      <c r="R533" s="62" t="s">
        <v>1714</v>
      </c>
      <c r="S533" s="28" t="s">
        <v>1715</v>
      </c>
      <c r="T533" s="18" t="str">
        <f t="shared" si="20"/>
        <v>https://web.archive.org/web/20220817120340/https://www.cbc.ca/news/canada/m...</v>
      </c>
      <c r="U533" s="75"/>
      <c r="V533" s="35" t="s">
        <v>1716</v>
      </c>
      <c r="W533" s="35"/>
      <c r="X533" s="35"/>
      <c r="Y533" s="43"/>
      <c r="Z533" s="43"/>
    </row>
    <row r="534" ht="12.75" customHeight="1">
      <c r="A534" s="57">
        <v>49.0</v>
      </c>
      <c r="B534" s="58">
        <v>2018.0</v>
      </c>
      <c r="C534" s="73">
        <v>43364.0</v>
      </c>
      <c r="D534" s="44" t="s">
        <v>25</v>
      </c>
      <c r="E534" s="44" t="s">
        <v>31</v>
      </c>
      <c r="F534" s="26" t="s">
        <v>1717</v>
      </c>
      <c r="G534" s="44">
        <v>1.0</v>
      </c>
      <c r="H534" s="44">
        <v>1.0</v>
      </c>
      <c r="I534" s="44" t="s">
        <v>28</v>
      </c>
      <c r="J534" s="44" t="s">
        <v>28</v>
      </c>
      <c r="K534" s="80" t="s">
        <v>28</v>
      </c>
      <c r="L534" s="80">
        <v>1.0</v>
      </c>
      <c r="M534" s="83" t="s">
        <v>83</v>
      </c>
      <c r="N534" s="80" t="s">
        <v>28</v>
      </c>
      <c r="O534" s="24" t="s">
        <v>28</v>
      </c>
      <c r="P534" s="80" t="s">
        <v>28</v>
      </c>
      <c r="Q534" s="35" t="s">
        <v>28</v>
      </c>
      <c r="R534" s="62" t="s">
        <v>1718</v>
      </c>
      <c r="S534" s="28" t="s">
        <v>1719</v>
      </c>
      <c r="T534" s="18" t="str">
        <f t="shared" si="20"/>
        <v>https://web.archive.org/web/20220817120147/https://twitter.com/TotalTraffic...</v>
      </c>
      <c r="U534" s="75"/>
      <c r="V534" s="35"/>
      <c r="W534" s="35"/>
      <c r="X534" s="35"/>
      <c r="Y534" s="43"/>
      <c r="Z534" s="43"/>
    </row>
    <row r="535" ht="12.75" customHeight="1">
      <c r="A535" s="57">
        <v>48.0</v>
      </c>
      <c r="B535" s="58">
        <v>2018.0</v>
      </c>
      <c r="C535" s="73">
        <v>43358.0</v>
      </c>
      <c r="D535" s="44" t="s">
        <v>1720</v>
      </c>
      <c r="E535" s="44" t="s">
        <v>28</v>
      </c>
      <c r="F535" s="26" t="s">
        <v>1690</v>
      </c>
      <c r="G535" s="44">
        <v>2.0</v>
      </c>
      <c r="H535" s="44" t="s">
        <v>28</v>
      </c>
      <c r="I535" s="44" t="s">
        <v>28</v>
      </c>
      <c r="J535" s="44">
        <v>2.0</v>
      </c>
      <c r="K535" s="80" t="s">
        <v>28</v>
      </c>
      <c r="L535" s="80" t="s">
        <v>28</v>
      </c>
      <c r="M535" s="83" t="s">
        <v>62</v>
      </c>
      <c r="N535" s="80" t="s">
        <v>28</v>
      </c>
      <c r="O535" s="24" t="s">
        <v>28</v>
      </c>
      <c r="P535" s="80" t="s">
        <v>28</v>
      </c>
      <c r="Q535" s="35" t="s">
        <v>28</v>
      </c>
      <c r="R535" s="62" t="s">
        <v>1721</v>
      </c>
      <c r="S535" s="28" t="s">
        <v>1722</v>
      </c>
      <c r="T535" s="18" t="str">
        <f t="shared" si="20"/>
        <v>https://web.archive.org/web/20220817120148/https://blog.goo.ne.jp/carintell...</v>
      </c>
      <c r="U535" s="75"/>
      <c r="V535" s="35"/>
      <c r="W535" s="35"/>
      <c r="X535" s="35"/>
      <c r="Y535" s="43"/>
      <c r="Z535" s="43"/>
    </row>
    <row r="536" ht="12.75" customHeight="1">
      <c r="A536" s="57">
        <v>47.0</v>
      </c>
      <c r="B536" s="58">
        <f t="shared" ref="B536:B541" si="22">YEAR(C536)</f>
        <v>2018</v>
      </c>
      <c r="C536" s="73">
        <v>43316.0</v>
      </c>
      <c r="D536" s="44" t="s">
        <v>1693</v>
      </c>
      <c r="E536" s="44" t="s">
        <v>28</v>
      </c>
      <c r="F536" s="26" t="s">
        <v>138</v>
      </c>
      <c r="G536" s="44">
        <v>1.0</v>
      </c>
      <c r="H536" s="44" t="s">
        <v>28</v>
      </c>
      <c r="I536" s="44">
        <v>1.0</v>
      </c>
      <c r="J536" s="44" t="s">
        <v>28</v>
      </c>
      <c r="K536" s="80" t="s">
        <v>28</v>
      </c>
      <c r="L536" s="80">
        <v>1.0</v>
      </c>
      <c r="M536" s="83" t="s">
        <v>83</v>
      </c>
      <c r="N536" s="35" t="s">
        <v>28</v>
      </c>
      <c r="O536" s="24" t="s">
        <v>28</v>
      </c>
      <c r="P536" s="80" t="s">
        <v>28</v>
      </c>
      <c r="Q536" s="35" t="s">
        <v>28</v>
      </c>
      <c r="R536" s="62" t="s">
        <v>1723</v>
      </c>
      <c r="S536" s="28" t="s">
        <v>1724</v>
      </c>
      <c r="T536" s="18" t="str">
        <f t="shared" si="20"/>
        <v>https://web.archive.org/web/20220817120203/https://www.gld.nl/nieuws/232130...</v>
      </c>
      <c r="U536" s="75"/>
      <c r="V536" s="35"/>
      <c r="W536" s="35"/>
      <c r="X536" s="35"/>
      <c r="Y536" s="43"/>
      <c r="Z536" s="43"/>
    </row>
    <row r="537" ht="12.75" customHeight="1">
      <c r="A537" s="57">
        <v>46.0</v>
      </c>
      <c r="B537" s="58">
        <f t="shared" si="22"/>
        <v>2018</v>
      </c>
      <c r="C537" s="73">
        <v>43305.0</v>
      </c>
      <c r="D537" s="44" t="s">
        <v>25</v>
      </c>
      <c r="E537" s="44" t="s">
        <v>197</v>
      </c>
      <c r="F537" s="26" t="s">
        <v>1725</v>
      </c>
      <c r="G537" s="44">
        <v>1.0</v>
      </c>
      <c r="H537" s="44">
        <v>1.0</v>
      </c>
      <c r="I537" s="44" t="s">
        <v>28</v>
      </c>
      <c r="J537" s="44" t="s">
        <v>28</v>
      </c>
      <c r="K537" s="80" t="s">
        <v>28</v>
      </c>
      <c r="L537" s="80">
        <v>1.0</v>
      </c>
      <c r="M537" s="36" t="s">
        <v>28</v>
      </c>
      <c r="N537" s="80" t="s">
        <v>28</v>
      </c>
      <c r="O537" s="24" t="s">
        <v>28</v>
      </c>
      <c r="P537" s="80" t="s">
        <v>28</v>
      </c>
      <c r="Q537" s="35" t="s">
        <v>28</v>
      </c>
      <c r="R537" s="62" t="s">
        <v>1726</v>
      </c>
      <c r="S537" s="28" t="s">
        <v>1727</v>
      </c>
      <c r="T537" s="18" t="str">
        <f t="shared" si="20"/>
        <v>https://web.archive.org/web/20220817120318/https://www.dailymail.co.uk/news...</v>
      </c>
      <c r="U537" s="75"/>
      <c r="V537" s="35"/>
      <c r="W537" s="35"/>
      <c r="X537" s="35"/>
      <c r="Y537" s="43"/>
      <c r="Z537" s="43"/>
    </row>
    <row r="538" ht="12.75" customHeight="1">
      <c r="A538" s="57">
        <v>45.0</v>
      </c>
      <c r="B538" s="58">
        <f t="shared" si="22"/>
        <v>2018</v>
      </c>
      <c r="C538" s="73">
        <v>43240.0</v>
      </c>
      <c r="D538" s="44" t="s">
        <v>25</v>
      </c>
      <c r="E538" s="44" t="s">
        <v>31</v>
      </c>
      <c r="F538" s="26" t="s">
        <v>1728</v>
      </c>
      <c r="G538" s="44">
        <v>1.0</v>
      </c>
      <c r="H538" s="44">
        <v>1.0</v>
      </c>
      <c r="I538" s="44" t="s">
        <v>28</v>
      </c>
      <c r="J538" s="44" t="s">
        <v>28</v>
      </c>
      <c r="K538" s="80" t="s">
        <v>28</v>
      </c>
      <c r="L538" s="80">
        <v>1.0</v>
      </c>
      <c r="M538" s="83" t="s">
        <v>83</v>
      </c>
      <c r="N538" s="80" t="s">
        <v>28</v>
      </c>
      <c r="O538" s="24" t="s">
        <v>28</v>
      </c>
      <c r="P538" s="80" t="s">
        <v>28</v>
      </c>
      <c r="Q538" s="35" t="s">
        <v>28</v>
      </c>
      <c r="R538" s="62" t="s">
        <v>1729</v>
      </c>
      <c r="S538" s="28" t="s">
        <v>1730</v>
      </c>
      <c r="T538" s="18" t="str">
        <f t="shared" si="20"/>
        <v>https://web.archive.org/web/20220817120426/https://www.nbcbayarea.com/news/...</v>
      </c>
      <c r="U538" s="75"/>
      <c r="V538" s="35" t="s">
        <v>1731</v>
      </c>
      <c r="W538" s="35"/>
      <c r="X538" s="35"/>
      <c r="Y538" s="43"/>
      <c r="Z538" s="43"/>
    </row>
    <row r="539" ht="12.75" customHeight="1">
      <c r="A539" s="57">
        <v>44.0</v>
      </c>
      <c r="B539" s="58">
        <f t="shared" si="22"/>
        <v>2018</v>
      </c>
      <c r="C539" s="73">
        <v>43230.0</v>
      </c>
      <c r="D539" s="44" t="s">
        <v>1171</v>
      </c>
      <c r="E539" s="44" t="s">
        <v>28</v>
      </c>
      <c r="F539" s="26" t="s">
        <v>1732</v>
      </c>
      <c r="G539" s="44">
        <v>1.0</v>
      </c>
      <c r="H539" s="44">
        <v>1.0</v>
      </c>
      <c r="I539" s="44" t="s">
        <v>28</v>
      </c>
      <c r="J539" s="44" t="s">
        <v>28</v>
      </c>
      <c r="K539" s="80" t="s">
        <v>28</v>
      </c>
      <c r="L539" s="80">
        <v>1.0</v>
      </c>
      <c r="M539" s="17" t="s">
        <v>83</v>
      </c>
      <c r="N539" s="80" t="s">
        <v>28</v>
      </c>
      <c r="O539" s="24" t="s">
        <v>28</v>
      </c>
      <c r="P539" s="80" t="s">
        <v>28</v>
      </c>
      <c r="Q539" s="35" t="s">
        <v>28</v>
      </c>
      <c r="R539" s="62" t="s">
        <v>1733</v>
      </c>
      <c r="S539" s="93" t="s">
        <v>1734</v>
      </c>
      <c r="T539" s="18" t="str">
        <f t="shared" si="20"/>
        <v>https://web.archive.org/web/20250705202230/https://www.theguardian.com/technology/202...</v>
      </c>
      <c r="U539" s="75"/>
      <c r="V539" s="15" t="s">
        <v>1735</v>
      </c>
      <c r="W539" s="35"/>
      <c r="X539" s="35"/>
      <c r="Y539" s="43"/>
      <c r="Z539" s="43"/>
    </row>
    <row r="540" ht="12.75" customHeight="1">
      <c r="A540" s="57">
        <v>43.0</v>
      </c>
      <c r="B540" s="58">
        <f t="shared" si="22"/>
        <v>2018</v>
      </c>
      <c r="C540" s="73">
        <v>43228.0</v>
      </c>
      <c r="D540" s="44" t="s">
        <v>25</v>
      </c>
      <c r="E540" s="44" t="s">
        <v>71</v>
      </c>
      <c r="F540" s="26" t="s">
        <v>1736</v>
      </c>
      <c r="G540" s="44">
        <v>2.0</v>
      </c>
      <c r="H540" s="44">
        <v>1.0</v>
      </c>
      <c r="I540" s="44">
        <v>1.0</v>
      </c>
      <c r="J540" s="44" t="s">
        <v>28</v>
      </c>
      <c r="K540" s="80" t="s">
        <v>28</v>
      </c>
      <c r="L540" s="80">
        <v>2.0</v>
      </c>
      <c r="M540" s="83" t="s">
        <v>83</v>
      </c>
      <c r="N540" s="80" t="s">
        <v>28</v>
      </c>
      <c r="O540" s="24" t="s">
        <v>28</v>
      </c>
      <c r="P540" s="80" t="s">
        <v>28</v>
      </c>
      <c r="Q540" s="35" t="s">
        <v>28</v>
      </c>
      <c r="R540" s="62" t="s">
        <v>1737</v>
      </c>
      <c r="S540" s="28" t="s">
        <v>1738</v>
      </c>
      <c r="T540" s="18" t="str">
        <f t="shared" si="20"/>
        <v>https://web.archive.org/web/20220817120457/https://www.abc.net.au/news/2018...</v>
      </c>
      <c r="U540" s="75"/>
      <c r="V540" s="35" t="s">
        <v>1739</v>
      </c>
      <c r="W540" s="35" t="s">
        <v>1740</v>
      </c>
      <c r="X540" s="35"/>
      <c r="Y540" s="43"/>
      <c r="Z540" s="43"/>
    </row>
    <row r="541" ht="12.75" customHeight="1">
      <c r="A541" s="57">
        <v>42.0</v>
      </c>
      <c r="B541" s="58">
        <f t="shared" si="22"/>
        <v>2018</v>
      </c>
      <c r="C541" s="73">
        <v>43219.0</v>
      </c>
      <c r="D541" s="44" t="s">
        <v>1720</v>
      </c>
      <c r="E541" s="44" t="s">
        <v>28</v>
      </c>
      <c r="F541" s="26" t="s">
        <v>1741</v>
      </c>
      <c r="G541" s="44">
        <v>1.0</v>
      </c>
      <c r="H541" s="44" t="s">
        <v>28</v>
      </c>
      <c r="I541" s="44" t="s">
        <v>28</v>
      </c>
      <c r="J541" s="44">
        <v>1.0</v>
      </c>
      <c r="K541" s="80" t="s">
        <v>28</v>
      </c>
      <c r="L541" s="80" t="s">
        <v>28</v>
      </c>
      <c r="M541" s="83" t="s">
        <v>62</v>
      </c>
      <c r="N541" s="80">
        <v>1.0</v>
      </c>
      <c r="O541" s="56" t="s">
        <v>1486</v>
      </c>
      <c r="P541" s="89">
        <v>1.0</v>
      </c>
      <c r="Q541" s="56" t="s">
        <v>1742</v>
      </c>
      <c r="R541" s="92" t="s">
        <v>1743</v>
      </c>
      <c r="S541" s="92" t="s">
        <v>1744</v>
      </c>
      <c r="T541" s="18" t="str">
        <f t="shared" si="20"/>
        <v>https://web.archive.org/web/20230505004948/https://www.forbes.com/sites/lanceeliot/2020/05/16...</v>
      </c>
      <c r="U541" s="75"/>
      <c r="V541" s="35"/>
      <c r="W541" s="35"/>
      <c r="X541" s="35"/>
      <c r="Y541" s="43"/>
      <c r="Z541" s="43"/>
    </row>
    <row r="542" ht="12.75" customHeight="1">
      <c r="A542" s="57">
        <v>41.0</v>
      </c>
      <c r="B542" s="58">
        <v>2018.0</v>
      </c>
      <c r="C542" s="73">
        <v>43218.0</v>
      </c>
      <c r="D542" s="44" t="s">
        <v>25</v>
      </c>
      <c r="E542" s="44" t="s">
        <v>67</v>
      </c>
      <c r="F542" s="26" t="s">
        <v>1745</v>
      </c>
      <c r="G542" s="44">
        <v>1.0</v>
      </c>
      <c r="H542" s="44" t="s">
        <v>28</v>
      </c>
      <c r="I542" s="44">
        <v>1.0</v>
      </c>
      <c r="J542" s="44" t="s">
        <v>28</v>
      </c>
      <c r="K542" s="80" t="s">
        <v>28</v>
      </c>
      <c r="L542" s="80">
        <v>1.0</v>
      </c>
      <c r="M542" s="83" t="s">
        <v>83</v>
      </c>
      <c r="N542" s="80" t="s">
        <v>28</v>
      </c>
      <c r="O542" s="24" t="s">
        <v>28</v>
      </c>
      <c r="P542" s="80" t="s">
        <v>28</v>
      </c>
      <c r="Q542" s="35" t="s">
        <v>28</v>
      </c>
      <c r="R542" s="62" t="s">
        <v>1746</v>
      </c>
      <c r="S542" s="28" t="s">
        <v>1747</v>
      </c>
      <c r="T542" s="18" t="str">
        <f t="shared" si="20"/>
        <v>https://web.archive.org/web/20220817120455/https://www.journal-news.com/new...</v>
      </c>
      <c r="U542" s="75"/>
      <c r="V542" s="35"/>
      <c r="W542" s="35"/>
      <c r="X542" s="35"/>
      <c r="Y542" s="43"/>
      <c r="Z542" s="43"/>
    </row>
    <row r="543" ht="12.75" customHeight="1">
      <c r="A543" s="57">
        <v>40.0</v>
      </c>
      <c r="B543" s="58">
        <f t="shared" ref="B543:B545" si="23">YEAR(C543)</f>
        <v>2018</v>
      </c>
      <c r="C543" s="73">
        <v>43182.0</v>
      </c>
      <c r="D543" s="44" t="s">
        <v>25</v>
      </c>
      <c r="E543" s="44" t="s">
        <v>31</v>
      </c>
      <c r="F543" s="26" t="s">
        <v>1748</v>
      </c>
      <c r="G543" s="44">
        <v>1.0</v>
      </c>
      <c r="H543" s="44">
        <v>1.0</v>
      </c>
      <c r="I543" s="44" t="s">
        <v>28</v>
      </c>
      <c r="J543" s="44" t="s">
        <v>28</v>
      </c>
      <c r="K543" s="80" t="s">
        <v>28</v>
      </c>
      <c r="L543" s="80">
        <v>1.0</v>
      </c>
      <c r="M543" s="36" t="s">
        <v>28</v>
      </c>
      <c r="N543" s="80">
        <v>1.0</v>
      </c>
      <c r="O543" s="56" t="s">
        <v>1486</v>
      </c>
      <c r="P543" s="89">
        <v>1.0</v>
      </c>
      <c r="Q543" s="56" t="s">
        <v>1749</v>
      </c>
      <c r="R543" s="92" t="s">
        <v>1750</v>
      </c>
      <c r="S543" s="92" t="s">
        <v>1751</v>
      </c>
      <c r="T543" s="18" t="str">
        <f t="shared" si="20"/>
        <v>https://web.archive.org/web/20220817120445/https://www.theguardian.com/technology/2018/ma...</v>
      </c>
      <c r="U543" s="75"/>
      <c r="V543" s="15" t="s">
        <v>1752</v>
      </c>
      <c r="W543" s="35"/>
      <c r="X543" s="35"/>
      <c r="Y543" s="43"/>
      <c r="Z543" s="43"/>
    </row>
    <row r="544" ht="12.75" customHeight="1">
      <c r="A544" s="57">
        <v>39.0</v>
      </c>
      <c r="B544" s="58">
        <f t="shared" si="23"/>
        <v>2018</v>
      </c>
      <c r="C544" s="73">
        <v>43171.0</v>
      </c>
      <c r="D544" s="44" t="s">
        <v>88</v>
      </c>
      <c r="E544" s="44" t="s">
        <v>28</v>
      </c>
      <c r="F544" s="26" t="s">
        <v>1574</v>
      </c>
      <c r="G544" s="44">
        <v>1.0</v>
      </c>
      <c r="H544" s="44" t="s">
        <v>28</v>
      </c>
      <c r="I544" s="44" t="s">
        <v>28</v>
      </c>
      <c r="J544" s="44" t="s">
        <v>28</v>
      </c>
      <c r="K544" s="80">
        <v>1.0</v>
      </c>
      <c r="L544" s="80">
        <v>1.0</v>
      </c>
      <c r="M544" s="36" t="s">
        <v>28</v>
      </c>
      <c r="N544" s="80" t="s">
        <v>28</v>
      </c>
      <c r="O544" s="24" t="s">
        <v>28</v>
      </c>
      <c r="P544" s="80" t="s">
        <v>28</v>
      </c>
      <c r="Q544" s="35" t="s">
        <v>28</v>
      </c>
      <c r="R544" s="62" t="s">
        <v>1753</v>
      </c>
      <c r="S544" s="28" t="s">
        <v>1754</v>
      </c>
      <c r="T544" s="18" t="str">
        <f t="shared" si="20"/>
        <v>https://web.archive.org/web/20180312053226/http://www.atimes.com/article/fi...</v>
      </c>
      <c r="U544" s="75"/>
      <c r="V544" s="35"/>
      <c r="W544" s="35"/>
      <c r="X544" s="35"/>
      <c r="Y544" s="43"/>
      <c r="Z544" s="43"/>
    </row>
    <row r="545" ht="12.75" customHeight="1">
      <c r="A545" s="57">
        <v>38.0</v>
      </c>
      <c r="B545" s="58">
        <f t="shared" si="23"/>
        <v>2018</v>
      </c>
      <c r="C545" s="73">
        <v>43171.0</v>
      </c>
      <c r="D545" s="44" t="s">
        <v>1484</v>
      </c>
      <c r="E545" s="44" t="s">
        <v>28</v>
      </c>
      <c r="F545" s="26" t="s">
        <v>1755</v>
      </c>
      <c r="G545" s="44">
        <v>1.0</v>
      </c>
      <c r="H545" s="44">
        <v>1.0</v>
      </c>
      <c r="I545" s="44" t="s">
        <v>28</v>
      </c>
      <c r="J545" s="44" t="s">
        <v>28</v>
      </c>
      <c r="K545" s="80" t="s">
        <v>28</v>
      </c>
      <c r="L545" s="80">
        <v>1.0</v>
      </c>
      <c r="M545" s="36" t="s">
        <v>28</v>
      </c>
      <c r="N545" s="80" t="s">
        <v>28</v>
      </c>
      <c r="O545" s="24" t="s">
        <v>28</v>
      </c>
      <c r="P545" s="80" t="s">
        <v>28</v>
      </c>
      <c r="Q545" s="35" t="s">
        <v>28</v>
      </c>
      <c r="R545" s="62" t="s">
        <v>1756</v>
      </c>
      <c r="S545" s="28" t="s">
        <v>1757</v>
      </c>
      <c r="T545" s="18" t="str">
        <f t="shared" si="20"/>
        <v>https://web.archive.org/web/20220817120455/https://www.reddit.com/r/teslamo...</v>
      </c>
      <c r="U545" s="75"/>
      <c r="V545" s="35"/>
      <c r="W545" s="35"/>
      <c r="X545" s="35"/>
      <c r="Y545" s="43"/>
      <c r="Z545" s="43"/>
    </row>
    <row r="546" ht="12.75" customHeight="1">
      <c r="A546" s="57">
        <v>37.0</v>
      </c>
      <c r="B546" s="58">
        <v>2017.0</v>
      </c>
      <c r="C546" s="73">
        <v>43061.0</v>
      </c>
      <c r="D546" s="44" t="s">
        <v>1171</v>
      </c>
      <c r="E546" s="44" t="s">
        <v>28</v>
      </c>
      <c r="F546" s="26" t="s">
        <v>1690</v>
      </c>
      <c r="G546" s="44">
        <v>1.0</v>
      </c>
      <c r="H546" s="44" t="s">
        <v>28</v>
      </c>
      <c r="I546" s="44" t="s">
        <v>28</v>
      </c>
      <c r="J546" s="44">
        <v>1.0</v>
      </c>
      <c r="K546" s="80" t="s">
        <v>28</v>
      </c>
      <c r="L546" s="80" t="s">
        <v>28</v>
      </c>
      <c r="M546" s="83" t="s">
        <v>83</v>
      </c>
      <c r="N546" s="80" t="s">
        <v>28</v>
      </c>
      <c r="O546" s="24" t="s">
        <v>28</v>
      </c>
      <c r="P546" s="80" t="s">
        <v>28</v>
      </c>
      <c r="Q546" s="35" t="s">
        <v>28</v>
      </c>
      <c r="R546" s="62" t="s">
        <v>1758</v>
      </c>
      <c r="S546" s="28" t="s">
        <v>1759</v>
      </c>
      <c r="T546" s="18" t="str">
        <f t="shared" si="20"/>
        <v>https://web.archive.org/web/20220817120447/https://www.blick.ch/schweiz/zue...</v>
      </c>
      <c r="U546" s="75"/>
      <c r="V546" s="35"/>
      <c r="W546" s="35"/>
      <c r="X546" s="35"/>
      <c r="Y546" s="43"/>
      <c r="Z546" s="43"/>
    </row>
    <row r="547" ht="12.75" customHeight="1">
      <c r="A547" s="57">
        <v>36.0</v>
      </c>
      <c r="B547" s="58">
        <f>YEAR(C547)</f>
        <v>2017</v>
      </c>
      <c r="C547" s="73">
        <v>43053.0</v>
      </c>
      <c r="D547" s="44" t="s">
        <v>313</v>
      </c>
      <c r="E547" s="44" t="s">
        <v>28</v>
      </c>
      <c r="F547" s="26" t="s">
        <v>1760</v>
      </c>
      <c r="G547" s="44">
        <v>1.0</v>
      </c>
      <c r="H547" s="44" t="s">
        <v>28</v>
      </c>
      <c r="I547" s="44" t="s">
        <v>28</v>
      </c>
      <c r="J547" s="44" t="s">
        <v>28</v>
      </c>
      <c r="K547" s="80">
        <v>1.0</v>
      </c>
      <c r="L547" s="80">
        <v>1.0</v>
      </c>
      <c r="M547" s="36" t="s">
        <v>28</v>
      </c>
      <c r="N547" s="80" t="s">
        <v>28</v>
      </c>
      <c r="O547" s="24" t="s">
        <v>28</v>
      </c>
      <c r="P547" s="80" t="s">
        <v>28</v>
      </c>
      <c r="Q547" s="35" t="s">
        <v>28</v>
      </c>
      <c r="R547" s="62" t="s">
        <v>1761</v>
      </c>
      <c r="S547" s="28" t="s">
        <v>1762</v>
      </c>
      <c r="T547" s="18" t="str">
        <f t="shared" si="20"/>
        <v>https://web.archive.org/web/20220817120500/https://www.dailymail.co.uk/news...</v>
      </c>
      <c r="U547" s="75"/>
      <c r="V547" s="35"/>
      <c r="W547" s="35"/>
      <c r="X547" s="35"/>
      <c r="Y547" s="43"/>
      <c r="Z547" s="43"/>
    </row>
    <row r="548" ht="12.75" customHeight="1">
      <c r="A548" s="57">
        <v>35.0</v>
      </c>
      <c r="B548" s="58">
        <v>2017.0</v>
      </c>
      <c r="C548" s="73">
        <v>43002.0</v>
      </c>
      <c r="D548" s="44" t="s">
        <v>25</v>
      </c>
      <c r="E548" s="44" t="s">
        <v>879</v>
      </c>
      <c r="F548" s="26" t="s">
        <v>1713</v>
      </c>
      <c r="G548" s="44">
        <v>1.0</v>
      </c>
      <c r="H548" s="44">
        <v>1.0</v>
      </c>
      <c r="I548" s="44" t="s">
        <v>28</v>
      </c>
      <c r="J548" s="44" t="s">
        <v>28</v>
      </c>
      <c r="K548" s="80" t="s">
        <v>28</v>
      </c>
      <c r="L548" s="80">
        <v>1.0</v>
      </c>
      <c r="M548" s="36" t="s">
        <v>28</v>
      </c>
      <c r="N548" s="80" t="s">
        <v>28</v>
      </c>
      <c r="O548" s="24" t="s">
        <v>28</v>
      </c>
      <c r="P548" s="80" t="s">
        <v>28</v>
      </c>
      <c r="Q548" s="35" t="s">
        <v>28</v>
      </c>
      <c r="R548" s="62" t="s">
        <v>1763</v>
      </c>
      <c r="S548" s="28" t="s">
        <v>1764</v>
      </c>
      <c r="T548" s="18" t="str">
        <f t="shared" si="20"/>
        <v>https://web.archive.org/web/20190406164855/https://www.wkrn.com/news/deadly...</v>
      </c>
      <c r="U548" s="29" t="s">
        <v>1765</v>
      </c>
      <c r="V548" s="35" t="s">
        <v>1766</v>
      </c>
      <c r="W548" s="35"/>
      <c r="X548" s="35"/>
      <c r="Y548" s="43"/>
      <c r="Z548" s="43"/>
    </row>
    <row r="549" ht="12.75" customHeight="1">
      <c r="A549" s="57">
        <v>34.0</v>
      </c>
      <c r="B549" s="58">
        <f t="shared" ref="B549:B550" si="24">YEAR(C549)</f>
        <v>2017</v>
      </c>
      <c r="C549" s="73">
        <v>42960.0</v>
      </c>
      <c r="D549" s="44" t="s">
        <v>25</v>
      </c>
      <c r="E549" s="44" t="s">
        <v>485</v>
      </c>
      <c r="F549" s="26" t="s">
        <v>1620</v>
      </c>
      <c r="G549" s="44">
        <v>1.0</v>
      </c>
      <c r="H549" s="44" t="s">
        <v>28</v>
      </c>
      <c r="I549" s="44" t="s">
        <v>28</v>
      </c>
      <c r="J549" s="44">
        <v>1.0</v>
      </c>
      <c r="K549" s="80" t="s">
        <v>28</v>
      </c>
      <c r="L549" s="80" t="s">
        <v>28</v>
      </c>
      <c r="M549" s="36" t="s">
        <v>28</v>
      </c>
      <c r="N549" s="80" t="s">
        <v>28</v>
      </c>
      <c r="O549" s="24" t="s">
        <v>28</v>
      </c>
      <c r="P549" s="80" t="s">
        <v>28</v>
      </c>
      <c r="Q549" s="35" t="s">
        <v>28</v>
      </c>
      <c r="R549" s="62" t="s">
        <v>1767</v>
      </c>
      <c r="S549" s="28" t="s">
        <v>1768</v>
      </c>
      <c r="T549" s="18" t="str">
        <f t="shared" si="20"/>
        <v>https://web.archive.org/web/20220817120505/https://www.fox10phoenix.com/new...</v>
      </c>
      <c r="U549" s="75"/>
      <c r="V549" s="35" t="s">
        <v>1769</v>
      </c>
      <c r="W549" s="35"/>
      <c r="X549" s="35"/>
      <c r="Y549" s="43"/>
      <c r="Z549" s="43"/>
    </row>
    <row r="550" ht="12.75" customHeight="1">
      <c r="A550" s="57">
        <v>33.0</v>
      </c>
      <c r="B550" s="58">
        <f t="shared" si="24"/>
        <v>2017</v>
      </c>
      <c r="C550" s="73">
        <v>42937.0</v>
      </c>
      <c r="D550" s="44" t="s">
        <v>25</v>
      </c>
      <c r="E550" s="44" t="s">
        <v>485</v>
      </c>
      <c r="F550" s="26" t="s">
        <v>1590</v>
      </c>
      <c r="G550" s="44">
        <v>1.0</v>
      </c>
      <c r="H550" s="44" t="s">
        <v>28</v>
      </c>
      <c r="I550" s="44" t="s">
        <v>28</v>
      </c>
      <c r="J550" s="44">
        <v>1.0</v>
      </c>
      <c r="K550" s="80" t="s">
        <v>28</v>
      </c>
      <c r="L550" s="80" t="s">
        <v>28</v>
      </c>
      <c r="M550" s="36" t="s">
        <v>28</v>
      </c>
      <c r="N550" s="80" t="s">
        <v>28</v>
      </c>
      <c r="O550" s="24" t="s">
        <v>28</v>
      </c>
      <c r="P550" s="80" t="s">
        <v>28</v>
      </c>
      <c r="Q550" s="35" t="s">
        <v>28</v>
      </c>
      <c r="R550" s="62" t="s">
        <v>1770</v>
      </c>
      <c r="S550" s="28" t="s">
        <v>1771</v>
      </c>
      <c r="T550" s="18" t="str">
        <f t="shared" si="20"/>
        <v>https://web.archive.org/web/20220817120507/https://www.abc15.com/news/regio...</v>
      </c>
      <c r="U550" s="75"/>
      <c r="V550" s="35"/>
      <c r="W550" s="35"/>
      <c r="X550" s="35"/>
      <c r="Y550" s="43"/>
      <c r="Z550" s="43"/>
    </row>
    <row r="551" ht="12.75" customHeight="1">
      <c r="A551" s="57">
        <v>32.0</v>
      </c>
      <c r="B551" s="58">
        <v>2017.0</v>
      </c>
      <c r="C551" s="73">
        <v>42911.0</v>
      </c>
      <c r="D551" s="44" t="s">
        <v>25</v>
      </c>
      <c r="E551" s="44" t="s">
        <v>31</v>
      </c>
      <c r="F551" s="26" t="s">
        <v>1772</v>
      </c>
      <c r="G551" s="44">
        <v>1.0</v>
      </c>
      <c r="H551" s="44" t="s">
        <v>28</v>
      </c>
      <c r="I551" s="44" t="s">
        <v>28</v>
      </c>
      <c r="J551" s="44">
        <v>1.0</v>
      </c>
      <c r="K551" s="80" t="s">
        <v>28</v>
      </c>
      <c r="L551" s="80" t="s">
        <v>28</v>
      </c>
      <c r="M551" s="36" t="s">
        <v>28</v>
      </c>
      <c r="N551" s="80" t="s">
        <v>28</v>
      </c>
      <c r="O551" s="24" t="s">
        <v>28</v>
      </c>
      <c r="P551" s="80" t="s">
        <v>28</v>
      </c>
      <c r="Q551" s="35" t="s">
        <v>28</v>
      </c>
      <c r="R551" s="62" t="s">
        <v>1773</v>
      </c>
      <c r="S551" s="28" t="s">
        <v>1774</v>
      </c>
      <c r="T551" s="18" t="str">
        <f t="shared" si="20"/>
        <v>https://web.archive.org/web/20220817120506/https://www.nbcsandiego.com/news...</v>
      </c>
      <c r="U551" s="75"/>
      <c r="V551" s="35"/>
      <c r="W551" s="35"/>
      <c r="X551" s="35"/>
      <c r="Y551" s="43"/>
      <c r="Z551" s="43"/>
    </row>
    <row r="552">
      <c r="A552" s="57">
        <v>31.0</v>
      </c>
      <c r="B552" s="58">
        <f t="shared" ref="B552:B554" si="25">YEAR(C552)</f>
        <v>2017</v>
      </c>
      <c r="C552" s="73">
        <v>42896.0</v>
      </c>
      <c r="D552" s="44" t="s">
        <v>25</v>
      </c>
      <c r="E552" s="44" t="s">
        <v>1775</v>
      </c>
      <c r="F552" s="26" t="s">
        <v>1776</v>
      </c>
      <c r="G552" s="44">
        <v>1.0</v>
      </c>
      <c r="H552" s="44" t="s">
        <v>28</v>
      </c>
      <c r="I552" s="44" t="s">
        <v>28</v>
      </c>
      <c r="J552" s="44">
        <v>1.0</v>
      </c>
      <c r="K552" s="80" t="s">
        <v>28</v>
      </c>
      <c r="L552" s="80" t="s">
        <v>28</v>
      </c>
      <c r="M552" s="83" t="s">
        <v>83</v>
      </c>
      <c r="N552" s="80" t="s">
        <v>28</v>
      </c>
      <c r="O552" s="24" t="s">
        <v>28</v>
      </c>
      <c r="P552" s="80" t="s">
        <v>28</v>
      </c>
      <c r="Q552" s="35" t="s">
        <v>28</v>
      </c>
      <c r="R552" s="62" t="s">
        <v>1777</v>
      </c>
      <c r="S552" s="28" t="s">
        <v>1778</v>
      </c>
      <c r="T552" s="18" t="str">
        <f t="shared" si="20"/>
        <v>https://web.archive.org/web/20180502015310/http://www.khon2.com/news/local-...</v>
      </c>
      <c r="U552" s="75" t="s">
        <v>1779</v>
      </c>
      <c r="V552" s="35"/>
      <c r="W552" s="35"/>
      <c r="X552" s="35"/>
      <c r="Y552" s="43"/>
      <c r="Z552" s="43"/>
    </row>
    <row r="553" ht="12.75" customHeight="1">
      <c r="A553" s="57">
        <v>30.0</v>
      </c>
      <c r="B553" s="58">
        <f t="shared" si="25"/>
        <v>2017</v>
      </c>
      <c r="C553" s="73">
        <v>42866.0</v>
      </c>
      <c r="D553" s="44" t="s">
        <v>25</v>
      </c>
      <c r="E553" s="44" t="s">
        <v>71</v>
      </c>
      <c r="F553" s="26" t="s">
        <v>1612</v>
      </c>
      <c r="G553" s="44">
        <v>1.0</v>
      </c>
      <c r="H553" s="44" t="s">
        <v>28</v>
      </c>
      <c r="I553" s="44" t="s">
        <v>28</v>
      </c>
      <c r="J553" s="44">
        <v>1.0</v>
      </c>
      <c r="K553" s="80" t="s">
        <v>28</v>
      </c>
      <c r="L553" s="80" t="s">
        <v>28</v>
      </c>
      <c r="M553" s="36" t="s">
        <v>28</v>
      </c>
      <c r="N553" s="80" t="s">
        <v>28</v>
      </c>
      <c r="O553" s="24" t="s">
        <v>28</v>
      </c>
      <c r="P553" s="80" t="s">
        <v>28</v>
      </c>
      <c r="Q553" s="35" t="s">
        <v>28</v>
      </c>
      <c r="R553" s="62" t="s">
        <v>1780</v>
      </c>
      <c r="S553" s="28" t="s">
        <v>1781</v>
      </c>
      <c r="T553" s="18" t="str">
        <f t="shared" si="20"/>
        <v>https://www.companyowl.com/i/n/just-tesla-driver-loses-license-wreck-killed...</v>
      </c>
      <c r="U553" s="75"/>
      <c r="V553" s="35" t="s">
        <v>1782</v>
      </c>
      <c r="W553" s="35"/>
      <c r="X553" s="35"/>
      <c r="Y553" s="43"/>
      <c r="Z553" s="43"/>
    </row>
    <row r="554" ht="12.75" customHeight="1">
      <c r="A554" s="57">
        <v>29.0</v>
      </c>
      <c r="B554" s="58">
        <f t="shared" si="25"/>
        <v>2017</v>
      </c>
      <c r="C554" s="73">
        <v>42851.0</v>
      </c>
      <c r="D554" s="44" t="s">
        <v>1484</v>
      </c>
      <c r="E554" s="44" t="s">
        <v>28</v>
      </c>
      <c r="F554" s="26" t="s">
        <v>1612</v>
      </c>
      <c r="G554" s="44">
        <v>1.0</v>
      </c>
      <c r="H554" s="44" t="s">
        <v>28</v>
      </c>
      <c r="I554" s="44" t="s">
        <v>28</v>
      </c>
      <c r="J554" s="44">
        <v>1.0</v>
      </c>
      <c r="K554" s="80" t="s">
        <v>28</v>
      </c>
      <c r="L554" s="80" t="s">
        <v>28</v>
      </c>
      <c r="M554" s="36" t="s">
        <v>28</v>
      </c>
      <c r="N554" s="80" t="s">
        <v>28</v>
      </c>
      <c r="O554" s="24" t="s">
        <v>28</v>
      </c>
      <c r="P554" s="80" t="s">
        <v>28</v>
      </c>
      <c r="Q554" s="35" t="s">
        <v>28</v>
      </c>
      <c r="R554" s="62" t="s">
        <v>1783</v>
      </c>
      <c r="S554" s="28" t="s">
        <v>1784</v>
      </c>
      <c r="T554" s="18" t="str">
        <f t="shared" si="20"/>
        <v>https://web.archive.org/web/20220817120615/https://www.dt.no/nyheter/royken...</v>
      </c>
      <c r="U554" s="75"/>
      <c r="V554" s="35"/>
      <c r="W554" s="35"/>
      <c r="X554" s="35"/>
      <c r="Y554" s="43"/>
      <c r="Z554" s="43"/>
    </row>
    <row r="555" ht="12.75" customHeight="1">
      <c r="A555" s="57">
        <v>28.0</v>
      </c>
      <c r="B555" s="58">
        <v>2017.0</v>
      </c>
      <c r="C555" s="73">
        <v>42807.0</v>
      </c>
      <c r="D555" s="44" t="s">
        <v>25</v>
      </c>
      <c r="E555" s="44" t="s">
        <v>31</v>
      </c>
      <c r="F555" s="26" t="s">
        <v>1574</v>
      </c>
      <c r="G555" s="44">
        <v>1.0</v>
      </c>
      <c r="H555" s="44" t="s">
        <v>28</v>
      </c>
      <c r="I555" s="44" t="s">
        <v>28</v>
      </c>
      <c r="J555" s="44" t="s">
        <v>28</v>
      </c>
      <c r="K555" s="80">
        <v>1.0</v>
      </c>
      <c r="L555" s="80">
        <v>1.0</v>
      </c>
      <c r="M555" s="36" t="s">
        <v>28</v>
      </c>
      <c r="N555" s="80" t="s">
        <v>28</v>
      </c>
      <c r="O555" s="24" t="s">
        <v>28</v>
      </c>
      <c r="P555" s="80" t="s">
        <v>28</v>
      </c>
      <c r="Q555" s="35" t="s">
        <v>28</v>
      </c>
      <c r="R555" s="62" t="s">
        <v>1785</v>
      </c>
      <c r="S555" s="28" t="s">
        <v>1786</v>
      </c>
      <c r="T555" s="18" t="str">
        <f t="shared" si="20"/>
        <v>https://web.archive.org/web/20220817120645/http://thefoothillspaper.com/201...</v>
      </c>
      <c r="U555" s="75"/>
      <c r="V555" s="35"/>
      <c r="W555" s="35"/>
      <c r="X555" s="35"/>
      <c r="Y555" s="43"/>
      <c r="Z555" s="43"/>
    </row>
    <row r="556" ht="12.75" customHeight="1">
      <c r="A556" s="57">
        <v>27.0</v>
      </c>
      <c r="B556" s="58">
        <f>YEAR(C556)</f>
        <v>2017</v>
      </c>
      <c r="C556" s="73">
        <v>42752.0</v>
      </c>
      <c r="D556" s="44" t="s">
        <v>359</v>
      </c>
      <c r="E556" s="44" t="s">
        <v>28</v>
      </c>
      <c r="F556" s="26" t="s">
        <v>1787</v>
      </c>
      <c r="G556" s="44">
        <v>1.0</v>
      </c>
      <c r="H556" s="44">
        <v>1.0</v>
      </c>
      <c r="I556" s="44" t="s">
        <v>28</v>
      </c>
      <c r="J556" s="44" t="s">
        <v>28</v>
      </c>
      <c r="K556" s="80" t="s">
        <v>28</v>
      </c>
      <c r="L556" s="80">
        <v>1.0</v>
      </c>
      <c r="M556" s="36" t="s">
        <v>28</v>
      </c>
      <c r="N556" s="80" t="s">
        <v>28</v>
      </c>
      <c r="O556" s="24" t="s">
        <v>28</v>
      </c>
      <c r="P556" s="80" t="s">
        <v>28</v>
      </c>
      <c r="Q556" s="35" t="s">
        <v>28</v>
      </c>
      <c r="R556" s="62" t="s">
        <v>1788</v>
      </c>
      <c r="S556" s="28" t="s">
        <v>1789</v>
      </c>
      <c r="T556" s="18" t="str">
        <f t="shared" si="20"/>
        <v>https://web.archive.org/web/20220817120612/https://www.ln-online.de/lokales...</v>
      </c>
      <c r="U556" s="75"/>
      <c r="V556" s="35"/>
      <c r="W556" s="35"/>
      <c r="X556" s="35"/>
      <c r="Y556" s="43"/>
      <c r="Z556" s="43"/>
    </row>
    <row r="557" ht="12.75" customHeight="1">
      <c r="A557" s="57">
        <v>26.0</v>
      </c>
      <c r="B557" s="58">
        <v>2016.0</v>
      </c>
      <c r="C557" s="73">
        <v>42724.0</v>
      </c>
      <c r="D557" s="44" t="s">
        <v>25</v>
      </c>
      <c r="E557" s="44" t="s">
        <v>31</v>
      </c>
      <c r="F557" s="26" t="s">
        <v>1574</v>
      </c>
      <c r="G557" s="44">
        <v>1.0</v>
      </c>
      <c r="H557" s="44" t="s">
        <v>28</v>
      </c>
      <c r="I557" s="44" t="s">
        <v>28</v>
      </c>
      <c r="J557" s="44" t="s">
        <v>28</v>
      </c>
      <c r="K557" s="80">
        <v>1.0</v>
      </c>
      <c r="L557" s="80">
        <v>1.0</v>
      </c>
      <c r="M557" s="83" t="s">
        <v>62</v>
      </c>
      <c r="N557" s="80" t="s">
        <v>28</v>
      </c>
      <c r="O557" s="24" t="s">
        <v>28</v>
      </c>
      <c r="P557" s="80" t="s">
        <v>28</v>
      </c>
      <c r="Q557" s="35" t="s">
        <v>28</v>
      </c>
      <c r="R557" s="62" t="s">
        <v>1790</v>
      </c>
      <c r="S557" s="28" t="s">
        <v>1791</v>
      </c>
      <c r="T557" s="18" t="str">
        <f t="shared" si="20"/>
        <v>https://walterclark.com/blog/elderly-man-killed-palm-springs-pedestrian-col...</v>
      </c>
      <c r="U557" s="75"/>
      <c r="V557" s="35" t="s">
        <v>1792</v>
      </c>
      <c r="W557" s="35"/>
      <c r="X557" s="35"/>
      <c r="Y557" s="43"/>
      <c r="Z557" s="43"/>
    </row>
    <row r="558" ht="12.75" customHeight="1">
      <c r="A558" s="57">
        <v>25.0</v>
      </c>
      <c r="B558" s="58">
        <f t="shared" ref="B558:B559" si="26">YEAR(C558)</f>
        <v>2016</v>
      </c>
      <c r="C558" s="73">
        <v>42697.0</v>
      </c>
      <c r="D558" s="44" t="s">
        <v>25</v>
      </c>
      <c r="E558" s="44" t="s">
        <v>74</v>
      </c>
      <c r="F558" s="26" t="s">
        <v>1793</v>
      </c>
      <c r="G558" s="44">
        <v>1.0</v>
      </c>
      <c r="H558" s="44">
        <v>1.0</v>
      </c>
      <c r="I558" s="44" t="s">
        <v>28</v>
      </c>
      <c r="J558" s="44" t="s">
        <v>28</v>
      </c>
      <c r="K558" s="80" t="s">
        <v>28</v>
      </c>
      <c r="L558" s="80">
        <v>1.0</v>
      </c>
      <c r="M558" s="83" t="s">
        <v>83</v>
      </c>
      <c r="N558" s="80" t="s">
        <v>28</v>
      </c>
      <c r="O558" s="24" t="s">
        <v>28</v>
      </c>
      <c r="P558" s="80" t="s">
        <v>28</v>
      </c>
      <c r="Q558" s="35" t="s">
        <v>28</v>
      </c>
      <c r="R558" s="62" t="s">
        <v>1794</v>
      </c>
      <c r="S558" s="28" t="s">
        <v>1795</v>
      </c>
      <c r="T558" s="18" t="str">
        <f t="shared" si="20"/>
        <v>https://web.archive.org/web/20220817120614/https://medium.com/@MidwesternHe...</v>
      </c>
      <c r="U558" s="29" t="s">
        <v>1796</v>
      </c>
      <c r="V558" s="35"/>
      <c r="W558" s="35"/>
      <c r="X558" s="35"/>
      <c r="Y558" s="43"/>
      <c r="Z558" s="43"/>
    </row>
    <row r="559" ht="12.75" customHeight="1">
      <c r="A559" s="57">
        <v>24.0</v>
      </c>
      <c r="B559" s="58">
        <f t="shared" si="26"/>
        <v>2016</v>
      </c>
      <c r="C559" s="73">
        <v>42677.0</v>
      </c>
      <c r="D559" s="44" t="s">
        <v>25</v>
      </c>
      <c r="E559" s="44" t="s">
        <v>64</v>
      </c>
      <c r="F559" s="26" t="s">
        <v>1797</v>
      </c>
      <c r="G559" s="44">
        <v>2.0</v>
      </c>
      <c r="H559" s="44">
        <v>1.0</v>
      </c>
      <c r="I559" s="44">
        <v>1.0</v>
      </c>
      <c r="J559" s="44" t="s">
        <v>28</v>
      </c>
      <c r="K559" s="80" t="s">
        <v>28</v>
      </c>
      <c r="L559" s="80">
        <v>2.0</v>
      </c>
      <c r="M559" s="36" t="s">
        <v>28</v>
      </c>
      <c r="N559" s="80" t="s">
        <v>28</v>
      </c>
      <c r="O559" s="24" t="s">
        <v>28</v>
      </c>
      <c r="P559" s="80" t="s">
        <v>28</v>
      </c>
      <c r="Q559" s="35" t="s">
        <v>28</v>
      </c>
      <c r="R559" s="62" t="s">
        <v>1798</v>
      </c>
      <c r="S559" s="28" t="s">
        <v>1799</v>
      </c>
      <c r="T559" s="18" t="str">
        <f t="shared" si="20"/>
        <v>https://web.archive.org/web/20220817120611/https://www.indystar.com/story/n...</v>
      </c>
      <c r="U559" s="75"/>
      <c r="V559" s="35" t="s">
        <v>1800</v>
      </c>
      <c r="W559" s="35" t="s">
        <v>1801</v>
      </c>
      <c r="X559" s="35"/>
      <c r="Y559" s="43"/>
      <c r="Z559" s="43"/>
    </row>
    <row r="560" ht="12.75" customHeight="1">
      <c r="A560" s="57">
        <v>23.0</v>
      </c>
      <c r="B560" s="58">
        <v>2016.0</v>
      </c>
      <c r="C560" s="73">
        <v>42653.0</v>
      </c>
      <c r="D560" s="44" t="s">
        <v>25</v>
      </c>
      <c r="E560" s="44" t="s">
        <v>1702</v>
      </c>
      <c r="F560" s="26" t="s">
        <v>1802</v>
      </c>
      <c r="G560" s="44">
        <v>1.0</v>
      </c>
      <c r="H560" s="44" t="s">
        <v>28</v>
      </c>
      <c r="I560" s="44" t="s">
        <v>28</v>
      </c>
      <c r="J560" s="44">
        <v>1.0</v>
      </c>
      <c r="K560" s="80" t="s">
        <v>28</v>
      </c>
      <c r="L560" s="80" t="s">
        <v>28</v>
      </c>
      <c r="M560" s="83" t="s">
        <v>83</v>
      </c>
      <c r="N560" s="80" t="s">
        <v>28</v>
      </c>
      <c r="O560" s="24" t="s">
        <v>28</v>
      </c>
      <c r="P560" s="80" t="s">
        <v>28</v>
      </c>
      <c r="Q560" s="35" t="s">
        <v>28</v>
      </c>
      <c r="R560" s="62" t="s">
        <v>1803</v>
      </c>
      <c r="S560" s="28" t="s">
        <v>1804</v>
      </c>
      <c r="T560" s="18" t="str">
        <f t="shared" si="20"/>
        <v>https://web.archive.org/web/20220817120611/https://patch.com/new-hampshire/...</v>
      </c>
      <c r="U560" s="75"/>
      <c r="V560" s="35"/>
      <c r="W560" s="35"/>
      <c r="X560" s="35"/>
      <c r="Y560" s="43"/>
      <c r="Z560" s="43"/>
    </row>
    <row r="561" ht="12.75" customHeight="1">
      <c r="A561" s="57">
        <v>22.0</v>
      </c>
      <c r="B561" s="58">
        <f t="shared" ref="B561:B562" si="27">YEAR(C561)</f>
        <v>2016</v>
      </c>
      <c r="C561" s="73">
        <v>42650.0</v>
      </c>
      <c r="D561" s="44" t="s">
        <v>25</v>
      </c>
      <c r="E561" s="44" t="s">
        <v>31</v>
      </c>
      <c r="F561" s="26" t="s">
        <v>1620</v>
      </c>
      <c r="G561" s="44">
        <v>1.0</v>
      </c>
      <c r="H561" s="44" t="s">
        <v>28</v>
      </c>
      <c r="I561" s="44" t="s">
        <v>28</v>
      </c>
      <c r="J561" s="44">
        <v>1.0</v>
      </c>
      <c r="K561" s="80" t="s">
        <v>28</v>
      </c>
      <c r="L561" s="80" t="s">
        <v>28</v>
      </c>
      <c r="M561" s="83" t="s">
        <v>28</v>
      </c>
      <c r="N561" s="80" t="s">
        <v>28</v>
      </c>
      <c r="O561" s="24" t="s">
        <v>28</v>
      </c>
      <c r="P561" s="80" t="s">
        <v>28</v>
      </c>
      <c r="Q561" s="35" t="s">
        <v>28</v>
      </c>
      <c r="R561" s="62" t="s">
        <v>1805</v>
      </c>
      <c r="S561" s="28" t="s">
        <v>1806</v>
      </c>
      <c r="T561" s="18" t="str">
        <f t="shared" si="20"/>
        <v>https://web.archive.org/web/20220817120702/https://www.latimes.com/local/la...</v>
      </c>
      <c r="U561" s="75"/>
      <c r="V561" s="35"/>
      <c r="W561" s="35"/>
      <c r="X561" s="35"/>
      <c r="Y561" s="43"/>
      <c r="Z561" s="43"/>
    </row>
    <row r="562" ht="12.75" customHeight="1">
      <c r="A562" s="57">
        <v>21.0</v>
      </c>
      <c r="B562" s="58">
        <f t="shared" si="27"/>
        <v>2016</v>
      </c>
      <c r="C562" s="73">
        <v>42620.0</v>
      </c>
      <c r="D562" s="44" t="s">
        <v>1693</v>
      </c>
      <c r="E562" s="44" t="s">
        <v>28</v>
      </c>
      <c r="F562" s="26" t="s">
        <v>1807</v>
      </c>
      <c r="G562" s="44">
        <v>1.0</v>
      </c>
      <c r="H562" s="44">
        <v>1.0</v>
      </c>
      <c r="I562" s="44" t="s">
        <v>28</v>
      </c>
      <c r="J562" s="44" t="s">
        <v>28</v>
      </c>
      <c r="K562" s="80" t="s">
        <v>28</v>
      </c>
      <c r="L562" s="80">
        <v>1.0</v>
      </c>
      <c r="M562" s="83" t="s">
        <v>28</v>
      </c>
      <c r="N562" s="80" t="s">
        <v>28</v>
      </c>
      <c r="O562" s="24" t="s">
        <v>28</v>
      </c>
      <c r="P562" s="80" t="s">
        <v>28</v>
      </c>
      <c r="Q562" s="35" t="s">
        <v>28</v>
      </c>
      <c r="R562" s="62" t="s">
        <v>1808</v>
      </c>
      <c r="S562" s="28" t="s">
        <v>1809</v>
      </c>
      <c r="T562" s="18" t="str">
        <f t="shared" si="20"/>
        <v>https://archive.ph/wip/kco0E...</v>
      </c>
      <c r="U562" s="75"/>
      <c r="V562" s="35"/>
      <c r="W562" s="35"/>
      <c r="X562" s="35"/>
      <c r="Y562" s="43"/>
      <c r="Z562" s="43"/>
    </row>
    <row r="563" ht="12.75" customHeight="1">
      <c r="A563" s="57">
        <v>20.0</v>
      </c>
      <c r="B563" s="58">
        <v>2016.0</v>
      </c>
      <c r="C563" s="73">
        <v>42614.0</v>
      </c>
      <c r="D563" s="44" t="s">
        <v>25</v>
      </c>
      <c r="E563" s="44" t="s">
        <v>71</v>
      </c>
      <c r="F563" s="26" t="s">
        <v>1499</v>
      </c>
      <c r="G563" s="44">
        <v>1.0</v>
      </c>
      <c r="H563" s="44" t="s">
        <v>28</v>
      </c>
      <c r="I563" s="44" t="s">
        <v>28</v>
      </c>
      <c r="J563" s="44">
        <v>1.0</v>
      </c>
      <c r="K563" s="80" t="s">
        <v>28</v>
      </c>
      <c r="L563" s="80" t="s">
        <v>28</v>
      </c>
      <c r="M563" s="83" t="s">
        <v>28</v>
      </c>
      <c r="N563" s="80" t="s">
        <v>28</v>
      </c>
      <c r="O563" s="24" t="s">
        <v>28</v>
      </c>
      <c r="P563" s="80" t="s">
        <v>28</v>
      </c>
      <c r="Q563" s="35" t="s">
        <v>28</v>
      </c>
      <c r="R563" s="62" t="s">
        <v>1810</v>
      </c>
      <c r="S563" s="28" t="s">
        <v>1811</v>
      </c>
      <c r="T563" s="18" t="str">
        <f t="shared" si="20"/>
        <v>https://web.archive.org/web/20220817120817/https://www.local10.com/news/201...</v>
      </c>
      <c r="U563" s="75"/>
      <c r="V563" s="35"/>
      <c r="W563" s="35"/>
      <c r="X563" s="35"/>
      <c r="Y563" s="43"/>
      <c r="Z563" s="43"/>
    </row>
    <row r="564" ht="12.75" customHeight="1">
      <c r="A564" s="57">
        <v>19.0</v>
      </c>
      <c r="B564" s="58">
        <f>YEAR(C564)</f>
        <v>2016</v>
      </c>
      <c r="C564" s="73">
        <v>42597.0</v>
      </c>
      <c r="D564" s="44" t="s">
        <v>25</v>
      </c>
      <c r="E564" s="44" t="s">
        <v>31</v>
      </c>
      <c r="F564" s="26" t="s">
        <v>1812</v>
      </c>
      <c r="G564" s="44">
        <v>1.0</v>
      </c>
      <c r="H564" s="44" t="s">
        <v>28</v>
      </c>
      <c r="I564" s="44">
        <v>1.0</v>
      </c>
      <c r="J564" s="44" t="s">
        <v>28</v>
      </c>
      <c r="K564" s="80" t="s">
        <v>28</v>
      </c>
      <c r="L564" s="80">
        <v>1.0</v>
      </c>
      <c r="M564" s="83" t="s">
        <v>83</v>
      </c>
      <c r="N564" s="80" t="s">
        <v>28</v>
      </c>
      <c r="O564" s="24" t="s">
        <v>28</v>
      </c>
      <c r="P564" s="80" t="s">
        <v>28</v>
      </c>
      <c r="Q564" s="35" t="s">
        <v>28</v>
      </c>
      <c r="R564" s="62" t="s">
        <v>1813</v>
      </c>
      <c r="S564" s="28" t="s">
        <v>1814</v>
      </c>
      <c r="T564" s="18" t="str">
        <f t="shared" si="20"/>
        <v>https://web.archive.org/web/20220817120829/https://electrek.co/2016/08/15/r...</v>
      </c>
      <c r="U564" s="75"/>
      <c r="V564" s="35"/>
      <c r="W564" s="35"/>
      <c r="X564" s="35"/>
      <c r="Y564" s="43"/>
      <c r="Z564" s="43"/>
    </row>
    <row r="565" ht="12.75" customHeight="1">
      <c r="A565" s="57">
        <v>18.0</v>
      </c>
      <c r="B565" s="58">
        <v>2016.0</v>
      </c>
      <c r="C565" s="73">
        <v>42580.0</v>
      </c>
      <c r="D565" s="44" t="s">
        <v>25</v>
      </c>
      <c r="E565" s="44" t="s">
        <v>71</v>
      </c>
      <c r="F565" s="26" t="s">
        <v>1574</v>
      </c>
      <c r="G565" s="44">
        <v>1.0</v>
      </c>
      <c r="H565" s="44" t="s">
        <v>28</v>
      </c>
      <c r="I565" s="44" t="s">
        <v>28</v>
      </c>
      <c r="J565" s="44" t="s">
        <v>28</v>
      </c>
      <c r="K565" s="80">
        <v>1.0</v>
      </c>
      <c r="L565" s="80">
        <v>1.0</v>
      </c>
      <c r="M565" s="83" t="s">
        <v>28</v>
      </c>
      <c r="N565" s="80" t="s">
        <v>28</v>
      </c>
      <c r="O565" s="24" t="s">
        <v>28</v>
      </c>
      <c r="P565" s="80" t="s">
        <v>28</v>
      </c>
      <c r="Q565" s="35" t="s">
        <v>28</v>
      </c>
      <c r="R565" s="62" t="s">
        <v>1815</v>
      </c>
      <c r="S565" s="28" t="s">
        <v>1816</v>
      </c>
      <c r="T565" s="18" t="str">
        <f t="shared" si="20"/>
        <v>https://web.archive.org/web/20220817120828/https://www.local10.com/traffic/...</v>
      </c>
      <c r="U565" s="75"/>
      <c r="V565" s="35"/>
      <c r="W565" s="35"/>
      <c r="X565" s="35"/>
      <c r="Y565" s="43"/>
      <c r="Z565" s="43"/>
    </row>
    <row r="566" ht="12.75" customHeight="1">
      <c r="A566" s="57">
        <v>17.0</v>
      </c>
      <c r="B566" s="58">
        <v>2016.0</v>
      </c>
      <c r="C566" s="73">
        <v>42573.0</v>
      </c>
      <c r="D566" s="44" t="s">
        <v>25</v>
      </c>
      <c r="E566" s="44" t="s">
        <v>31</v>
      </c>
      <c r="F566" s="26" t="s">
        <v>1817</v>
      </c>
      <c r="G566" s="44">
        <v>1.0</v>
      </c>
      <c r="H566" s="44" t="s">
        <v>28</v>
      </c>
      <c r="I566" s="44" t="s">
        <v>28</v>
      </c>
      <c r="J566" s="44">
        <v>1.0</v>
      </c>
      <c r="K566" s="80" t="s">
        <v>28</v>
      </c>
      <c r="L566" s="80" t="s">
        <v>28</v>
      </c>
      <c r="M566" s="83" t="s">
        <v>83</v>
      </c>
      <c r="N566" s="80" t="s">
        <v>28</v>
      </c>
      <c r="O566" s="24" t="s">
        <v>28</v>
      </c>
      <c r="P566" s="80" t="s">
        <v>28</v>
      </c>
      <c r="Q566" s="35" t="s">
        <v>28</v>
      </c>
      <c r="R566" s="62" t="s">
        <v>1818</v>
      </c>
      <c r="S566" s="28" t="s">
        <v>1819</v>
      </c>
      <c r="T566" s="18" t="str">
        <f t="shared" si="20"/>
        <v>https://web.archive.org/web/20220817120734/https://www.ojaivalleynews.com/?...</v>
      </c>
      <c r="U566" s="75"/>
      <c r="V566" s="35"/>
      <c r="W566" s="35"/>
      <c r="X566" s="35"/>
      <c r="Y566" s="43"/>
      <c r="Z566" s="43"/>
    </row>
    <row r="567" ht="12.75" customHeight="1">
      <c r="A567" s="57">
        <v>16.0</v>
      </c>
      <c r="B567" s="58">
        <f t="shared" ref="B567:B568" si="28">YEAR(C567)</f>
        <v>2016</v>
      </c>
      <c r="C567" s="73">
        <v>42529.0</v>
      </c>
      <c r="D567" s="44" t="s">
        <v>25</v>
      </c>
      <c r="E567" s="44" t="s">
        <v>1775</v>
      </c>
      <c r="F567" s="26" t="s">
        <v>1820</v>
      </c>
      <c r="G567" s="44">
        <v>1.0</v>
      </c>
      <c r="H567" s="44" t="s">
        <v>28</v>
      </c>
      <c r="I567" s="44" t="s">
        <v>28</v>
      </c>
      <c r="J567" s="44">
        <v>1.0</v>
      </c>
      <c r="K567" s="80" t="s">
        <v>28</v>
      </c>
      <c r="L567" s="80" t="s">
        <v>28</v>
      </c>
      <c r="M567" s="83" t="s">
        <v>28</v>
      </c>
      <c r="N567" s="80" t="s">
        <v>28</v>
      </c>
      <c r="O567" s="24" t="s">
        <v>28</v>
      </c>
      <c r="P567" s="80" t="s">
        <v>28</v>
      </c>
      <c r="Q567" s="35" t="s">
        <v>28</v>
      </c>
      <c r="R567" s="62" t="s">
        <v>1821</v>
      </c>
      <c r="S567" s="28" t="s">
        <v>1822</v>
      </c>
      <c r="T567" s="18" t="str">
        <f t="shared" si="20"/>
        <v>https://web.archive.org/web/20220817120738/https://www.khon2.com/news/maui-...</v>
      </c>
      <c r="U567" s="75"/>
      <c r="V567" s="35"/>
      <c r="W567" s="35"/>
      <c r="X567" s="35"/>
      <c r="Y567" s="43"/>
      <c r="Z567" s="43"/>
    </row>
    <row r="568" ht="12.75" customHeight="1">
      <c r="A568" s="57">
        <v>15.0</v>
      </c>
      <c r="B568" s="58">
        <f t="shared" si="28"/>
        <v>2016</v>
      </c>
      <c r="C568" s="73">
        <v>42497.0</v>
      </c>
      <c r="D568" s="44" t="s">
        <v>25</v>
      </c>
      <c r="E568" s="44" t="s">
        <v>71</v>
      </c>
      <c r="F568" s="26" t="s">
        <v>1823</v>
      </c>
      <c r="G568" s="44">
        <v>1.0</v>
      </c>
      <c r="H568" s="44">
        <v>1.0</v>
      </c>
      <c r="I568" s="44" t="s">
        <v>28</v>
      </c>
      <c r="J568" s="44" t="s">
        <v>28</v>
      </c>
      <c r="K568" s="80" t="s">
        <v>28</v>
      </c>
      <c r="L568" s="80">
        <v>1.0</v>
      </c>
      <c r="M568" s="83" t="s">
        <v>28</v>
      </c>
      <c r="N568" s="91">
        <v>1.0</v>
      </c>
      <c r="O568" s="56" t="s">
        <v>1486</v>
      </c>
      <c r="P568" s="89">
        <v>1.0</v>
      </c>
      <c r="Q568" s="56" t="s">
        <v>1824</v>
      </c>
      <c r="R568" s="92" t="s">
        <v>1825</v>
      </c>
      <c r="S568" s="92" t="s">
        <v>1826</v>
      </c>
      <c r="T568" s="18" t="str">
        <f t="shared" si="20"/>
        <v>https://web.archive.org/web/20220817120738/https://www.nytimes.com/2016/07/02/busines...</v>
      </c>
      <c r="U568" s="75"/>
      <c r="V568" s="35" t="s">
        <v>1827</v>
      </c>
      <c r="W568" s="35"/>
      <c r="X568" s="35"/>
      <c r="Y568" s="43"/>
      <c r="Z568" s="43"/>
    </row>
    <row r="569" ht="12.75" customHeight="1">
      <c r="A569" s="57">
        <v>14.0</v>
      </c>
      <c r="B569" s="58">
        <v>2016.0</v>
      </c>
      <c r="C569" s="73">
        <v>42482.0</v>
      </c>
      <c r="D569" s="44" t="s">
        <v>25</v>
      </c>
      <c r="E569" s="44" t="s">
        <v>31</v>
      </c>
      <c r="F569" s="26" t="s">
        <v>1828</v>
      </c>
      <c r="G569" s="44">
        <v>1.0</v>
      </c>
      <c r="H569" s="44" t="s">
        <v>28</v>
      </c>
      <c r="I569" s="44" t="s">
        <v>28</v>
      </c>
      <c r="J569" s="44" t="s">
        <v>28</v>
      </c>
      <c r="K569" s="80">
        <v>1.0</v>
      </c>
      <c r="L569" s="80">
        <v>1.0</v>
      </c>
      <c r="M569" s="83" t="s">
        <v>83</v>
      </c>
      <c r="N569" s="80" t="s">
        <v>28</v>
      </c>
      <c r="O569" s="24" t="s">
        <v>28</v>
      </c>
      <c r="P569" s="80" t="s">
        <v>28</v>
      </c>
      <c r="Q569" s="35" t="s">
        <v>28</v>
      </c>
      <c r="R569" s="62" t="s">
        <v>1829</v>
      </c>
      <c r="S569" s="28" t="s">
        <v>1830</v>
      </c>
      <c r="T569" s="18" t="str">
        <f t="shared" si="20"/>
        <v>https://web.archive.org/web/20220817120736/https://www.ocregister.com/2016/...</v>
      </c>
      <c r="U569" s="75"/>
      <c r="V569" s="35"/>
      <c r="W569" s="35"/>
      <c r="X569" s="35"/>
      <c r="Y569" s="43"/>
      <c r="Z569" s="43"/>
    </row>
    <row r="570" ht="12.75" customHeight="1">
      <c r="A570" s="57">
        <v>13.0</v>
      </c>
      <c r="B570" s="58">
        <f t="shared" ref="B570:B573" si="29">YEAR(C570)</f>
        <v>2016</v>
      </c>
      <c r="C570" s="73">
        <v>42468.0</v>
      </c>
      <c r="D570" s="44" t="s">
        <v>25</v>
      </c>
      <c r="E570" s="44" t="s">
        <v>67</v>
      </c>
      <c r="F570" s="26" t="s">
        <v>1831</v>
      </c>
      <c r="G570" s="44">
        <v>1.0</v>
      </c>
      <c r="H570" s="44" t="s">
        <v>28</v>
      </c>
      <c r="I570" s="44" t="s">
        <v>28</v>
      </c>
      <c r="J570" s="44">
        <v>1.0</v>
      </c>
      <c r="K570" s="80" t="s">
        <v>28</v>
      </c>
      <c r="L570" s="80" t="s">
        <v>28</v>
      </c>
      <c r="M570" s="83" t="s">
        <v>28</v>
      </c>
      <c r="N570" s="80" t="s">
        <v>28</v>
      </c>
      <c r="O570" s="24" t="s">
        <v>28</v>
      </c>
      <c r="P570" s="80" t="s">
        <v>28</v>
      </c>
      <c r="Q570" s="35" t="s">
        <v>28</v>
      </c>
      <c r="R570" s="62" t="s">
        <v>1832</v>
      </c>
      <c r="S570" s="28" t="s">
        <v>1833</v>
      </c>
      <c r="T570" s="18" t="str">
        <f t="shared" si="20"/>
        <v>https://web.archive.org/web/20180813153941/https://www.nbc4i.com/local-news...</v>
      </c>
      <c r="U570" s="75"/>
      <c r="V570" s="35"/>
      <c r="W570" s="35"/>
      <c r="X570" s="35"/>
      <c r="Y570" s="43"/>
      <c r="Z570" s="43"/>
    </row>
    <row r="571" ht="12.75" customHeight="1">
      <c r="A571" s="57">
        <v>12.0</v>
      </c>
      <c r="B571" s="58">
        <f t="shared" si="29"/>
        <v>2016</v>
      </c>
      <c r="C571" s="73">
        <v>42389.0</v>
      </c>
      <c r="D571" s="44" t="s">
        <v>88</v>
      </c>
      <c r="E571" s="44" t="s">
        <v>28</v>
      </c>
      <c r="F571" s="26" t="s">
        <v>1834</v>
      </c>
      <c r="G571" s="44">
        <v>1.0</v>
      </c>
      <c r="H571" s="44">
        <v>1.0</v>
      </c>
      <c r="I571" s="44" t="s">
        <v>28</v>
      </c>
      <c r="J571" s="44" t="s">
        <v>28</v>
      </c>
      <c r="K571" s="80" t="s">
        <v>28</v>
      </c>
      <c r="L571" s="80">
        <v>1.0</v>
      </c>
      <c r="M571" s="83" t="s">
        <v>83</v>
      </c>
      <c r="N571" s="91">
        <v>1.0</v>
      </c>
      <c r="O571" s="56" t="s">
        <v>1486</v>
      </c>
      <c r="P571" s="89">
        <v>1.0</v>
      </c>
      <c r="Q571" s="56" t="s">
        <v>1835</v>
      </c>
      <c r="R571" s="92" t="s">
        <v>1836</v>
      </c>
      <c r="S571" s="92" t="s">
        <v>1837</v>
      </c>
      <c r="T571" s="18" t="str">
        <f t="shared" si="20"/>
        <v>https://web.archive.org/web/20230513211421/http://www.ecns.cn/2018/0...</v>
      </c>
      <c r="U571" s="75"/>
      <c r="V571" s="35" t="s">
        <v>1838</v>
      </c>
      <c r="W571" s="35"/>
      <c r="X571" s="35"/>
      <c r="Y571" s="43"/>
      <c r="Z571" s="43"/>
    </row>
    <row r="572" ht="12.75" customHeight="1">
      <c r="A572" s="57">
        <v>11.0</v>
      </c>
      <c r="B572" s="58">
        <f t="shared" si="29"/>
        <v>2015</v>
      </c>
      <c r="C572" s="73">
        <v>42366.0</v>
      </c>
      <c r="D572" s="44" t="s">
        <v>25</v>
      </c>
      <c r="E572" s="44" t="s">
        <v>114</v>
      </c>
      <c r="F572" s="26" t="s">
        <v>1839</v>
      </c>
      <c r="G572" s="44">
        <v>1.0</v>
      </c>
      <c r="H572" s="44">
        <v>1.0</v>
      </c>
      <c r="I572" s="44" t="s">
        <v>28</v>
      </c>
      <c r="J572" s="44" t="s">
        <v>28</v>
      </c>
      <c r="K572" s="80" t="s">
        <v>28</v>
      </c>
      <c r="L572" s="80">
        <v>1.0</v>
      </c>
      <c r="M572" s="83" t="s">
        <v>28</v>
      </c>
      <c r="N572" s="80" t="s">
        <v>28</v>
      </c>
      <c r="O572" s="24" t="s">
        <v>28</v>
      </c>
      <c r="P572" s="80" t="s">
        <v>28</v>
      </c>
      <c r="Q572" s="35" t="s">
        <v>28</v>
      </c>
      <c r="R572" s="62" t="s">
        <v>1840</v>
      </c>
      <c r="S572" s="28" t="s">
        <v>1841</v>
      </c>
      <c r="T572" s="18" t="str">
        <f t="shared" si="20"/>
        <v>https://web.archive.org/web/20220817120752/https://www.chron.com/houston/ar...</v>
      </c>
      <c r="U572" s="75"/>
      <c r="V572" s="35"/>
      <c r="W572" s="35"/>
      <c r="X572" s="35"/>
      <c r="Y572" s="43"/>
      <c r="Z572" s="43"/>
    </row>
    <row r="573" ht="12.75" customHeight="1">
      <c r="A573" s="57">
        <v>10.0</v>
      </c>
      <c r="B573" s="58">
        <f t="shared" si="29"/>
        <v>2015</v>
      </c>
      <c r="C573" s="73">
        <v>42360.0</v>
      </c>
      <c r="D573" s="44" t="s">
        <v>285</v>
      </c>
      <c r="E573" s="44" t="s">
        <v>28</v>
      </c>
      <c r="F573" s="26" t="s">
        <v>1842</v>
      </c>
      <c r="G573" s="44">
        <v>1.0</v>
      </c>
      <c r="H573" s="44">
        <v>1.0</v>
      </c>
      <c r="I573" s="44" t="s">
        <v>28</v>
      </c>
      <c r="J573" s="44" t="s">
        <v>28</v>
      </c>
      <c r="K573" s="80" t="s">
        <v>28</v>
      </c>
      <c r="L573" s="80">
        <v>1.0</v>
      </c>
      <c r="M573" s="83" t="s">
        <v>28</v>
      </c>
      <c r="N573" s="35" t="s">
        <v>28</v>
      </c>
      <c r="O573" s="24" t="s">
        <v>28</v>
      </c>
      <c r="P573" s="80" t="s">
        <v>28</v>
      </c>
      <c r="Q573" s="35" t="s">
        <v>28</v>
      </c>
      <c r="R573" s="62" t="s">
        <v>1843</v>
      </c>
      <c r="S573" s="28" t="s">
        <v>1844</v>
      </c>
      <c r="T573" s="18" t="str">
        <f t="shared" si="20"/>
        <v>https://web.archive.org/web/20220817120756/https://electrek.co/2015/12/22/m...</v>
      </c>
      <c r="U573" s="75"/>
      <c r="V573" s="35"/>
      <c r="W573" s="35"/>
      <c r="X573" s="35"/>
      <c r="Y573" s="43"/>
      <c r="Z573" s="43"/>
    </row>
    <row r="574" ht="12.75" customHeight="1">
      <c r="A574" s="57">
        <v>9.0</v>
      </c>
      <c r="B574" s="58">
        <v>2015.0</v>
      </c>
      <c r="C574" s="73">
        <v>42326.0</v>
      </c>
      <c r="D574" s="44" t="s">
        <v>25</v>
      </c>
      <c r="E574" s="44" t="s">
        <v>31</v>
      </c>
      <c r="F574" s="26" t="s">
        <v>1574</v>
      </c>
      <c r="G574" s="44">
        <v>1.0</v>
      </c>
      <c r="H574" s="44" t="s">
        <v>28</v>
      </c>
      <c r="I574" s="44" t="s">
        <v>28</v>
      </c>
      <c r="J574" s="44" t="s">
        <v>28</v>
      </c>
      <c r="K574" s="80">
        <v>1.0</v>
      </c>
      <c r="L574" s="80">
        <v>1.0</v>
      </c>
      <c r="M574" s="83" t="s">
        <v>28</v>
      </c>
      <c r="N574" s="80" t="s">
        <v>28</v>
      </c>
      <c r="O574" s="24" t="s">
        <v>28</v>
      </c>
      <c r="P574" s="80" t="s">
        <v>28</v>
      </c>
      <c r="Q574" s="35" t="s">
        <v>28</v>
      </c>
      <c r="R574" s="62" t="s">
        <v>1845</v>
      </c>
      <c r="S574" s="28" t="s">
        <v>1846</v>
      </c>
      <c r="T574" s="18" t="str">
        <f t="shared" si="20"/>
        <v>https://web.archive.org/web/20220817120754/https://patch.com/california/fre...</v>
      </c>
      <c r="U574" s="75"/>
      <c r="V574" s="35"/>
      <c r="W574" s="35"/>
      <c r="X574" s="35"/>
      <c r="Y574" s="43"/>
      <c r="Z574" s="43"/>
    </row>
    <row r="575" ht="12.75" customHeight="1">
      <c r="A575" s="57">
        <v>8.0</v>
      </c>
      <c r="B575" s="58">
        <f t="shared" ref="B575:B582" si="30">YEAR(C575)</f>
        <v>2015</v>
      </c>
      <c r="C575" s="73">
        <v>42177.0</v>
      </c>
      <c r="D575" s="44" t="s">
        <v>25</v>
      </c>
      <c r="E575" s="44" t="s">
        <v>31</v>
      </c>
      <c r="F575" s="26" t="s">
        <v>1509</v>
      </c>
      <c r="G575" s="44">
        <v>1.0</v>
      </c>
      <c r="H575" s="44">
        <v>1.0</v>
      </c>
      <c r="I575" s="44" t="s">
        <v>28</v>
      </c>
      <c r="J575" s="44" t="s">
        <v>28</v>
      </c>
      <c r="K575" s="80" t="s">
        <v>28</v>
      </c>
      <c r="L575" s="80">
        <v>1.0</v>
      </c>
      <c r="M575" s="83" t="s">
        <v>28</v>
      </c>
      <c r="N575" s="80" t="s">
        <v>28</v>
      </c>
      <c r="O575" s="24" t="s">
        <v>28</v>
      </c>
      <c r="P575" s="80" t="s">
        <v>28</v>
      </c>
      <c r="Q575" s="35" t="s">
        <v>28</v>
      </c>
      <c r="R575" s="62" t="s">
        <v>1847</v>
      </c>
      <c r="S575" s="28" t="s">
        <v>1848</v>
      </c>
      <c r="T575" s="18" t="str">
        <f t="shared" si="20"/>
        <v>https://web.archive.org/web/20220817120755/https://www.dailynews.com/2015/0...</v>
      </c>
      <c r="U575" s="75"/>
      <c r="V575" s="35" t="s">
        <v>1849</v>
      </c>
      <c r="W575" s="35"/>
      <c r="X575" s="35"/>
      <c r="Y575" s="43"/>
      <c r="Z575" s="43"/>
    </row>
    <row r="576" ht="12.75" customHeight="1">
      <c r="A576" s="57">
        <v>7.0</v>
      </c>
      <c r="B576" s="58">
        <f t="shared" si="30"/>
        <v>2015</v>
      </c>
      <c r="C576" s="73">
        <v>42026.0</v>
      </c>
      <c r="D576" s="44" t="s">
        <v>25</v>
      </c>
      <c r="E576" s="44" t="s">
        <v>31</v>
      </c>
      <c r="F576" s="26" t="s">
        <v>1509</v>
      </c>
      <c r="G576" s="44">
        <v>1.0</v>
      </c>
      <c r="H576" s="44">
        <v>1.0</v>
      </c>
      <c r="I576" s="44" t="s">
        <v>28</v>
      </c>
      <c r="J576" s="44" t="s">
        <v>28</v>
      </c>
      <c r="K576" s="80" t="s">
        <v>28</v>
      </c>
      <c r="L576" s="80">
        <v>1.0</v>
      </c>
      <c r="M576" s="83" t="s">
        <v>83</v>
      </c>
      <c r="N576" s="80" t="s">
        <v>28</v>
      </c>
      <c r="O576" s="24" t="s">
        <v>28</v>
      </c>
      <c r="P576" s="80" t="s">
        <v>28</v>
      </c>
      <c r="Q576" s="35" t="s">
        <v>28</v>
      </c>
      <c r="R576" s="62" t="s">
        <v>1850</v>
      </c>
      <c r="S576" s="28" t="s">
        <v>1851</v>
      </c>
      <c r="T576" s="18" t="str">
        <f t="shared" si="20"/>
        <v>https://web.archive.org/web/20220817120837/https://www.mercurynews.com/2015...</v>
      </c>
      <c r="U576" s="75"/>
      <c r="V576" s="35" t="s">
        <v>1852</v>
      </c>
      <c r="W576" s="35"/>
      <c r="X576" s="35"/>
      <c r="Y576" s="43"/>
      <c r="Z576" s="43"/>
    </row>
    <row r="577" ht="12.75" customHeight="1">
      <c r="A577" s="57">
        <v>6.0</v>
      </c>
      <c r="B577" s="58">
        <f t="shared" si="30"/>
        <v>2014</v>
      </c>
      <c r="C577" s="73">
        <v>42003.0</v>
      </c>
      <c r="D577" s="44" t="s">
        <v>25</v>
      </c>
      <c r="E577" s="44" t="s">
        <v>31</v>
      </c>
      <c r="F577" s="26" t="s">
        <v>1509</v>
      </c>
      <c r="G577" s="44">
        <v>1.0</v>
      </c>
      <c r="H577" s="44">
        <v>1.0</v>
      </c>
      <c r="I577" s="44" t="s">
        <v>28</v>
      </c>
      <c r="J577" s="44" t="s">
        <v>28</v>
      </c>
      <c r="K577" s="80" t="s">
        <v>28</v>
      </c>
      <c r="L577" s="80">
        <v>1.0</v>
      </c>
      <c r="M577" s="83" t="s">
        <v>28</v>
      </c>
      <c r="N577" s="80" t="s">
        <v>28</v>
      </c>
      <c r="O577" s="24" t="s">
        <v>28</v>
      </c>
      <c r="P577" s="80" t="s">
        <v>28</v>
      </c>
      <c r="Q577" s="35" t="s">
        <v>28</v>
      </c>
      <c r="R577" s="62" t="s">
        <v>1853</v>
      </c>
      <c r="S577" s="28" t="s">
        <v>1854</v>
      </c>
      <c r="T577" s="18" t="str">
        <f t="shared" si="20"/>
        <v>https://web.archive.org/web/20220817120806/https://www.pressdemocrat.com/ar...</v>
      </c>
      <c r="U577" s="75"/>
      <c r="V577" s="35" t="s">
        <v>1855</v>
      </c>
      <c r="W577" s="35"/>
      <c r="X577" s="35"/>
      <c r="Y577" s="43"/>
      <c r="Z577" s="43"/>
    </row>
    <row r="578" ht="12.75" customHeight="1">
      <c r="A578" s="57">
        <v>5.0</v>
      </c>
      <c r="B578" s="58">
        <f t="shared" si="30"/>
        <v>2014</v>
      </c>
      <c r="C578" s="73">
        <v>41834.0</v>
      </c>
      <c r="D578" s="44" t="s">
        <v>25</v>
      </c>
      <c r="E578" s="44" t="s">
        <v>31</v>
      </c>
      <c r="F578" s="26" t="s">
        <v>1620</v>
      </c>
      <c r="G578" s="44">
        <v>1.0</v>
      </c>
      <c r="H578" s="44" t="s">
        <v>28</v>
      </c>
      <c r="I578" s="44" t="s">
        <v>28</v>
      </c>
      <c r="J578" s="44">
        <v>1.0</v>
      </c>
      <c r="K578" s="80" t="s">
        <v>28</v>
      </c>
      <c r="L578" s="80" t="s">
        <v>28</v>
      </c>
      <c r="M578" s="83" t="s">
        <v>28</v>
      </c>
      <c r="N578" s="80" t="s">
        <v>28</v>
      </c>
      <c r="O578" s="24" t="s">
        <v>28</v>
      </c>
      <c r="P578" s="80" t="s">
        <v>28</v>
      </c>
      <c r="Q578" s="35" t="s">
        <v>28</v>
      </c>
      <c r="R578" s="62" t="s">
        <v>1856</v>
      </c>
      <c r="S578" s="28" t="s">
        <v>1857</v>
      </c>
      <c r="T578" s="18" t="str">
        <f t="shared" si="20"/>
        <v>https://web.archive.org/web/20220817120807/http://injurylawcentral.com/blog...</v>
      </c>
      <c r="U578" s="75"/>
      <c r="V578" s="35"/>
      <c r="W578" s="35"/>
      <c r="X578" s="35"/>
      <c r="Y578" s="43"/>
      <c r="Z578" s="43"/>
    </row>
    <row r="579" ht="12.75" customHeight="1">
      <c r="A579" s="57">
        <v>4.0</v>
      </c>
      <c r="B579" s="58">
        <f t="shared" si="30"/>
        <v>2014</v>
      </c>
      <c r="C579" s="73">
        <v>41824.0</v>
      </c>
      <c r="D579" s="44" t="s">
        <v>25</v>
      </c>
      <c r="E579" s="44" t="s">
        <v>31</v>
      </c>
      <c r="F579" s="26" t="s">
        <v>1858</v>
      </c>
      <c r="G579" s="44">
        <v>1.0</v>
      </c>
      <c r="H579" s="44">
        <v>1.0</v>
      </c>
      <c r="I579" s="44" t="s">
        <v>28</v>
      </c>
      <c r="J579" s="44" t="s">
        <v>28</v>
      </c>
      <c r="K579" s="80" t="s">
        <v>28</v>
      </c>
      <c r="L579" s="80">
        <v>1.0</v>
      </c>
      <c r="M579" s="83" t="s">
        <v>28</v>
      </c>
      <c r="N579" s="80" t="s">
        <v>28</v>
      </c>
      <c r="O579" s="24" t="s">
        <v>28</v>
      </c>
      <c r="P579" s="80" t="s">
        <v>28</v>
      </c>
      <c r="Q579" s="35" t="s">
        <v>28</v>
      </c>
      <c r="R579" s="62" t="s">
        <v>1859</v>
      </c>
      <c r="S579" s="28" t="s">
        <v>1860</v>
      </c>
      <c r="T579" s="18" t="str">
        <f t="shared" si="20"/>
        <v>https://web.archive.org/web/20220817120839/https://www.theverge.com/2014/7/...</v>
      </c>
      <c r="U579" s="75"/>
      <c r="V579" s="35" t="s">
        <v>1861</v>
      </c>
      <c r="W579" s="35"/>
      <c r="X579" s="35"/>
      <c r="Y579" s="43"/>
      <c r="Z579" s="43"/>
    </row>
    <row r="580" ht="12.75" customHeight="1">
      <c r="A580" s="57">
        <v>3.0</v>
      </c>
      <c r="B580" s="58">
        <f t="shared" si="30"/>
        <v>2014</v>
      </c>
      <c r="C580" s="73">
        <v>41824.0</v>
      </c>
      <c r="D580" s="44" t="s">
        <v>25</v>
      </c>
      <c r="E580" s="44" t="s">
        <v>31</v>
      </c>
      <c r="F580" s="26" t="s">
        <v>1690</v>
      </c>
      <c r="G580" s="44">
        <v>3.0</v>
      </c>
      <c r="H580" s="44" t="s">
        <v>28</v>
      </c>
      <c r="I580" s="44" t="s">
        <v>28</v>
      </c>
      <c r="J580" s="44">
        <v>3.0</v>
      </c>
      <c r="K580" s="80" t="s">
        <v>28</v>
      </c>
      <c r="L580" s="80" t="s">
        <v>28</v>
      </c>
      <c r="M580" s="83" t="s">
        <v>28</v>
      </c>
      <c r="N580" s="80" t="s">
        <v>28</v>
      </c>
      <c r="O580" s="24" t="s">
        <v>28</v>
      </c>
      <c r="P580" s="80" t="s">
        <v>28</v>
      </c>
      <c r="Q580" s="35" t="s">
        <v>28</v>
      </c>
      <c r="R580" s="62" t="s">
        <v>1862</v>
      </c>
      <c r="S580" s="28" t="s">
        <v>1863</v>
      </c>
      <c r="T580" s="18" t="str">
        <f t="shared" si="20"/>
        <v>https://web.archive.org/web/20220412004559/https://insideevs.com/news/32293...</v>
      </c>
      <c r="U580" s="75"/>
      <c r="V580" s="35"/>
      <c r="W580" s="35"/>
      <c r="X580" s="35"/>
      <c r="Y580" s="43"/>
      <c r="Z580" s="43"/>
    </row>
    <row r="581" ht="12.75" customHeight="1">
      <c r="A581" s="57">
        <v>2.0</v>
      </c>
      <c r="B581" s="58">
        <f t="shared" si="30"/>
        <v>2013</v>
      </c>
      <c r="C581" s="73">
        <v>41580.0</v>
      </c>
      <c r="D581" s="44" t="s">
        <v>25</v>
      </c>
      <c r="E581" s="44" t="s">
        <v>31</v>
      </c>
      <c r="F581" s="26" t="s">
        <v>1760</v>
      </c>
      <c r="G581" s="44">
        <v>1.0</v>
      </c>
      <c r="H581" s="44" t="s">
        <v>28</v>
      </c>
      <c r="I581" s="44" t="s">
        <v>28</v>
      </c>
      <c r="J581" s="44" t="s">
        <v>28</v>
      </c>
      <c r="K581" s="80">
        <v>1.0</v>
      </c>
      <c r="L581" s="80">
        <v>1.0</v>
      </c>
      <c r="M581" s="83" t="s">
        <v>28</v>
      </c>
      <c r="N581" s="80" t="s">
        <v>28</v>
      </c>
      <c r="O581" s="24" t="s">
        <v>28</v>
      </c>
      <c r="P581" s="80" t="s">
        <v>28</v>
      </c>
      <c r="Q581" s="35" t="s">
        <v>28</v>
      </c>
      <c r="R581" s="62" t="s">
        <v>1864</v>
      </c>
      <c r="S581" s="28" t="s">
        <v>1865</v>
      </c>
      <c r="T581" s="18" t="str">
        <f t="shared" si="20"/>
        <v>https://web.archive.org/web/20220817121049/https://www.santacruzsentinel.co...</v>
      </c>
      <c r="U581" s="75"/>
      <c r="V581" s="35"/>
      <c r="W581" s="35"/>
      <c r="X581" s="35"/>
      <c r="Y581" s="43"/>
      <c r="Z581" s="43"/>
    </row>
    <row r="582" ht="12.75" customHeight="1">
      <c r="A582" s="57">
        <v>1.0</v>
      </c>
      <c r="B582" s="58">
        <f t="shared" si="30"/>
        <v>2013</v>
      </c>
      <c r="C582" s="73">
        <v>41366.0</v>
      </c>
      <c r="D582" s="44" t="s">
        <v>25</v>
      </c>
      <c r="E582" s="44" t="s">
        <v>31</v>
      </c>
      <c r="F582" s="26" t="s">
        <v>1866</v>
      </c>
      <c r="G582" s="44">
        <v>2.0</v>
      </c>
      <c r="H582" s="44" t="s">
        <v>28</v>
      </c>
      <c r="I582" s="44" t="s">
        <v>28</v>
      </c>
      <c r="J582" s="44">
        <v>2.0</v>
      </c>
      <c r="K582" s="80" t="s">
        <v>28</v>
      </c>
      <c r="L582" s="80" t="s">
        <v>28</v>
      </c>
      <c r="M582" s="83" t="s">
        <v>83</v>
      </c>
      <c r="N582" s="80" t="s">
        <v>28</v>
      </c>
      <c r="O582" s="24" t="s">
        <v>28</v>
      </c>
      <c r="P582" s="80" t="s">
        <v>28</v>
      </c>
      <c r="Q582" s="35" t="s">
        <v>28</v>
      </c>
      <c r="R582" s="62" t="s">
        <v>1867</v>
      </c>
      <c r="S582" s="28" t="s">
        <v>1868</v>
      </c>
      <c r="T582" s="18" t="str">
        <f t="shared" si="20"/>
        <v>https://web.archive.org/web/20150425055520/http://articles.latimes.com/2013...</v>
      </c>
      <c r="U582" s="75"/>
      <c r="V582" s="35" t="s">
        <v>1869</v>
      </c>
      <c r="W582" s="35" t="s">
        <v>1870</v>
      </c>
      <c r="X582" s="35"/>
      <c r="Y582" s="43"/>
      <c r="Z582" s="43"/>
    </row>
    <row r="583" ht="12.75" customHeight="1">
      <c r="A583" s="58"/>
      <c r="B583" s="58"/>
      <c r="C583" s="94"/>
      <c r="D583" s="15"/>
      <c r="E583" s="15"/>
      <c r="F583" s="95"/>
      <c r="G583" s="17"/>
      <c r="H583" s="80"/>
      <c r="I583" s="80"/>
      <c r="J583" s="80"/>
      <c r="K583" s="80"/>
      <c r="L583" s="80"/>
      <c r="M583" s="83"/>
      <c r="N583" s="80"/>
      <c r="O583" s="56"/>
      <c r="P583" s="80"/>
      <c r="Q583" s="96"/>
      <c r="R583" s="62"/>
      <c r="S583" s="28"/>
      <c r="T583" s="97"/>
      <c r="U583" s="75"/>
      <c r="V583" s="35"/>
      <c r="W583" s="35"/>
      <c r="X583" s="35"/>
      <c r="Y583" s="43"/>
      <c r="Z583" s="43"/>
    </row>
    <row r="584" ht="12.75" customHeight="1">
      <c r="A584" s="58"/>
      <c r="B584" s="58"/>
      <c r="C584" s="94"/>
      <c r="D584" s="15"/>
      <c r="E584" s="15"/>
      <c r="F584" s="3" t="s">
        <v>1871</v>
      </c>
      <c r="G584" s="98">
        <f>SUMIF($E$2:$E$582,"-",$G$2:$G$582)</f>
        <v>155</v>
      </c>
      <c r="H584" s="99">
        <f>SUMIF($E$2:$E$582,"-",$H$2:$H$582)</f>
        <v>50</v>
      </c>
      <c r="I584" s="99">
        <f>SUMIF($E$2:$E$582,"-",$I$2:$I$582)</f>
        <v>26</v>
      </c>
      <c r="J584" s="99">
        <f>SUMIF($E$2:$E$582,"-",$J$2:$J$582)</f>
        <v>40</v>
      </c>
      <c r="K584" s="99">
        <f>SUMIF($E$2:$E$582,"-",$K$2:$K$582)</f>
        <v>30</v>
      </c>
      <c r="L584" s="99">
        <f>SUMIF($E$2:$E$582,"-",$L$2:$L$582)</f>
        <v>108</v>
      </c>
      <c r="M584" s="100"/>
      <c r="N584" s="99">
        <f>SUMIF($E$2:$E$582,"-",$N$2:$N$582)</f>
        <v>8</v>
      </c>
      <c r="O584" s="101"/>
      <c r="P584" s="102">
        <f>SUMIF($E$2:$E$582,"-",$P$2:$P$582)</f>
        <v>3</v>
      </c>
      <c r="Q584" s="96"/>
      <c r="R584" s="62"/>
      <c r="S584" s="28"/>
      <c r="T584" s="97"/>
      <c r="U584" s="75"/>
      <c r="V584" s="35"/>
      <c r="W584" s="35"/>
      <c r="X584" s="35"/>
      <c r="Y584" s="43"/>
      <c r="Z584" s="43"/>
    </row>
    <row r="585" ht="12.75" customHeight="1">
      <c r="A585" s="58"/>
      <c r="B585" s="103"/>
      <c r="C585" s="104"/>
      <c r="D585" s="105"/>
      <c r="E585" s="105"/>
      <c r="F585" s="3" t="s">
        <v>25</v>
      </c>
      <c r="G585" s="106">
        <f t="shared" ref="G585:L585" si="31">SUMIF($D$2:$D$582,"USA",G2:G582)</f>
        <v>579</v>
      </c>
      <c r="H585" s="105">
        <f t="shared" si="31"/>
        <v>211</v>
      </c>
      <c r="I585" s="105">
        <f t="shared" si="31"/>
        <v>106</v>
      </c>
      <c r="J585" s="105">
        <f t="shared" si="31"/>
        <v>195</v>
      </c>
      <c r="K585" s="105">
        <f t="shared" si="31"/>
        <v>50</v>
      </c>
      <c r="L585" s="105">
        <f t="shared" si="31"/>
        <v>341</v>
      </c>
      <c r="M585" s="107"/>
      <c r="N585" s="105">
        <f>SUMIF($D$2:$D$582,"USA",N2:N582)</f>
        <v>68</v>
      </c>
      <c r="O585" s="108">
        <f t="shared" ref="O585:O586" si="33">SUMIF($Q$2:$Q$582,"SGO",$G$2:$G$582)</f>
        <v>48</v>
      </c>
      <c r="P585" s="109">
        <f>SUMIF($D$2:$D$582,"USA",P2:P582)</f>
        <v>56</v>
      </c>
      <c r="Q585" s="96"/>
      <c r="R585" s="110"/>
      <c r="S585" s="111"/>
      <c r="T585" s="97"/>
      <c r="U585" s="111"/>
      <c r="V585" s="105"/>
      <c r="W585" s="105"/>
      <c r="X585" s="105"/>
      <c r="Y585" s="105"/>
      <c r="Z585" s="105"/>
    </row>
    <row r="586" ht="12.75" customHeight="1">
      <c r="A586" s="58"/>
      <c r="B586" s="103"/>
      <c r="C586" s="104"/>
      <c r="D586" s="105"/>
      <c r="E586" s="105"/>
      <c r="F586" s="3" t="s">
        <v>1872</v>
      </c>
      <c r="G586" s="112">
        <f t="shared" ref="G586:L586" si="32">SUM(G584:G585)</f>
        <v>734</v>
      </c>
      <c r="H586" s="113">
        <f t="shared" si="32"/>
        <v>261</v>
      </c>
      <c r="I586" s="113">
        <f t="shared" si="32"/>
        <v>132</v>
      </c>
      <c r="J586" s="113">
        <f t="shared" si="32"/>
        <v>235</v>
      </c>
      <c r="K586" s="113">
        <f t="shared" si="32"/>
        <v>80</v>
      </c>
      <c r="L586" s="113">
        <f t="shared" si="32"/>
        <v>449</v>
      </c>
      <c r="M586" s="114"/>
      <c r="N586" s="113">
        <f>SUM(N584:N585)</f>
        <v>76</v>
      </c>
      <c r="O586" s="115">
        <f t="shared" si="33"/>
        <v>48</v>
      </c>
      <c r="P586" s="116">
        <f>SUM(P584:P585)</f>
        <v>59</v>
      </c>
      <c r="Q586" s="96"/>
      <c r="R586" s="3"/>
      <c r="S586" s="111"/>
      <c r="T586" s="97"/>
      <c r="U586" s="111"/>
      <c r="V586" s="105"/>
      <c r="W586" s="105"/>
      <c r="X586" s="105"/>
      <c r="Y586" s="105"/>
      <c r="Z586" s="105"/>
    </row>
    <row r="587" ht="12.75" customHeight="1">
      <c r="A587" s="58"/>
      <c r="B587" s="103"/>
      <c r="C587" s="117"/>
      <c r="D587" s="105"/>
      <c r="E587" s="105"/>
      <c r="F587" s="105"/>
      <c r="G587" s="110"/>
      <c r="H587" s="110"/>
      <c r="I587" s="110"/>
      <c r="J587" s="110"/>
      <c r="K587" s="110"/>
      <c r="L587" s="110"/>
      <c r="M587" s="118"/>
      <c r="N587" s="110"/>
      <c r="O587" s="119"/>
      <c r="P587" s="110"/>
      <c r="Q587" s="96"/>
      <c r="R587" s="120"/>
      <c r="S587" s="111"/>
      <c r="T587" s="40"/>
      <c r="U587" s="111"/>
      <c r="V587" s="105"/>
      <c r="W587" s="105"/>
      <c r="X587" s="105"/>
      <c r="Y587" s="105"/>
      <c r="Z587" s="105"/>
    </row>
    <row r="588" ht="12.75" customHeight="1">
      <c r="A588" s="58"/>
      <c r="B588" s="103"/>
      <c r="C588" s="117"/>
      <c r="D588" s="105"/>
      <c r="E588" s="105"/>
      <c r="F588" s="105"/>
      <c r="G588" s="121">
        <f>SUMIF($B$2:$B$582,"2022",$G$2:$G$582)</f>
        <v>119</v>
      </c>
      <c r="H588" s="122">
        <f>SUMIF($B$2:$B$582,"2023",$G$2:$G$582)</f>
        <v>144</v>
      </c>
      <c r="I588" s="123">
        <f>SUMIF($B$2:$B$582,"2024",$G$2:$G$582)</f>
        <v>152</v>
      </c>
      <c r="J588" s="123">
        <f>SUMIF($B$2:$B$582,"2025",$G$2:$G$582)</f>
        <v>83</v>
      </c>
      <c r="K588" s="123"/>
      <c r="L588" s="123"/>
      <c r="M588" s="124"/>
      <c r="N588" s="101"/>
      <c r="O588" s="101"/>
      <c r="P588" s="125"/>
      <c r="Q588" s="96"/>
      <c r="R588" s="120"/>
      <c r="S588" s="111"/>
      <c r="T588" s="40"/>
      <c r="U588" s="111"/>
      <c r="V588" s="105"/>
      <c r="W588" s="105"/>
      <c r="X588" s="105"/>
      <c r="Y588" s="105"/>
      <c r="Z588" s="105"/>
    </row>
    <row r="589" ht="12.75" customHeight="1">
      <c r="A589" s="58"/>
      <c r="B589" s="103"/>
      <c r="C589" s="117"/>
      <c r="D589" s="105"/>
      <c r="E589" s="105"/>
      <c r="F589" s="105"/>
      <c r="G589" s="126">
        <v>2022.0</v>
      </c>
      <c r="H589" s="127">
        <v>2023.0</v>
      </c>
      <c r="I589" s="128">
        <v>2024.0</v>
      </c>
      <c r="J589" s="128">
        <v>2025.0</v>
      </c>
      <c r="K589" s="110"/>
      <c r="L589" s="110"/>
      <c r="M589" s="118"/>
      <c r="P589" s="129"/>
      <c r="Q589" s="130"/>
      <c r="R589" s="120"/>
      <c r="S589" s="111"/>
      <c r="T589" s="40"/>
      <c r="U589" s="111"/>
      <c r="V589" s="105"/>
      <c r="W589" s="105"/>
      <c r="X589" s="105"/>
      <c r="Y589" s="105"/>
      <c r="Z589" s="105"/>
    </row>
    <row r="590" ht="12.75" customHeight="1">
      <c r="A590" s="58"/>
      <c r="B590" s="103"/>
      <c r="C590" s="117"/>
      <c r="D590" s="105"/>
      <c r="E590" s="105"/>
      <c r="F590" s="3" t="s">
        <v>1873</v>
      </c>
      <c r="G590" s="131">
        <f t="shared" ref="G590:H590" si="34">SUMIF($B$2:$B$582,"2013",$G$2:$G$582)</f>
        <v>3</v>
      </c>
      <c r="H590" s="110">
        <f t="shared" si="34"/>
        <v>3</v>
      </c>
      <c r="I590" s="110">
        <f>SUMIF($B$2:$B$582,"2014",$G$2:$G$582)</f>
        <v>6</v>
      </c>
      <c r="J590" s="110">
        <f>SUMIF($B$2:$B$582,"2015",$G$2:$G$582)</f>
        <v>5</v>
      </c>
      <c r="K590" s="110">
        <f>SUMIF($B$2:$B$582,"2016",$G$2:$G$582)</f>
        <v>16</v>
      </c>
      <c r="L590" s="110">
        <f>SUMIF($B$2:$B$582,"2017",$G$2:$G$582)</f>
        <v>11</v>
      </c>
      <c r="M590" s="118">
        <f>SUMIF($B$2:$B$582,"2018",$G$2:$G$582)</f>
        <v>21</v>
      </c>
      <c r="N590" s="118">
        <f>SUMIF($B$2:$B$582,"2019",$G$2:$G$582)</f>
        <v>51</v>
      </c>
      <c r="O590" s="119">
        <f>SUMIF($B$2:$B$582,"2020",$G$2:$G$582)</f>
        <v>47</v>
      </c>
      <c r="P590" s="132">
        <f>SUMIF($B$2:$B$582,"2021",$G$2:$G$582)</f>
        <v>76</v>
      </c>
      <c r="Q590" s="96"/>
      <c r="R590" s="120"/>
      <c r="S590" s="133"/>
      <c r="T590" s="40"/>
      <c r="U590" s="111"/>
      <c r="V590" s="105"/>
      <c r="W590" s="105"/>
      <c r="X590" s="105"/>
      <c r="Y590" s="105"/>
      <c r="Z590" s="105"/>
    </row>
    <row r="591" ht="4.5" customHeight="1">
      <c r="A591" s="58"/>
      <c r="B591" s="103"/>
      <c r="C591" s="117"/>
      <c r="D591" s="105"/>
      <c r="E591" s="105"/>
      <c r="F591" s="3" t="s">
        <v>2</v>
      </c>
      <c r="G591" s="134">
        <v>2013.0</v>
      </c>
      <c r="H591" s="135">
        <v>2013.0</v>
      </c>
      <c r="I591" s="135">
        <v>2014.0</v>
      </c>
      <c r="J591" s="135">
        <v>2015.0</v>
      </c>
      <c r="K591" s="135">
        <v>2016.0</v>
      </c>
      <c r="L591" s="135">
        <v>2017.0</v>
      </c>
      <c r="M591" s="136">
        <v>2018.0</v>
      </c>
      <c r="N591" s="136">
        <v>2019.0</v>
      </c>
      <c r="O591" s="137">
        <v>2020.0</v>
      </c>
      <c r="P591" s="138">
        <v>2021.0</v>
      </c>
      <c r="Q591" s="130"/>
      <c r="R591" s="120"/>
      <c r="S591" s="133"/>
      <c r="T591" s="40"/>
      <c r="U591" s="111"/>
      <c r="V591" s="105"/>
      <c r="W591" s="105"/>
      <c r="X591" s="105"/>
      <c r="Y591" s="105"/>
      <c r="Z591" s="105"/>
    </row>
    <row r="592" ht="12.75" customHeight="1">
      <c r="A592" s="58"/>
      <c r="B592" s="139"/>
      <c r="C592" s="140"/>
      <c r="D592" s="141"/>
      <c r="E592" s="141"/>
      <c r="F592" s="141"/>
      <c r="G592" s="141"/>
      <c r="H592" s="141"/>
      <c r="I592" s="141"/>
      <c r="J592" s="141"/>
      <c r="K592" s="141"/>
      <c r="L592" s="141"/>
      <c r="M592" s="142"/>
      <c r="N592" s="141"/>
      <c r="O592" s="133"/>
      <c r="P592" s="141"/>
      <c r="Q592" s="143"/>
      <c r="R592" s="141"/>
      <c r="S592" s="133"/>
      <c r="T592" s="40"/>
      <c r="U592" s="133"/>
      <c r="V592" s="141"/>
      <c r="W592" s="141"/>
      <c r="X592" s="141"/>
      <c r="Y592" s="141"/>
      <c r="Z592" s="141"/>
    </row>
    <row r="593" ht="12.75" customHeight="1">
      <c r="A593" s="58"/>
      <c r="B593" s="139"/>
      <c r="C593" s="140"/>
      <c r="D593" s="141"/>
      <c r="E593" s="141"/>
      <c r="F593" s="141"/>
      <c r="G593" s="141"/>
      <c r="H593" s="141"/>
      <c r="I593" s="141"/>
      <c r="J593" s="141"/>
      <c r="K593" s="141"/>
      <c r="L593" s="141"/>
      <c r="M593" s="142"/>
      <c r="N593" s="141"/>
      <c r="O593" s="144"/>
      <c r="P593" s="141"/>
      <c r="Q593" s="143"/>
      <c r="R593" s="141"/>
      <c r="S593" s="133"/>
      <c r="T593" s="40"/>
      <c r="U593" s="133"/>
      <c r="V593" s="141"/>
      <c r="W593" s="141"/>
      <c r="X593" s="141"/>
      <c r="Y593" s="141"/>
      <c r="Z593" s="141"/>
    </row>
    <row r="594" ht="12.75" customHeight="1">
      <c r="A594" s="58"/>
      <c r="B594" s="139"/>
      <c r="C594" s="104"/>
      <c r="D594" s="141"/>
      <c r="E594" s="141"/>
      <c r="F594" s="141"/>
      <c r="G594" s="141"/>
      <c r="H594" s="141"/>
      <c r="I594" s="141"/>
      <c r="J594" s="141"/>
      <c r="K594" s="141"/>
      <c r="M594" s="107"/>
      <c r="N594" s="141"/>
      <c r="O594" s="133"/>
      <c r="P594" s="141"/>
      <c r="Q594" s="143"/>
      <c r="R594" s="141"/>
      <c r="S594" s="133"/>
      <c r="T594" s="40"/>
      <c r="U594" s="133"/>
      <c r="V594" s="141"/>
      <c r="W594" s="141"/>
      <c r="X594" s="141"/>
      <c r="Y594" s="145"/>
      <c r="Z594" s="145"/>
    </row>
    <row r="595" ht="12.75" customHeight="1">
      <c r="A595" s="58"/>
      <c r="B595" s="139"/>
      <c r="C595" s="104"/>
      <c r="D595" s="141"/>
      <c r="E595" s="141"/>
      <c r="F595" s="141"/>
      <c r="G595" s="141"/>
      <c r="H595" s="141"/>
      <c r="I595" s="141"/>
      <c r="J595" s="141"/>
      <c r="K595" s="141"/>
      <c r="M595" s="107"/>
      <c r="P595" s="105"/>
      <c r="Q595" s="143"/>
      <c r="R595" s="105"/>
      <c r="S595" s="133"/>
      <c r="T595" s="40"/>
      <c r="U595" s="133"/>
      <c r="V595" s="141"/>
      <c r="W595" s="141"/>
      <c r="X595" s="141"/>
      <c r="Y595" s="141"/>
      <c r="Z595" s="141"/>
    </row>
    <row r="596" ht="12.75" customHeight="1">
      <c r="A596" s="58"/>
      <c r="B596" s="139"/>
      <c r="C596" s="140"/>
      <c r="D596" s="141"/>
      <c r="E596" s="141"/>
      <c r="F596" s="146" t="s">
        <v>1874</v>
      </c>
      <c r="G596" s="146"/>
      <c r="H596" s="141"/>
      <c r="I596" s="141"/>
      <c r="J596" s="141"/>
      <c r="K596" s="141"/>
      <c r="M596" s="107"/>
      <c r="P596" s="105"/>
      <c r="Q596" s="143"/>
      <c r="R596" s="105"/>
      <c r="S596" s="133"/>
      <c r="T596" s="40"/>
      <c r="U596" s="133"/>
      <c r="V596" s="141"/>
      <c r="W596" s="141"/>
      <c r="X596" s="141"/>
      <c r="Y596" s="141"/>
      <c r="Z596" s="141"/>
    </row>
    <row r="597" ht="12.75" customHeight="1">
      <c r="A597" s="58"/>
      <c r="B597" s="139"/>
      <c r="C597" s="140"/>
      <c r="D597" s="141"/>
      <c r="E597" s="141"/>
      <c r="F597" s="141"/>
      <c r="G597" s="146"/>
      <c r="H597" s="141"/>
      <c r="I597" s="141"/>
      <c r="J597" s="141"/>
      <c r="K597" s="141"/>
      <c r="M597" s="107"/>
      <c r="N597" s="105"/>
      <c r="O597" s="111"/>
      <c r="P597" s="105"/>
      <c r="Q597" s="143"/>
      <c r="R597" s="105"/>
      <c r="S597" s="133"/>
      <c r="T597" s="40"/>
      <c r="U597" s="133"/>
      <c r="V597" s="141"/>
      <c r="W597" s="141"/>
      <c r="X597" s="141"/>
      <c r="Y597" s="141"/>
      <c r="Z597" s="141"/>
    </row>
    <row r="598" ht="12.75" customHeight="1">
      <c r="A598" s="58"/>
      <c r="B598" s="139"/>
      <c r="C598" s="140"/>
      <c r="D598" s="147"/>
      <c r="E598" s="147"/>
      <c r="F598" s="148"/>
      <c r="H598" s="141"/>
      <c r="I598" s="141"/>
      <c r="J598" s="141"/>
      <c r="K598" s="141"/>
      <c r="M598" s="107"/>
      <c r="N598" s="105"/>
      <c r="O598" s="111"/>
      <c r="P598" s="105"/>
      <c r="Q598" s="56"/>
      <c r="R598" s="105"/>
      <c r="S598" s="133"/>
      <c r="T598" s="40"/>
      <c r="U598" s="133"/>
      <c r="V598" s="141"/>
      <c r="W598" s="141"/>
      <c r="X598" s="141"/>
      <c r="Y598" s="141"/>
      <c r="Z598" s="141"/>
    </row>
    <row r="599" ht="12.75" customHeight="1">
      <c r="A599" s="58"/>
      <c r="B599" s="139"/>
      <c r="C599" s="140"/>
      <c r="D599" s="141"/>
      <c r="E599" s="141"/>
      <c r="F599" s="141"/>
      <c r="G599" s="141"/>
      <c r="H599" s="141"/>
      <c r="I599" s="141"/>
      <c r="J599" s="141"/>
      <c r="K599" s="141"/>
      <c r="M599" s="107"/>
      <c r="N599" s="110"/>
      <c r="O599" s="119"/>
      <c r="P599" s="110"/>
      <c r="Q599" s="143"/>
      <c r="R599" s="110"/>
      <c r="S599" s="133"/>
      <c r="T599" s="40"/>
      <c r="U599" s="133"/>
      <c r="V599" s="141"/>
      <c r="W599" s="141"/>
      <c r="X599" s="141"/>
      <c r="Y599" s="141"/>
      <c r="Z599" s="141"/>
    </row>
    <row r="600" ht="12.75" customHeight="1">
      <c r="A600" s="58"/>
      <c r="B600" s="139"/>
      <c r="C600" s="140"/>
      <c r="D600" s="141"/>
      <c r="E600" s="141"/>
      <c r="F600" s="141"/>
      <c r="G600" s="141"/>
      <c r="H600" s="141"/>
      <c r="I600" s="141"/>
      <c r="J600" s="141"/>
      <c r="K600" s="141"/>
      <c r="L600" s="141"/>
      <c r="M600" s="142"/>
      <c r="N600" s="141"/>
      <c r="O600" s="133"/>
      <c r="P600" s="141"/>
      <c r="Q600" s="143"/>
      <c r="R600" s="141"/>
      <c r="S600" s="133"/>
      <c r="T600" s="40"/>
      <c r="U600" s="133"/>
      <c r="V600" s="141"/>
      <c r="W600" s="141"/>
      <c r="X600" s="141"/>
      <c r="Y600" s="141"/>
      <c r="Z600" s="141"/>
    </row>
    <row r="601" ht="12.75" customHeight="1">
      <c r="A601" s="58"/>
      <c r="B601" s="139"/>
      <c r="C601" s="140"/>
      <c r="D601" s="141"/>
      <c r="E601" s="141"/>
      <c r="F601" s="141"/>
      <c r="G601" s="146"/>
      <c r="H601" s="141"/>
      <c r="I601" s="141"/>
      <c r="J601" s="141"/>
      <c r="K601" s="141"/>
      <c r="L601" s="141"/>
      <c r="M601" s="142"/>
      <c r="N601" s="141"/>
      <c r="O601" s="133"/>
      <c r="P601" s="141"/>
      <c r="Q601" s="56"/>
      <c r="R601" s="141"/>
      <c r="S601" s="133"/>
      <c r="T601" s="40"/>
      <c r="U601" s="133"/>
      <c r="V601" s="141"/>
      <c r="W601" s="141"/>
      <c r="X601" s="141"/>
      <c r="Y601" s="141"/>
      <c r="Z601" s="141"/>
    </row>
    <row r="602" ht="12.75" customHeight="1">
      <c r="A602" s="139"/>
      <c r="B602" s="139"/>
      <c r="C602" s="140"/>
      <c r="D602" s="141"/>
      <c r="E602" s="141"/>
      <c r="F602" s="141"/>
      <c r="G602" s="141"/>
      <c r="H602" s="141"/>
      <c r="I602" s="141"/>
      <c r="J602" s="141"/>
      <c r="K602" s="141"/>
      <c r="L602" s="141"/>
      <c r="M602" s="142"/>
      <c r="N602" s="141"/>
      <c r="O602" s="133"/>
      <c r="P602" s="141"/>
      <c r="Q602" s="133"/>
      <c r="R602" s="141"/>
      <c r="S602" s="133"/>
      <c r="T602" s="40"/>
      <c r="U602" s="133"/>
      <c r="V602" s="141"/>
      <c r="W602" s="141"/>
      <c r="X602" s="141"/>
      <c r="Y602" s="141"/>
      <c r="Z602" s="141"/>
    </row>
    <row r="603" ht="12.75" customHeight="1">
      <c r="A603" s="139"/>
      <c r="B603" s="139"/>
      <c r="C603" s="140"/>
      <c r="D603" s="141"/>
      <c r="E603" s="141"/>
      <c r="F603" s="141"/>
      <c r="G603" s="141"/>
      <c r="H603" s="141"/>
      <c r="I603" s="141"/>
      <c r="J603" s="141"/>
      <c r="K603" s="141"/>
      <c r="L603" s="141"/>
      <c r="M603" s="142"/>
      <c r="N603" s="141"/>
      <c r="O603" s="133"/>
      <c r="P603" s="141"/>
      <c r="Q603" s="133"/>
      <c r="R603" s="141"/>
      <c r="S603" s="133"/>
      <c r="T603" s="40"/>
      <c r="U603" s="133"/>
      <c r="V603" s="141"/>
      <c r="W603" s="141"/>
      <c r="X603" s="141"/>
      <c r="Y603" s="141"/>
      <c r="Z603" s="141"/>
    </row>
    <row r="604" ht="12.75" customHeight="1">
      <c r="A604" s="139"/>
      <c r="B604" s="139"/>
      <c r="C604" s="140"/>
      <c r="D604" s="141"/>
      <c r="E604" s="141"/>
      <c r="F604" s="141"/>
      <c r="G604" s="141"/>
      <c r="H604" s="141"/>
      <c r="I604" s="141"/>
      <c r="J604" s="141"/>
      <c r="K604" s="141"/>
      <c r="L604" s="141"/>
      <c r="M604" s="142"/>
      <c r="N604" s="141"/>
      <c r="O604" s="133"/>
      <c r="P604" s="141"/>
      <c r="Q604" s="133"/>
      <c r="R604" s="141"/>
      <c r="S604" s="133"/>
      <c r="T604" s="40"/>
      <c r="U604" s="133"/>
      <c r="V604" s="141"/>
      <c r="W604" s="141"/>
      <c r="X604" s="141"/>
      <c r="Y604" s="141"/>
      <c r="Z604" s="141"/>
    </row>
    <row r="605" ht="12.75" customHeight="1">
      <c r="A605" s="139"/>
      <c r="B605" s="139"/>
      <c r="C605" s="140"/>
      <c r="D605" s="141"/>
      <c r="E605" s="141"/>
      <c r="F605" s="141"/>
      <c r="G605" s="141"/>
      <c r="H605" s="141"/>
      <c r="I605" s="141"/>
      <c r="J605" s="141"/>
      <c r="K605" s="141"/>
      <c r="L605" s="141"/>
      <c r="M605" s="142"/>
      <c r="N605" s="141"/>
      <c r="O605" s="133"/>
      <c r="P605" s="141"/>
      <c r="Q605" s="133"/>
      <c r="R605" s="141"/>
      <c r="S605" s="133"/>
      <c r="T605" s="40"/>
      <c r="U605" s="133"/>
      <c r="V605" s="141"/>
      <c r="W605" s="141"/>
      <c r="X605" s="141"/>
      <c r="Y605" s="141"/>
      <c r="Z605" s="141"/>
    </row>
    <row r="606" ht="12.75" customHeight="1">
      <c r="A606" s="139"/>
      <c r="B606" s="139"/>
      <c r="C606" s="140"/>
      <c r="D606" s="141"/>
      <c r="E606" s="141"/>
      <c r="F606" s="141"/>
      <c r="G606" s="141"/>
      <c r="H606" s="141"/>
      <c r="I606" s="141"/>
      <c r="J606" s="141"/>
      <c r="K606" s="141"/>
      <c r="L606" s="141"/>
      <c r="M606" s="142"/>
      <c r="N606" s="141"/>
      <c r="O606" s="133"/>
      <c r="P606" s="141"/>
      <c r="Q606" s="133"/>
      <c r="R606" s="141"/>
      <c r="S606" s="133"/>
      <c r="T606" s="40"/>
      <c r="U606" s="133"/>
      <c r="V606" s="141"/>
      <c r="W606" s="141"/>
      <c r="X606" s="141"/>
      <c r="Y606" s="141"/>
      <c r="Z606" s="141"/>
    </row>
    <row r="607" ht="12.75" customHeight="1">
      <c r="A607" s="139"/>
      <c r="B607" s="139"/>
      <c r="C607" s="140"/>
      <c r="D607" s="141"/>
      <c r="E607" s="141"/>
      <c r="F607" s="141"/>
      <c r="G607" s="141"/>
      <c r="H607" s="141"/>
      <c r="I607" s="141"/>
      <c r="J607" s="141"/>
      <c r="K607" s="141"/>
      <c r="L607" s="141"/>
      <c r="M607" s="142"/>
      <c r="N607" s="141"/>
      <c r="O607" s="133"/>
      <c r="P607" s="141"/>
      <c r="Q607" s="133"/>
      <c r="R607" s="141"/>
      <c r="S607" s="133"/>
      <c r="T607" s="40"/>
      <c r="U607" s="133"/>
      <c r="V607" s="141"/>
      <c r="W607" s="141"/>
      <c r="X607" s="141"/>
      <c r="Y607" s="141"/>
      <c r="Z607" s="141"/>
    </row>
    <row r="608" ht="12.75" customHeight="1">
      <c r="A608" s="139"/>
      <c r="B608" s="139"/>
      <c r="C608" s="140"/>
      <c r="D608" s="141"/>
      <c r="E608" s="141"/>
      <c r="F608" s="141"/>
      <c r="G608" s="141"/>
      <c r="H608" s="141"/>
      <c r="I608" s="141"/>
      <c r="J608" s="141"/>
      <c r="K608" s="141"/>
      <c r="L608" s="141"/>
      <c r="M608" s="142"/>
      <c r="N608" s="141"/>
      <c r="O608" s="133"/>
      <c r="P608" s="141"/>
      <c r="Q608" s="133"/>
      <c r="R608" s="141"/>
      <c r="S608" s="133"/>
      <c r="T608" s="40"/>
      <c r="U608" s="133"/>
      <c r="V608" s="141"/>
      <c r="W608" s="141"/>
      <c r="X608" s="141"/>
      <c r="Y608" s="141"/>
      <c r="Z608" s="141"/>
    </row>
    <row r="609" ht="12.75" customHeight="1">
      <c r="A609" s="139"/>
      <c r="B609" s="139"/>
      <c r="C609" s="140"/>
      <c r="D609" s="141"/>
      <c r="E609" s="141"/>
      <c r="F609" s="141"/>
      <c r="G609" s="141"/>
      <c r="H609" s="141"/>
      <c r="I609" s="141"/>
      <c r="J609" s="141"/>
      <c r="K609" s="141"/>
      <c r="L609" s="141"/>
      <c r="M609" s="142"/>
      <c r="N609" s="141"/>
      <c r="O609" s="133"/>
      <c r="P609" s="141"/>
      <c r="Q609" s="133"/>
      <c r="R609" s="141"/>
      <c r="S609" s="133"/>
      <c r="T609" s="40"/>
      <c r="U609" s="133"/>
      <c r="V609" s="141"/>
      <c r="W609" s="141"/>
      <c r="X609" s="141"/>
      <c r="Y609" s="141"/>
      <c r="Z609" s="141"/>
    </row>
    <row r="610" ht="12.75" customHeight="1">
      <c r="A610" s="139"/>
      <c r="B610" s="139"/>
      <c r="C610" s="140"/>
      <c r="D610" s="141"/>
      <c r="E610" s="141"/>
      <c r="F610" s="141"/>
      <c r="G610" s="141"/>
      <c r="H610" s="141"/>
      <c r="I610" s="141"/>
      <c r="J610" s="141"/>
      <c r="K610" s="141"/>
      <c r="L610" s="141"/>
      <c r="M610" s="142"/>
      <c r="N610" s="141"/>
      <c r="O610" s="133"/>
      <c r="P610" s="141"/>
      <c r="Q610" s="133"/>
      <c r="R610" s="141"/>
      <c r="S610" s="133"/>
      <c r="T610" s="40"/>
      <c r="U610" s="133"/>
      <c r="V610" s="141"/>
      <c r="W610" s="141"/>
      <c r="X610" s="141"/>
      <c r="Y610" s="141"/>
      <c r="Z610" s="141"/>
    </row>
    <row r="611" ht="12.75" customHeight="1">
      <c r="A611" s="139"/>
      <c r="B611" s="139"/>
      <c r="C611" s="140"/>
      <c r="D611" s="141"/>
      <c r="E611" s="141"/>
      <c r="F611" s="141"/>
      <c r="G611" s="141"/>
      <c r="H611" s="141"/>
      <c r="I611" s="141"/>
      <c r="J611" s="141"/>
      <c r="K611" s="141"/>
      <c r="L611" s="141"/>
      <c r="M611" s="142"/>
      <c r="N611" s="141"/>
      <c r="O611" s="133"/>
      <c r="P611" s="141"/>
      <c r="Q611" s="133"/>
      <c r="R611" s="141"/>
      <c r="S611" s="133"/>
      <c r="T611" s="40"/>
      <c r="U611" s="133"/>
      <c r="V611" s="141"/>
      <c r="W611" s="141"/>
      <c r="X611" s="141"/>
      <c r="Y611" s="141"/>
      <c r="Z611" s="141"/>
    </row>
    <row r="612" ht="12.75" customHeight="1">
      <c r="A612" s="139"/>
      <c r="B612" s="139"/>
      <c r="C612" s="140"/>
      <c r="D612" s="141"/>
      <c r="E612" s="141"/>
      <c r="F612" s="141"/>
      <c r="G612" s="141"/>
      <c r="H612" s="141"/>
      <c r="I612" s="141"/>
      <c r="J612" s="141"/>
      <c r="K612" s="141"/>
      <c r="L612" s="141"/>
      <c r="M612" s="142"/>
      <c r="N612" s="141"/>
      <c r="O612" s="133"/>
      <c r="P612" s="141"/>
      <c r="Q612" s="133"/>
      <c r="R612" s="141"/>
      <c r="S612" s="133"/>
      <c r="T612" s="40"/>
      <c r="U612" s="133"/>
      <c r="V612" s="141"/>
      <c r="W612" s="141"/>
      <c r="X612" s="141"/>
      <c r="Y612" s="141"/>
      <c r="Z612" s="141"/>
    </row>
    <row r="613" ht="12.75" customHeight="1">
      <c r="A613" s="139"/>
      <c r="B613" s="139"/>
      <c r="C613" s="140"/>
      <c r="D613" s="141"/>
      <c r="E613" s="141"/>
      <c r="F613" s="141"/>
      <c r="G613" s="141"/>
      <c r="H613" s="141"/>
      <c r="I613" s="141"/>
      <c r="J613" s="141"/>
      <c r="K613" s="141"/>
      <c r="L613" s="141"/>
      <c r="M613" s="142"/>
      <c r="N613" s="141"/>
      <c r="O613" s="133"/>
      <c r="P613" s="141"/>
      <c r="Q613" s="133"/>
      <c r="R613" s="141"/>
      <c r="S613" s="133"/>
      <c r="T613" s="40"/>
      <c r="U613" s="133"/>
      <c r="V613" s="141"/>
      <c r="W613" s="141"/>
      <c r="X613" s="141"/>
      <c r="Y613" s="141"/>
      <c r="Z613" s="141"/>
    </row>
    <row r="614" ht="12.75" customHeight="1">
      <c r="A614" s="139"/>
      <c r="B614" s="139"/>
      <c r="C614" s="140"/>
      <c r="D614" s="141"/>
      <c r="E614" s="141"/>
      <c r="F614" s="141"/>
      <c r="G614" s="141"/>
      <c r="H614" s="141"/>
      <c r="I614" s="141"/>
      <c r="J614" s="141"/>
      <c r="K614" s="141"/>
      <c r="L614" s="141"/>
      <c r="M614" s="142"/>
      <c r="N614" s="141"/>
      <c r="O614" s="133"/>
      <c r="P614" s="141"/>
      <c r="Q614" s="133"/>
      <c r="R614" s="141"/>
      <c r="S614" s="133"/>
      <c r="T614" s="40"/>
      <c r="U614" s="133"/>
      <c r="V614" s="141"/>
      <c r="W614" s="141"/>
      <c r="X614" s="141"/>
      <c r="Y614" s="141"/>
      <c r="Z614" s="141"/>
    </row>
    <row r="615" ht="12.75" customHeight="1">
      <c r="A615" s="139"/>
      <c r="B615" s="139"/>
      <c r="C615" s="140"/>
      <c r="D615" s="141"/>
      <c r="E615" s="141"/>
      <c r="F615" s="141"/>
      <c r="G615" s="141"/>
      <c r="H615" s="141"/>
      <c r="I615" s="141"/>
      <c r="J615" s="141"/>
      <c r="K615" s="141"/>
      <c r="L615" s="141"/>
      <c r="M615" s="142"/>
      <c r="N615" s="141"/>
      <c r="O615" s="133"/>
      <c r="P615" s="141"/>
      <c r="Q615" s="133"/>
      <c r="R615" s="141"/>
      <c r="S615" s="133"/>
      <c r="T615" s="40"/>
      <c r="U615" s="133"/>
      <c r="V615" s="141"/>
      <c r="W615" s="141"/>
      <c r="X615" s="141"/>
      <c r="Y615" s="141"/>
      <c r="Z615" s="141"/>
    </row>
    <row r="616" ht="12.75" customHeight="1">
      <c r="A616" s="139"/>
      <c r="B616" s="139"/>
      <c r="C616" s="140"/>
      <c r="D616" s="141"/>
      <c r="E616" s="141"/>
      <c r="F616" s="141"/>
      <c r="G616" s="141"/>
      <c r="H616" s="141"/>
      <c r="I616" s="141"/>
      <c r="J616" s="141"/>
      <c r="K616" s="141"/>
      <c r="L616" s="141"/>
      <c r="M616" s="142"/>
      <c r="N616" s="141"/>
      <c r="O616" s="133"/>
      <c r="P616" s="141"/>
      <c r="Q616" s="133"/>
      <c r="R616" s="141"/>
      <c r="S616" s="133"/>
      <c r="T616" s="40"/>
      <c r="U616" s="133"/>
      <c r="V616" s="141"/>
      <c r="W616" s="141"/>
      <c r="X616" s="141"/>
      <c r="Y616" s="141"/>
      <c r="Z616" s="141"/>
    </row>
    <row r="617" ht="12.75" customHeight="1">
      <c r="A617" s="139"/>
      <c r="B617" s="139"/>
      <c r="C617" s="140"/>
      <c r="D617" s="141"/>
      <c r="E617" s="141"/>
      <c r="F617" s="141"/>
      <c r="G617" s="141"/>
      <c r="H617" s="141"/>
      <c r="I617" s="141"/>
      <c r="J617" s="141"/>
      <c r="K617" s="141"/>
      <c r="L617" s="141"/>
      <c r="M617" s="142"/>
      <c r="N617" s="141"/>
      <c r="O617" s="133"/>
      <c r="P617" s="141"/>
      <c r="Q617" s="133"/>
      <c r="R617" s="141"/>
      <c r="S617" s="133"/>
      <c r="T617" s="40"/>
      <c r="U617" s="133"/>
      <c r="V617" s="141"/>
      <c r="W617" s="141"/>
      <c r="X617" s="141"/>
      <c r="Y617" s="141"/>
      <c r="Z617" s="141"/>
    </row>
    <row r="618" ht="12.75" customHeight="1">
      <c r="A618" s="139"/>
      <c r="B618" s="139"/>
      <c r="C618" s="140"/>
      <c r="D618" s="141"/>
      <c r="E618" s="141"/>
      <c r="F618" s="141"/>
      <c r="G618" s="141"/>
      <c r="H618" s="141"/>
      <c r="I618" s="141"/>
      <c r="J618" s="141"/>
      <c r="K618" s="141"/>
      <c r="L618" s="141"/>
      <c r="M618" s="142"/>
      <c r="N618" s="141"/>
      <c r="O618" s="133"/>
      <c r="P618" s="141"/>
      <c r="Q618" s="133"/>
      <c r="R618" s="141"/>
      <c r="S618" s="133"/>
      <c r="T618" s="40"/>
      <c r="U618" s="133"/>
      <c r="V618" s="141"/>
      <c r="W618" s="141"/>
      <c r="X618" s="141"/>
      <c r="Y618" s="141"/>
      <c r="Z618" s="141"/>
    </row>
    <row r="619" ht="12.75" customHeight="1">
      <c r="A619" s="139"/>
      <c r="B619" s="139"/>
      <c r="C619" s="140"/>
      <c r="D619" s="141"/>
      <c r="E619" s="141"/>
      <c r="F619" s="141"/>
      <c r="G619" s="141"/>
      <c r="H619" s="141"/>
      <c r="I619" s="141"/>
      <c r="J619" s="141"/>
      <c r="K619" s="141"/>
      <c r="L619" s="141"/>
      <c r="M619" s="142"/>
      <c r="N619" s="141"/>
      <c r="O619" s="133"/>
      <c r="P619" s="141"/>
      <c r="Q619" s="133"/>
      <c r="R619" s="141"/>
      <c r="S619" s="133"/>
      <c r="T619" s="40"/>
      <c r="U619" s="133"/>
      <c r="V619" s="141"/>
      <c r="W619" s="141"/>
      <c r="X619" s="141"/>
      <c r="Y619" s="141"/>
      <c r="Z619" s="141"/>
    </row>
    <row r="620" ht="12.75" customHeight="1">
      <c r="A620" s="139"/>
      <c r="B620" s="139"/>
      <c r="C620" s="140"/>
      <c r="D620" s="141"/>
      <c r="E620" s="141"/>
      <c r="F620" s="141"/>
      <c r="G620" s="141"/>
      <c r="H620" s="141"/>
      <c r="I620" s="141"/>
      <c r="J620" s="141"/>
      <c r="K620" s="141"/>
      <c r="L620" s="141"/>
      <c r="M620" s="142"/>
      <c r="N620" s="141"/>
      <c r="O620" s="133"/>
      <c r="P620" s="141"/>
      <c r="Q620" s="133"/>
      <c r="R620" s="141"/>
      <c r="S620" s="133"/>
      <c r="T620" s="40"/>
      <c r="U620" s="133"/>
      <c r="V620" s="141"/>
      <c r="W620" s="141"/>
      <c r="X620" s="141"/>
      <c r="Y620" s="141"/>
      <c r="Z620" s="141"/>
    </row>
    <row r="621" ht="12.75" customHeight="1">
      <c r="A621" s="139"/>
      <c r="B621" s="139"/>
      <c r="C621" s="140"/>
      <c r="D621" s="141"/>
      <c r="E621" s="141"/>
      <c r="F621" s="141"/>
      <c r="G621" s="141"/>
      <c r="H621" s="141"/>
      <c r="I621" s="141"/>
      <c r="J621" s="141"/>
      <c r="K621" s="141"/>
      <c r="L621" s="141"/>
      <c r="M621" s="142"/>
      <c r="N621" s="141"/>
      <c r="O621" s="133"/>
      <c r="P621" s="141"/>
      <c r="Q621" s="133"/>
      <c r="R621" s="141"/>
      <c r="S621" s="133"/>
      <c r="T621" s="40"/>
      <c r="U621" s="133"/>
      <c r="V621" s="141"/>
      <c r="W621" s="141"/>
      <c r="X621" s="141"/>
      <c r="Y621" s="141"/>
      <c r="Z621" s="141"/>
    </row>
    <row r="622" ht="12.75" customHeight="1">
      <c r="A622" s="139"/>
      <c r="B622" s="139"/>
      <c r="C622" s="140"/>
      <c r="D622" s="141"/>
      <c r="E622" s="141"/>
      <c r="F622" s="141"/>
      <c r="G622" s="141"/>
      <c r="H622" s="141"/>
      <c r="I622" s="141"/>
      <c r="J622" s="141"/>
      <c r="K622" s="141"/>
      <c r="L622" s="141"/>
      <c r="M622" s="142"/>
      <c r="N622" s="141"/>
      <c r="O622" s="133"/>
      <c r="P622" s="141"/>
      <c r="Q622" s="133"/>
      <c r="R622" s="141"/>
      <c r="S622" s="133"/>
      <c r="T622" s="40"/>
      <c r="U622" s="133"/>
      <c r="V622" s="141"/>
      <c r="W622" s="141"/>
      <c r="X622" s="141"/>
      <c r="Y622" s="141"/>
      <c r="Z622" s="141"/>
    </row>
    <row r="623" ht="12.75" customHeight="1">
      <c r="A623" s="139"/>
      <c r="B623" s="139"/>
      <c r="C623" s="140"/>
      <c r="D623" s="141"/>
      <c r="E623" s="141"/>
      <c r="F623" s="141"/>
      <c r="G623" s="141"/>
      <c r="H623" s="141"/>
      <c r="I623" s="141"/>
      <c r="J623" s="141"/>
      <c r="K623" s="141"/>
      <c r="L623" s="141"/>
      <c r="M623" s="142"/>
      <c r="N623" s="141"/>
      <c r="O623" s="133"/>
      <c r="P623" s="141"/>
      <c r="Q623" s="133"/>
      <c r="R623" s="141"/>
      <c r="S623" s="133"/>
      <c r="T623" s="40"/>
      <c r="U623" s="133"/>
      <c r="V623" s="141"/>
      <c r="W623" s="141"/>
      <c r="X623" s="141"/>
      <c r="Y623" s="141"/>
      <c r="Z623" s="141"/>
    </row>
    <row r="624" ht="12.75" customHeight="1">
      <c r="A624" s="139"/>
      <c r="B624" s="139"/>
      <c r="C624" s="140"/>
      <c r="D624" s="141"/>
      <c r="E624" s="141"/>
      <c r="F624" s="141"/>
      <c r="G624" s="141"/>
      <c r="H624" s="141"/>
      <c r="I624" s="141"/>
      <c r="J624" s="141"/>
      <c r="K624" s="141"/>
      <c r="L624" s="141"/>
      <c r="M624" s="142"/>
      <c r="N624" s="141"/>
      <c r="O624" s="133"/>
      <c r="P624" s="141"/>
      <c r="Q624" s="133"/>
      <c r="R624" s="141"/>
      <c r="S624" s="133"/>
      <c r="T624" s="40"/>
      <c r="U624" s="133"/>
      <c r="V624" s="141"/>
      <c r="W624" s="141"/>
      <c r="X624" s="141"/>
      <c r="Y624" s="141"/>
      <c r="Z624" s="141"/>
    </row>
    <row r="625" ht="12.75" customHeight="1">
      <c r="A625" s="139"/>
      <c r="B625" s="139"/>
      <c r="C625" s="140"/>
      <c r="D625" s="141"/>
      <c r="E625" s="141"/>
      <c r="F625" s="141"/>
      <c r="G625" s="141"/>
      <c r="H625" s="141"/>
      <c r="I625" s="141"/>
      <c r="J625" s="141"/>
      <c r="K625" s="141"/>
      <c r="L625" s="141"/>
      <c r="M625" s="142"/>
      <c r="N625" s="141"/>
      <c r="O625" s="133"/>
      <c r="P625" s="141"/>
      <c r="Q625" s="133"/>
      <c r="R625" s="141"/>
      <c r="S625" s="133"/>
      <c r="T625" s="40"/>
      <c r="U625" s="133"/>
      <c r="V625" s="141"/>
      <c r="W625" s="141"/>
      <c r="X625" s="141"/>
      <c r="Y625" s="141"/>
      <c r="Z625" s="141"/>
    </row>
    <row r="626" ht="12.75" customHeight="1">
      <c r="A626" s="139"/>
      <c r="B626" s="139"/>
      <c r="C626" s="140"/>
      <c r="D626" s="141"/>
      <c r="E626" s="141"/>
      <c r="F626" s="141"/>
      <c r="G626" s="141"/>
      <c r="H626" s="141"/>
      <c r="I626" s="141"/>
      <c r="J626" s="141"/>
      <c r="K626" s="141"/>
      <c r="L626" s="141"/>
      <c r="M626" s="142"/>
      <c r="N626" s="141"/>
      <c r="O626" s="133"/>
      <c r="P626" s="141"/>
      <c r="Q626" s="133"/>
      <c r="R626" s="141"/>
      <c r="S626" s="133"/>
      <c r="T626" s="40"/>
      <c r="U626" s="133"/>
      <c r="V626" s="141"/>
      <c r="W626" s="141"/>
      <c r="X626" s="141"/>
      <c r="Y626" s="141"/>
      <c r="Z626" s="141"/>
    </row>
    <row r="627" ht="12.75" customHeight="1">
      <c r="A627" s="149"/>
      <c r="B627" s="149"/>
      <c r="C627" s="140"/>
      <c r="D627" s="141"/>
      <c r="E627" s="141"/>
      <c r="F627" s="141"/>
      <c r="G627" s="141"/>
      <c r="H627" s="141"/>
      <c r="I627" s="141"/>
      <c r="J627" s="141"/>
      <c r="K627" s="141"/>
      <c r="L627" s="141"/>
      <c r="M627" s="142"/>
      <c r="N627" s="141"/>
      <c r="O627" s="133"/>
      <c r="P627" s="141"/>
      <c r="Q627" s="133"/>
      <c r="R627" s="141"/>
      <c r="S627" s="133"/>
      <c r="T627" s="40"/>
      <c r="U627" s="133"/>
      <c r="V627" s="141"/>
      <c r="W627" s="141"/>
      <c r="X627" s="141"/>
      <c r="Y627" s="141"/>
      <c r="Z627" s="141"/>
    </row>
    <row r="628" ht="12.75" customHeight="1">
      <c r="A628" s="139"/>
      <c r="B628" s="139"/>
      <c r="C628" s="140"/>
      <c r="D628" s="141"/>
      <c r="E628" s="141"/>
      <c r="F628" s="141"/>
      <c r="G628" s="141"/>
      <c r="H628" s="141"/>
      <c r="I628" s="141"/>
      <c r="J628" s="141"/>
      <c r="K628" s="141"/>
      <c r="L628" s="141"/>
      <c r="M628" s="142"/>
      <c r="N628" s="141"/>
      <c r="O628" s="133"/>
      <c r="P628" s="141"/>
      <c r="Q628" s="133"/>
      <c r="R628" s="141"/>
      <c r="S628" s="133"/>
      <c r="T628" s="40"/>
      <c r="U628" s="133"/>
      <c r="V628" s="141"/>
      <c r="W628" s="141"/>
      <c r="X628" s="141"/>
      <c r="Y628" s="141"/>
      <c r="Z628" s="141"/>
    </row>
    <row r="629" ht="12.75" customHeight="1">
      <c r="A629" s="139"/>
      <c r="B629" s="139"/>
      <c r="C629" s="140"/>
      <c r="D629" s="141"/>
      <c r="E629" s="141"/>
      <c r="F629" s="141"/>
      <c r="G629" s="141"/>
      <c r="H629" s="141"/>
      <c r="I629" s="141"/>
      <c r="J629" s="141"/>
      <c r="K629" s="141"/>
      <c r="L629" s="141"/>
      <c r="M629" s="142"/>
      <c r="N629" s="141"/>
      <c r="O629" s="133"/>
      <c r="P629" s="141"/>
      <c r="Q629" s="133"/>
      <c r="R629" s="141"/>
      <c r="S629" s="133"/>
      <c r="T629" s="40"/>
      <c r="U629" s="133"/>
      <c r="V629" s="141"/>
      <c r="W629" s="141"/>
      <c r="X629" s="141"/>
      <c r="Y629" s="141"/>
      <c r="Z629" s="141"/>
    </row>
    <row r="630" ht="12.75" customHeight="1">
      <c r="A630" s="139"/>
      <c r="B630" s="139"/>
      <c r="C630" s="140"/>
      <c r="D630" s="141"/>
      <c r="E630" s="141"/>
      <c r="F630" s="141"/>
      <c r="G630" s="141"/>
      <c r="H630" s="141"/>
      <c r="I630" s="141"/>
      <c r="J630" s="141"/>
      <c r="K630" s="141"/>
      <c r="L630" s="141"/>
      <c r="M630" s="142"/>
      <c r="N630" s="141"/>
      <c r="O630" s="133"/>
      <c r="P630" s="141"/>
      <c r="Q630" s="133"/>
      <c r="R630" s="141"/>
      <c r="S630" s="133"/>
      <c r="T630" s="40"/>
      <c r="U630" s="133"/>
      <c r="V630" s="141"/>
      <c r="W630" s="141"/>
      <c r="X630" s="141"/>
      <c r="Y630" s="141"/>
      <c r="Z630" s="141"/>
    </row>
    <row r="631" ht="12.75" customHeight="1">
      <c r="A631" s="139"/>
      <c r="B631" s="139"/>
      <c r="C631" s="140"/>
      <c r="D631" s="141"/>
      <c r="E631" s="141"/>
      <c r="F631" s="141"/>
      <c r="G631" s="141"/>
      <c r="H631" s="141"/>
      <c r="I631" s="141"/>
      <c r="J631" s="141"/>
      <c r="K631" s="141"/>
      <c r="L631" s="141"/>
      <c r="M631" s="142"/>
      <c r="N631" s="141"/>
      <c r="O631" s="133"/>
      <c r="P631" s="141"/>
      <c r="Q631" s="133"/>
      <c r="R631" s="141"/>
      <c r="S631" s="133"/>
      <c r="T631" s="40"/>
      <c r="U631" s="133"/>
      <c r="V631" s="141"/>
      <c r="W631" s="141"/>
      <c r="X631" s="141"/>
      <c r="Y631" s="141"/>
      <c r="Z631" s="141"/>
    </row>
    <row r="632" ht="12.75" customHeight="1">
      <c r="A632" s="139"/>
      <c r="B632" s="139"/>
      <c r="C632" s="140"/>
      <c r="D632" s="141"/>
      <c r="E632" s="141"/>
      <c r="F632" s="141"/>
      <c r="G632" s="141"/>
      <c r="H632" s="141"/>
      <c r="I632" s="141"/>
      <c r="J632" s="141"/>
      <c r="K632" s="141"/>
      <c r="L632" s="141"/>
      <c r="M632" s="142"/>
      <c r="N632" s="141"/>
      <c r="O632" s="133"/>
      <c r="P632" s="141"/>
      <c r="Q632" s="133"/>
      <c r="R632" s="141"/>
      <c r="S632" s="133"/>
      <c r="T632" s="40"/>
      <c r="U632" s="133"/>
      <c r="V632" s="141"/>
      <c r="W632" s="141"/>
      <c r="X632" s="141"/>
      <c r="Y632" s="141"/>
      <c r="Z632" s="141"/>
    </row>
    <row r="633" ht="12.75" customHeight="1">
      <c r="A633" s="139"/>
      <c r="B633" s="139"/>
      <c r="C633" s="140"/>
      <c r="D633" s="141"/>
      <c r="E633" s="141"/>
      <c r="F633" s="141"/>
      <c r="G633" s="141"/>
      <c r="H633" s="141"/>
      <c r="I633" s="141"/>
      <c r="J633" s="141"/>
      <c r="K633" s="141"/>
      <c r="L633" s="141"/>
      <c r="M633" s="142"/>
      <c r="N633" s="141"/>
      <c r="O633" s="133"/>
      <c r="P633" s="141"/>
      <c r="Q633" s="133"/>
      <c r="R633" s="141"/>
      <c r="S633" s="133"/>
      <c r="T633" s="40"/>
      <c r="U633" s="133"/>
      <c r="V633" s="141"/>
      <c r="W633" s="141"/>
      <c r="X633" s="141"/>
      <c r="Y633" s="141"/>
      <c r="Z633" s="141"/>
    </row>
    <row r="634" ht="12.75" customHeight="1">
      <c r="A634" s="139"/>
      <c r="B634" s="139"/>
      <c r="C634" s="140"/>
      <c r="D634" s="141"/>
      <c r="E634" s="141"/>
      <c r="F634" s="141"/>
      <c r="G634" s="141"/>
      <c r="H634" s="141"/>
      <c r="I634" s="141"/>
      <c r="J634" s="141"/>
      <c r="K634" s="141"/>
      <c r="L634" s="141"/>
      <c r="M634" s="142"/>
      <c r="N634" s="141"/>
      <c r="O634" s="133"/>
      <c r="P634" s="141"/>
      <c r="Q634" s="133"/>
      <c r="R634" s="141"/>
      <c r="S634" s="133"/>
      <c r="T634" s="40"/>
      <c r="U634" s="133"/>
      <c r="V634" s="141"/>
      <c r="W634" s="141"/>
      <c r="X634" s="141"/>
      <c r="Y634" s="141"/>
      <c r="Z634" s="141"/>
    </row>
    <row r="635" ht="12.75" customHeight="1">
      <c r="A635" s="139"/>
      <c r="B635" s="139"/>
      <c r="C635" s="140"/>
      <c r="D635" s="141"/>
      <c r="E635" s="141"/>
      <c r="F635" s="141"/>
      <c r="G635" s="141"/>
      <c r="H635" s="141"/>
      <c r="I635" s="141"/>
      <c r="J635" s="141"/>
      <c r="K635" s="141"/>
      <c r="L635" s="141"/>
      <c r="M635" s="142"/>
      <c r="N635" s="141"/>
      <c r="O635" s="133"/>
      <c r="P635" s="141"/>
      <c r="Q635" s="133"/>
      <c r="R635" s="141"/>
      <c r="S635" s="133"/>
      <c r="T635" s="40"/>
      <c r="U635" s="133"/>
      <c r="V635" s="141"/>
      <c r="W635" s="141"/>
      <c r="X635" s="141"/>
      <c r="Y635" s="141"/>
      <c r="Z635" s="141"/>
    </row>
    <row r="636" ht="12.75" customHeight="1">
      <c r="A636" s="139"/>
      <c r="B636" s="139"/>
      <c r="C636" s="140"/>
      <c r="D636" s="141"/>
      <c r="E636" s="141"/>
      <c r="F636" s="141"/>
      <c r="G636" s="141"/>
      <c r="H636" s="141"/>
      <c r="I636" s="141"/>
      <c r="J636" s="141"/>
      <c r="K636" s="141"/>
      <c r="L636" s="141"/>
      <c r="M636" s="142"/>
      <c r="N636" s="141"/>
      <c r="O636" s="133"/>
      <c r="P636" s="141"/>
      <c r="Q636" s="133"/>
      <c r="R636" s="141"/>
      <c r="S636" s="133"/>
      <c r="T636" s="40"/>
      <c r="U636" s="133"/>
      <c r="V636" s="141"/>
      <c r="W636" s="141"/>
      <c r="X636" s="141"/>
      <c r="Y636" s="141"/>
      <c r="Z636" s="141"/>
    </row>
    <row r="637" ht="12.75" customHeight="1">
      <c r="A637" s="139"/>
      <c r="B637" s="139"/>
      <c r="C637" s="140"/>
      <c r="D637" s="141"/>
      <c r="E637" s="141"/>
      <c r="F637" s="141"/>
      <c r="G637" s="141"/>
      <c r="H637" s="141"/>
      <c r="I637" s="141"/>
      <c r="J637" s="141"/>
      <c r="K637" s="141"/>
      <c r="L637" s="141"/>
      <c r="M637" s="142"/>
      <c r="N637" s="141"/>
      <c r="O637" s="133"/>
      <c r="P637" s="141"/>
      <c r="Q637" s="133"/>
      <c r="R637" s="141"/>
      <c r="S637" s="133"/>
      <c r="T637" s="40"/>
      <c r="U637" s="133"/>
      <c r="V637" s="141"/>
      <c r="W637" s="141"/>
      <c r="X637" s="141"/>
      <c r="Y637" s="141"/>
      <c r="Z637" s="141"/>
    </row>
    <row r="638" ht="12.75" customHeight="1">
      <c r="A638" s="139"/>
      <c r="B638" s="139"/>
      <c r="C638" s="140"/>
      <c r="D638" s="141"/>
      <c r="E638" s="141"/>
      <c r="F638" s="141"/>
      <c r="G638" s="141"/>
      <c r="H638" s="141"/>
      <c r="I638" s="141"/>
      <c r="J638" s="141"/>
      <c r="K638" s="141"/>
      <c r="L638" s="141"/>
      <c r="M638" s="142"/>
      <c r="N638" s="141"/>
      <c r="O638" s="133"/>
      <c r="P638" s="141"/>
      <c r="Q638" s="133"/>
      <c r="R638" s="141"/>
      <c r="S638" s="133"/>
      <c r="T638" s="40"/>
      <c r="U638" s="133"/>
      <c r="V638" s="141"/>
      <c r="W638" s="141"/>
      <c r="X638" s="141"/>
      <c r="Y638" s="141"/>
      <c r="Z638" s="141"/>
    </row>
    <row r="639" ht="12.75" customHeight="1">
      <c r="A639" s="139"/>
      <c r="B639" s="139"/>
      <c r="C639" s="140"/>
      <c r="D639" s="141"/>
      <c r="E639" s="141"/>
      <c r="F639" s="141"/>
      <c r="G639" s="141"/>
      <c r="H639" s="141"/>
      <c r="I639" s="141"/>
      <c r="J639" s="141"/>
      <c r="K639" s="141"/>
      <c r="L639" s="141"/>
      <c r="M639" s="142"/>
      <c r="N639" s="141"/>
      <c r="O639" s="133"/>
      <c r="P639" s="141"/>
      <c r="Q639" s="133"/>
      <c r="R639" s="141"/>
      <c r="S639" s="133"/>
      <c r="T639" s="40"/>
      <c r="U639" s="133"/>
      <c r="V639" s="141"/>
      <c r="W639" s="141"/>
      <c r="X639" s="141"/>
      <c r="Y639" s="141"/>
      <c r="Z639" s="141"/>
    </row>
    <row r="640" ht="12.75" customHeight="1">
      <c r="A640" s="139"/>
      <c r="B640" s="139"/>
      <c r="C640" s="140"/>
      <c r="D640" s="141"/>
      <c r="E640" s="141"/>
      <c r="F640" s="141"/>
      <c r="G640" s="141"/>
      <c r="H640" s="141"/>
      <c r="I640" s="141"/>
      <c r="J640" s="141"/>
      <c r="K640" s="141"/>
      <c r="L640" s="141"/>
      <c r="M640" s="142"/>
      <c r="N640" s="141"/>
      <c r="O640" s="133"/>
      <c r="P640" s="141"/>
      <c r="Q640" s="133"/>
      <c r="R640" s="141"/>
      <c r="S640" s="133"/>
      <c r="T640" s="40"/>
      <c r="U640" s="133"/>
      <c r="V640" s="141"/>
      <c r="W640" s="141"/>
      <c r="X640" s="141"/>
      <c r="Y640" s="141"/>
      <c r="Z640" s="141"/>
    </row>
    <row r="641" ht="12.75" customHeight="1">
      <c r="A641" s="139"/>
      <c r="B641" s="139"/>
      <c r="C641" s="140"/>
      <c r="D641" s="141"/>
      <c r="E641" s="141"/>
      <c r="F641" s="141"/>
      <c r="G641" s="141"/>
      <c r="H641" s="141"/>
      <c r="I641" s="141"/>
      <c r="J641" s="141"/>
      <c r="K641" s="141"/>
      <c r="L641" s="141"/>
      <c r="M641" s="142"/>
      <c r="N641" s="141"/>
      <c r="O641" s="133"/>
      <c r="P641" s="141"/>
      <c r="Q641" s="133"/>
      <c r="R641" s="141"/>
      <c r="S641" s="133"/>
      <c r="T641" s="40"/>
      <c r="U641" s="133"/>
      <c r="V641" s="141"/>
      <c r="W641" s="141"/>
      <c r="X641" s="141"/>
      <c r="Y641" s="141"/>
      <c r="Z641" s="141"/>
    </row>
    <row r="642" ht="12.75" customHeight="1">
      <c r="A642" s="139"/>
      <c r="B642" s="139"/>
      <c r="C642" s="140"/>
      <c r="D642" s="141"/>
      <c r="E642" s="141"/>
      <c r="F642" s="141"/>
      <c r="G642" s="141"/>
      <c r="H642" s="141"/>
      <c r="I642" s="141"/>
      <c r="J642" s="141"/>
      <c r="K642" s="141"/>
      <c r="L642" s="141"/>
      <c r="M642" s="142"/>
      <c r="N642" s="141"/>
      <c r="O642" s="133"/>
      <c r="P642" s="141"/>
      <c r="Q642" s="133"/>
      <c r="R642" s="141"/>
      <c r="S642" s="133"/>
      <c r="T642" s="40"/>
      <c r="U642" s="133"/>
      <c r="V642" s="141"/>
      <c r="W642" s="141"/>
      <c r="X642" s="141"/>
      <c r="Y642" s="141"/>
      <c r="Z642" s="141"/>
    </row>
    <row r="643" ht="12.75" customHeight="1">
      <c r="A643" s="139"/>
      <c r="B643" s="139"/>
      <c r="C643" s="140"/>
      <c r="D643" s="141"/>
      <c r="E643" s="141"/>
      <c r="F643" s="141"/>
      <c r="G643" s="141"/>
      <c r="H643" s="141"/>
      <c r="I643" s="141"/>
      <c r="J643" s="141"/>
      <c r="K643" s="141"/>
      <c r="L643" s="141"/>
      <c r="M643" s="142"/>
      <c r="N643" s="141"/>
      <c r="O643" s="133"/>
      <c r="P643" s="141"/>
      <c r="Q643" s="133"/>
      <c r="R643" s="141"/>
      <c r="S643" s="133"/>
      <c r="T643" s="40"/>
      <c r="U643" s="133"/>
      <c r="V643" s="141"/>
      <c r="W643" s="141"/>
      <c r="X643" s="141"/>
      <c r="Y643" s="141"/>
      <c r="Z643" s="141"/>
    </row>
    <row r="644" ht="12.75" customHeight="1">
      <c r="A644" s="139"/>
      <c r="B644" s="139"/>
      <c r="C644" s="140"/>
      <c r="D644" s="141"/>
      <c r="E644" s="141"/>
      <c r="F644" s="141"/>
      <c r="G644" s="141"/>
      <c r="H644" s="141"/>
      <c r="I644" s="141"/>
      <c r="J644" s="141"/>
      <c r="K644" s="141"/>
      <c r="L644" s="141"/>
      <c r="M644" s="142"/>
      <c r="N644" s="141"/>
      <c r="O644" s="133"/>
      <c r="P644" s="141"/>
      <c r="Q644" s="133"/>
      <c r="R644" s="141"/>
      <c r="S644" s="133"/>
      <c r="T644" s="40"/>
      <c r="U644" s="133"/>
      <c r="V644" s="141"/>
      <c r="W644" s="141"/>
      <c r="X644" s="141"/>
      <c r="Y644" s="141"/>
      <c r="Z644" s="141"/>
    </row>
    <row r="645" ht="12.75" customHeight="1">
      <c r="A645" s="139"/>
      <c r="B645" s="139"/>
      <c r="C645" s="140"/>
      <c r="D645" s="141"/>
      <c r="E645" s="141"/>
      <c r="F645" s="141"/>
      <c r="G645" s="141"/>
      <c r="H645" s="141"/>
      <c r="I645" s="141"/>
      <c r="J645" s="141"/>
      <c r="K645" s="141"/>
      <c r="L645" s="141"/>
      <c r="M645" s="142"/>
      <c r="N645" s="141"/>
      <c r="O645" s="133"/>
      <c r="P645" s="141"/>
      <c r="Q645" s="133"/>
      <c r="R645" s="141"/>
      <c r="S645" s="133"/>
      <c r="T645" s="40"/>
      <c r="U645" s="133"/>
      <c r="V645" s="141"/>
      <c r="W645" s="141"/>
      <c r="X645" s="141"/>
      <c r="Y645" s="141"/>
      <c r="Z645" s="141"/>
    </row>
    <row r="646" ht="12.75" customHeight="1">
      <c r="A646" s="139"/>
      <c r="B646" s="139"/>
      <c r="C646" s="140"/>
      <c r="D646" s="141"/>
      <c r="E646" s="141"/>
      <c r="F646" s="141"/>
      <c r="G646" s="141"/>
      <c r="H646" s="141"/>
      <c r="I646" s="141"/>
      <c r="J646" s="141"/>
      <c r="K646" s="141"/>
      <c r="L646" s="141"/>
      <c r="M646" s="142"/>
      <c r="N646" s="141"/>
      <c r="O646" s="133"/>
      <c r="P646" s="141"/>
      <c r="Q646" s="133"/>
      <c r="R646" s="141"/>
      <c r="S646" s="133"/>
      <c r="T646" s="40"/>
      <c r="U646" s="133"/>
      <c r="V646" s="141"/>
      <c r="W646" s="141"/>
      <c r="X646" s="141"/>
      <c r="Y646" s="141"/>
      <c r="Z646" s="141"/>
    </row>
    <row r="647" ht="12.75" customHeight="1">
      <c r="A647" s="139"/>
      <c r="B647" s="139"/>
      <c r="C647" s="140"/>
      <c r="D647" s="141"/>
      <c r="E647" s="141"/>
      <c r="F647" s="141"/>
      <c r="G647" s="141"/>
      <c r="H647" s="141"/>
      <c r="I647" s="141"/>
      <c r="J647" s="141"/>
      <c r="K647" s="141"/>
      <c r="L647" s="141"/>
      <c r="M647" s="142"/>
      <c r="N647" s="141"/>
      <c r="O647" s="133"/>
      <c r="P647" s="141"/>
      <c r="Q647" s="133"/>
      <c r="R647" s="141"/>
      <c r="S647" s="133"/>
      <c r="T647" s="40"/>
      <c r="U647" s="133"/>
      <c r="V647" s="141"/>
      <c r="W647" s="141"/>
      <c r="X647" s="141"/>
      <c r="Y647" s="141"/>
      <c r="Z647" s="141"/>
    </row>
    <row r="648" ht="12.75" customHeight="1">
      <c r="A648" s="139"/>
      <c r="B648" s="139"/>
      <c r="C648" s="140"/>
      <c r="D648" s="141"/>
      <c r="E648" s="141"/>
      <c r="F648" s="141"/>
      <c r="G648" s="141"/>
      <c r="H648" s="141"/>
      <c r="I648" s="141"/>
      <c r="J648" s="141"/>
      <c r="K648" s="141"/>
      <c r="L648" s="141"/>
      <c r="M648" s="142"/>
      <c r="N648" s="141"/>
      <c r="O648" s="133"/>
      <c r="P648" s="141"/>
      <c r="Q648" s="133"/>
      <c r="R648" s="141"/>
      <c r="S648" s="133"/>
      <c r="T648" s="40"/>
      <c r="U648" s="133"/>
      <c r="V648" s="141"/>
      <c r="W648" s="141"/>
      <c r="X648" s="141"/>
      <c r="Y648" s="141"/>
      <c r="Z648" s="141"/>
    </row>
    <row r="649" ht="12.75" customHeight="1">
      <c r="A649" s="139"/>
      <c r="B649" s="139"/>
      <c r="C649" s="140"/>
      <c r="D649" s="141"/>
      <c r="E649" s="141"/>
      <c r="F649" s="141"/>
      <c r="G649" s="141"/>
      <c r="H649" s="141"/>
      <c r="I649" s="141"/>
      <c r="J649" s="141"/>
      <c r="K649" s="141"/>
      <c r="L649" s="141"/>
      <c r="M649" s="142"/>
      <c r="N649" s="141"/>
      <c r="O649" s="133"/>
      <c r="P649" s="141"/>
      <c r="Q649" s="133"/>
      <c r="R649" s="141"/>
      <c r="S649" s="133"/>
      <c r="T649" s="40"/>
      <c r="U649" s="133"/>
      <c r="V649" s="141"/>
      <c r="W649" s="141"/>
      <c r="X649" s="141"/>
      <c r="Y649" s="141"/>
      <c r="Z649" s="141"/>
    </row>
    <row r="650" ht="12.75" customHeight="1">
      <c r="A650" s="139"/>
      <c r="B650" s="139"/>
      <c r="C650" s="140"/>
      <c r="D650" s="141"/>
      <c r="E650" s="141"/>
      <c r="F650" s="141"/>
      <c r="G650" s="141"/>
      <c r="H650" s="141"/>
      <c r="I650" s="141"/>
      <c r="J650" s="141"/>
      <c r="K650" s="141"/>
      <c r="L650" s="141"/>
      <c r="M650" s="142"/>
      <c r="N650" s="141"/>
      <c r="O650" s="133"/>
      <c r="P650" s="141"/>
      <c r="Q650" s="133"/>
      <c r="R650" s="141"/>
      <c r="S650" s="133"/>
      <c r="T650" s="40"/>
      <c r="U650" s="133"/>
      <c r="V650" s="141"/>
      <c r="W650" s="141"/>
      <c r="X650" s="141"/>
      <c r="Y650" s="141"/>
      <c r="Z650" s="141"/>
    </row>
    <row r="651" ht="12.75" customHeight="1">
      <c r="A651" s="139"/>
      <c r="B651" s="139"/>
      <c r="C651" s="140"/>
      <c r="D651" s="141"/>
      <c r="E651" s="141"/>
      <c r="F651" s="141"/>
      <c r="G651" s="141"/>
      <c r="H651" s="141"/>
      <c r="I651" s="141"/>
      <c r="J651" s="141"/>
      <c r="K651" s="141"/>
      <c r="L651" s="141"/>
      <c r="M651" s="142"/>
      <c r="N651" s="141"/>
      <c r="O651" s="133"/>
      <c r="P651" s="141"/>
      <c r="Q651" s="133"/>
      <c r="R651" s="141"/>
      <c r="S651" s="133"/>
      <c r="T651" s="40"/>
      <c r="U651" s="133"/>
      <c r="V651" s="141"/>
      <c r="W651" s="141"/>
      <c r="X651" s="141"/>
      <c r="Y651" s="141"/>
      <c r="Z651" s="141"/>
    </row>
    <row r="652" ht="12.75" customHeight="1">
      <c r="A652" s="139"/>
      <c r="B652" s="139"/>
      <c r="C652" s="140"/>
      <c r="D652" s="141"/>
      <c r="E652" s="141"/>
      <c r="F652" s="141"/>
      <c r="G652" s="141"/>
      <c r="H652" s="141"/>
      <c r="I652" s="141"/>
      <c r="J652" s="141"/>
      <c r="K652" s="141"/>
      <c r="L652" s="141"/>
      <c r="M652" s="142"/>
      <c r="N652" s="141"/>
      <c r="O652" s="133"/>
      <c r="P652" s="141"/>
      <c r="Q652" s="133"/>
      <c r="R652" s="141"/>
      <c r="S652" s="133"/>
      <c r="T652" s="40"/>
      <c r="U652" s="133"/>
      <c r="V652" s="141"/>
      <c r="W652" s="141"/>
      <c r="X652" s="141"/>
      <c r="Y652" s="141"/>
      <c r="Z652" s="141"/>
    </row>
    <row r="653" ht="12.75" customHeight="1">
      <c r="A653" s="139"/>
      <c r="B653" s="139"/>
      <c r="C653" s="140"/>
      <c r="D653" s="141"/>
      <c r="E653" s="141"/>
      <c r="F653" s="141"/>
      <c r="G653" s="141"/>
      <c r="H653" s="141"/>
      <c r="I653" s="141"/>
      <c r="J653" s="141"/>
      <c r="K653" s="141"/>
      <c r="L653" s="141"/>
      <c r="M653" s="142"/>
      <c r="N653" s="141"/>
      <c r="O653" s="133"/>
      <c r="P653" s="141"/>
      <c r="Q653" s="133"/>
      <c r="R653" s="141"/>
      <c r="S653" s="133"/>
      <c r="T653" s="40"/>
      <c r="U653" s="133"/>
      <c r="V653" s="141"/>
      <c r="W653" s="141"/>
      <c r="X653" s="141"/>
      <c r="Y653" s="141"/>
      <c r="Z653" s="141"/>
    </row>
    <row r="654" ht="12.75" customHeight="1">
      <c r="A654" s="139"/>
      <c r="B654" s="139"/>
      <c r="C654" s="140"/>
      <c r="D654" s="141"/>
      <c r="E654" s="141"/>
      <c r="F654" s="141"/>
      <c r="G654" s="141"/>
      <c r="H654" s="141"/>
      <c r="I654" s="141"/>
      <c r="J654" s="141"/>
      <c r="K654" s="141"/>
      <c r="L654" s="141"/>
      <c r="M654" s="142"/>
      <c r="N654" s="141"/>
      <c r="O654" s="133"/>
      <c r="P654" s="141"/>
      <c r="Q654" s="133"/>
      <c r="R654" s="141"/>
      <c r="S654" s="133"/>
      <c r="T654" s="40"/>
      <c r="U654" s="133"/>
      <c r="V654" s="141"/>
      <c r="W654" s="141"/>
      <c r="X654" s="141"/>
      <c r="Y654" s="141"/>
      <c r="Z654" s="141"/>
    </row>
    <row r="655" ht="12.75" customHeight="1">
      <c r="A655" s="139"/>
      <c r="B655" s="139"/>
      <c r="C655" s="140"/>
      <c r="D655" s="141"/>
      <c r="E655" s="141"/>
      <c r="F655" s="141"/>
      <c r="G655" s="141"/>
      <c r="H655" s="141"/>
      <c r="I655" s="141"/>
      <c r="J655" s="141"/>
      <c r="K655" s="141"/>
      <c r="L655" s="141"/>
      <c r="M655" s="142"/>
      <c r="N655" s="141"/>
      <c r="O655" s="133"/>
      <c r="P655" s="141"/>
      <c r="Q655" s="133"/>
      <c r="R655" s="141"/>
      <c r="S655" s="133"/>
      <c r="T655" s="40"/>
      <c r="U655" s="133"/>
      <c r="V655" s="141"/>
      <c r="W655" s="141"/>
      <c r="X655" s="141"/>
      <c r="Y655" s="141"/>
      <c r="Z655" s="141"/>
    </row>
    <row r="656" ht="12.75" customHeight="1">
      <c r="A656" s="139"/>
      <c r="B656" s="139"/>
      <c r="C656" s="140"/>
      <c r="D656" s="141"/>
      <c r="E656" s="141"/>
      <c r="F656" s="141"/>
      <c r="G656" s="141"/>
      <c r="H656" s="141"/>
      <c r="I656" s="141"/>
      <c r="J656" s="141"/>
      <c r="K656" s="141"/>
      <c r="L656" s="141"/>
      <c r="M656" s="142"/>
      <c r="N656" s="141"/>
      <c r="O656" s="133"/>
      <c r="P656" s="141"/>
      <c r="Q656" s="133"/>
      <c r="R656" s="141"/>
      <c r="S656" s="133"/>
      <c r="T656" s="40"/>
      <c r="U656" s="133"/>
      <c r="V656" s="141"/>
      <c r="W656" s="141"/>
      <c r="X656" s="141"/>
      <c r="Y656" s="141"/>
      <c r="Z656" s="141"/>
    </row>
    <row r="657" ht="12.75" customHeight="1">
      <c r="A657" s="139"/>
      <c r="B657" s="139"/>
      <c r="C657" s="140"/>
      <c r="D657" s="141"/>
      <c r="E657" s="141"/>
      <c r="F657" s="141"/>
      <c r="G657" s="141"/>
      <c r="H657" s="141"/>
      <c r="I657" s="141"/>
      <c r="J657" s="141"/>
      <c r="K657" s="141"/>
      <c r="L657" s="141"/>
      <c r="M657" s="142"/>
      <c r="N657" s="141"/>
      <c r="O657" s="133"/>
      <c r="P657" s="141"/>
      <c r="Q657" s="133"/>
      <c r="R657" s="141"/>
      <c r="S657" s="133"/>
      <c r="T657" s="40"/>
      <c r="U657" s="133"/>
      <c r="V657" s="141"/>
      <c r="W657" s="141"/>
      <c r="X657" s="141"/>
      <c r="Y657" s="141"/>
      <c r="Z657" s="141"/>
    </row>
    <row r="658" ht="12.75" customHeight="1">
      <c r="A658" s="139"/>
      <c r="B658" s="139"/>
      <c r="C658" s="140"/>
      <c r="D658" s="141"/>
      <c r="E658" s="141"/>
      <c r="F658" s="141"/>
      <c r="G658" s="141"/>
      <c r="H658" s="141"/>
      <c r="I658" s="141"/>
      <c r="J658" s="141"/>
      <c r="K658" s="141"/>
      <c r="L658" s="141"/>
      <c r="M658" s="142"/>
      <c r="N658" s="141"/>
      <c r="O658" s="133"/>
      <c r="P658" s="141"/>
      <c r="Q658" s="133"/>
      <c r="R658" s="141"/>
      <c r="S658" s="133"/>
      <c r="T658" s="40"/>
      <c r="U658" s="133"/>
      <c r="V658" s="141"/>
      <c r="W658" s="141"/>
      <c r="X658" s="141"/>
      <c r="Y658" s="141"/>
      <c r="Z658" s="141"/>
    </row>
    <row r="659" ht="12.75" customHeight="1">
      <c r="A659" s="139"/>
      <c r="B659" s="139"/>
      <c r="C659" s="140"/>
      <c r="D659" s="141"/>
      <c r="E659" s="141"/>
      <c r="F659" s="141"/>
      <c r="G659" s="141"/>
      <c r="H659" s="141"/>
      <c r="I659" s="141"/>
      <c r="J659" s="141"/>
      <c r="K659" s="141"/>
      <c r="L659" s="141"/>
      <c r="M659" s="142"/>
      <c r="N659" s="141"/>
      <c r="O659" s="133"/>
      <c r="P659" s="141"/>
      <c r="Q659" s="133"/>
      <c r="R659" s="141"/>
      <c r="S659" s="133"/>
      <c r="T659" s="40"/>
      <c r="U659" s="133"/>
      <c r="V659" s="141"/>
      <c r="W659" s="141"/>
      <c r="X659" s="141"/>
      <c r="Y659" s="141"/>
      <c r="Z659" s="141"/>
    </row>
    <row r="660" ht="12.75" customHeight="1">
      <c r="A660" s="139"/>
      <c r="B660" s="139"/>
      <c r="C660" s="140"/>
      <c r="D660" s="141"/>
      <c r="E660" s="141"/>
      <c r="F660" s="141"/>
      <c r="G660" s="141"/>
      <c r="H660" s="141"/>
      <c r="I660" s="141"/>
      <c r="J660" s="141"/>
      <c r="K660" s="141"/>
      <c r="L660" s="141"/>
      <c r="M660" s="142"/>
      <c r="N660" s="141"/>
      <c r="O660" s="133"/>
      <c r="P660" s="141"/>
      <c r="Q660" s="133"/>
      <c r="R660" s="141"/>
      <c r="S660" s="133"/>
      <c r="T660" s="40"/>
      <c r="U660" s="133"/>
      <c r="V660" s="141"/>
      <c r="W660" s="141"/>
      <c r="X660" s="141"/>
      <c r="Y660" s="141"/>
      <c r="Z660" s="141"/>
    </row>
    <row r="661" ht="12.75" customHeight="1">
      <c r="A661" s="139"/>
      <c r="B661" s="139"/>
      <c r="C661" s="140"/>
      <c r="D661" s="141"/>
      <c r="E661" s="141"/>
      <c r="F661" s="141"/>
      <c r="G661" s="141"/>
      <c r="H661" s="141"/>
      <c r="I661" s="141"/>
      <c r="J661" s="141"/>
      <c r="K661" s="141"/>
      <c r="L661" s="141"/>
      <c r="M661" s="142"/>
      <c r="N661" s="141"/>
      <c r="O661" s="133"/>
      <c r="P661" s="141"/>
      <c r="Q661" s="133"/>
      <c r="R661" s="141"/>
      <c r="S661" s="133"/>
      <c r="T661" s="40"/>
      <c r="U661" s="133"/>
      <c r="V661" s="141"/>
      <c r="W661" s="141"/>
      <c r="X661" s="141"/>
      <c r="Y661" s="141"/>
      <c r="Z661" s="141"/>
    </row>
    <row r="662" ht="12.75" customHeight="1">
      <c r="A662" s="139"/>
      <c r="B662" s="139"/>
      <c r="C662" s="140"/>
      <c r="D662" s="141"/>
      <c r="E662" s="141"/>
      <c r="F662" s="141"/>
      <c r="G662" s="141"/>
      <c r="H662" s="141"/>
      <c r="I662" s="141"/>
      <c r="J662" s="141"/>
      <c r="K662" s="141"/>
      <c r="L662" s="141"/>
      <c r="M662" s="142"/>
      <c r="N662" s="141"/>
      <c r="O662" s="133"/>
      <c r="P662" s="141"/>
      <c r="Q662" s="133"/>
      <c r="R662" s="141"/>
      <c r="S662" s="133"/>
      <c r="T662" s="40"/>
      <c r="U662" s="133"/>
      <c r="V662" s="141"/>
      <c r="W662" s="141"/>
      <c r="X662" s="141"/>
      <c r="Y662" s="141"/>
      <c r="Z662" s="141"/>
    </row>
    <row r="663" ht="12.75" customHeight="1">
      <c r="A663" s="139"/>
      <c r="B663" s="139"/>
      <c r="C663" s="140"/>
      <c r="D663" s="141"/>
      <c r="E663" s="141"/>
      <c r="F663" s="141"/>
      <c r="G663" s="141"/>
      <c r="H663" s="141"/>
      <c r="I663" s="141"/>
      <c r="J663" s="141"/>
      <c r="K663" s="141"/>
      <c r="L663" s="141"/>
      <c r="M663" s="142"/>
      <c r="N663" s="141"/>
      <c r="O663" s="133"/>
      <c r="P663" s="141"/>
      <c r="Q663" s="133"/>
      <c r="R663" s="141"/>
      <c r="S663" s="133"/>
      <c r="T663" s="40"/>
      <c r="U663" s="133"/>
      <c r="V663" s="141"/>
      <c r="W663" s="141"/>
      <c r="X663" s="141"/>
      <c r="Y663" s="141"/>
      <c r="Z663" s="141"/>
    </row>
    <row r="664" ht="12.75" customHeight="1">
      <c r="A664" s="139"/>
      <c r="B664" s="139"/>
      <c r="C664" s="140"/>
      <c r="D664" s="141"/>
      <c r="E664" s="141"/>
      <c r="F664" s="141"/>
      <c r="G664" s="141"/>
      <c r="H664" s="141"/>
      <c r="I664" s="141"/>
      <c r="J664" s="141"/>
      <c r="K664" s="141"/>
      <c r="L664" s="141"/>
      <c r="M664" s="142"/>
      <c r="N664" s="141"/>
      <c r="O664" s="133"/>
      <c r="P664" s="141"/>
      <c r="Q664" s="133"/>
      <c r="R664" s="141"/>
      <c r="S664" s="133"/>
      <c r="T664" s="40"/>
      <c r="U664" s="133"/>
      <c r="V664" s="141"/>
      <c r="W664" s="141"/>
      <c r="X664" s="141"/>
      <c r="Y664" s="141"/>
      <c r="Z664" s="141"/>
    </row>
    <row r="665" ht="12.75" customHeight="1">
      <c r="A665" s="139"/>
      <c r="B665" s="139"/>
      <c r="C665" s="140"/>
      <c r="D665" s="141"/>
      <c r="E665" s="141"/>
      <c r="F665" s="141"/>
      <c r="G665" s="141"/>
      <c r="H665" s="141"/>
      <c r="I665" s="141"/>
      <c r="J665" s="141"/>
      <c r="K665" s="141"/>
      <c r="L665" s="141"/>
      <c r="M665" s="142"/>
      <c r="N665" s="141"/>
      <c r="O665" s="133"/>
      <c r="P665" s="141"/>
      <c r="Q665" s="133"/>
      <c r="R665" s="141"/>
      <c r="S665" s="133"/>
      <c r="T665" s="40"/>
      <c r="U665" s="133"/>
      <c r="V665" s="141"/>
      <c r="W665" s="141"/>
      <c r="X665" s="141"/>
      <c r="Y665" s="141"/>
      <c r="Z665" s="141"/>
    </row>
    <row r="666" ht="12.75" customHeight="1">
      <c r="A666" s="139"/>
      <c r="B666" s="139"/>
      <c r="C666" s="140"/>
      <c r="D666" s="141"/>
      <c r="E666" s="141"/>
      <c r="F666" s="141"/>
      <c r="G666" s="141"/>
      <c r="H666" s="141"/>
      <c r="I666" s="141"/>
      <c r="J666" s="141"/>
      <c r="K666" s="141"/>
      <c r="L666" s="141"/>
      <c r="M666" s="142"/>
      <c r="N666" s="141"/>
      <c r="O666" s="133"/>
      <c r="P666" s="141"/>
      <c r="Q666" s="133"/>
      <c r="R666" s="141"/>
      <c r="S666" s="133"/>
      <c r="T666" s="40"/>
      <c r="U666" s="133"/>
      <c r="V666" s="141"/>
      <c r="W666" s="141"/>
      <c r="X666" s="141"/>
      <c r="Y666" s="141"/>
      <c r="Z666" s="141"/>
    </row>
    <row r="667" ht="12.75" customHeight="1">
      <c r="A667" s="139"/>
      <c r="B667" s="139"/>
      <c r="C667" s="140"/>
      <c r="D667" s="141"/>
      <c r="E667" s="141"/>
      <c r="F667" s="141"/>
      <c r="G667" s="141"/>
      <c r="H667" s="141"/>
      <c r="I667" s="141"/>
      <c r="J667" s="141"/>
      <c r="K667" s="141"/>
      <c r="L667" s="141"/>
      <c r="M667" s="142"/>
      <c r="N667" s="141"/>
      <c r="O667" s="133"/>
      <c r="P667" s="141"/>
      <c r="Q667" s="133"/>
      <c r="R667" s="141"/>
      <c r="S667" s="133"/>
      <c r="T667" s="40"/>
      <c r="U667" s="133"/>
      <c r="V667" s="141"/>
      <c r="W667" s="141"/>
      <c r="X667" s="141"/>
      <c r="Y667" s="141"/>
      <c r="Z667" s="141"/>
    </row>
    <row r="668" ht="12.75" customHeight="1">
      <c r="A668" s="139"/>
      <c r="B668" s="139"/>
      <c r="C668" s="140"/>
      <c r="D668" s="141"/>
      <c r="E668" s="141"/>
      <c r="F668" s="141"/>
      <c r="G668" s="141"/>
      <c r="H668" s="141"/>
      <c r="I668" s="141"/>
      <c r="J668" s="141"/>
      <c r="K668" s="141"/>
      <c r="L668" s="141"/>
      <c r="M668" s="142"/>
      <c r="N668" s="141"/>
      <c r="O668" s="133"/>
      <c r="P668" s="141"/>
      <c r="Q668" s="133"/>
      <c r="R668" s="141"/>
      <c r="S668" s="133"/>
      <c r="T668" s="40"/>
      <c r="U668" s="133"/>
      <c r="V668" s="141"/>
      <c r="W668" s="141"/>
      <c r="X668" s="141"/>
      <c r="Y668" s="141"/>
      <c r="Z668" s="141"/>
    </row>
    <row r="669" ht="12.75" customHeight="1">
      <c r="A669" s="139"/>
      <c r="B669" s="139"/>
      <c r="C669" s="140"/>
      <c r="D669" s="141"/>
      <c r="E669" s="141"/>
      <c r="F669" s="141"/>
      <c r="G669" s="141"/>
      <c r="H669" s="141"/>
      <c r="I669" s="141"/>
      <c r="J669" s="141"/>
      <c r="K669" s="141"/>
      <c r="L669" s="141"/>
      <c r="M669" s="142"/>
      <c r="N669" s="141"/>
      <c r="O669" s="133"/>
      <c r="P669" s="141"/>
      <c r="Q669" s="133"/>
      <c r="R669" s="141"/>
      <c r="S669" s="133"/>
      <c r="T669" s="40"/>
      <c r="U669" s="133"/>
      <c r="V669" s="141"/>
      <c r="W669" s="141"/>
      <c r="X669" s="141"/>
      <c r="Y669" s="141"/>
      <c r="Z669" s="141"/>
    </row>
    <row r="670" ht="12.75" customHeight="1">
      <c r="A670" s="139"/>
      <c r="B670" s="139"/>
      <c r="C670" s="140"/>
      <c r="D670" s="141"/>
      <c r="E670" s="141"/>
      <c r="F670" s="141"/>
      <c r="G670" s="141"/>
      <c r="H670" s="141"/>
      <c r="I670" s="141"/>
      <c r="J670" s="141"/>
      <c r="K670" s="141"/>
      <c r="L670" s="141"/>
      <c r="M670" s="142"/>
      <c r="N670" s="141"/>
      <c r="O670" s="133"/>
      <c r="P670" s="141"/>
      <c r="Q670" s="133"/>
      <c r="R670" s="141"/>
      <c r="S670" s="133"/>
      <c r="T670" s="40"/>
      <c r="U670" s="133"/>
      <c r="V670" s="141"/>
      <c r="W670" s="141"/>
      <c r="X670" s="141"/>
      <c r="Y670" s="141"/>
      <c r="Z670" s="141"/>
    </row>
    <row r="671" ht="12.75" customHeight="1">
      <c r="A671" s="139"/>
      <c r="B671" s="139"/>
      <c r="C671" s="140"/>
      <c r="D671" s="141"/>
      <c r="E671" s="141"/>
      <c r="F671" s="141"/>
      <c r="G671" s="141"/>
      <c r="H671" s="141"/>
      <c r="I671" s="141"/>
      <c r="J671" s="141"/>
      <c r="K671" s="141"/>
      <c r="L671" s="141"/>
      <c r="M671" s="142"/>
      <c r="N671" s="141"/>
      <c r="O671" s="133"/>
      <c r="P671" s="141"/>
      <c r="Q671" s="133"/>
      <c r="R671" s="141"/>
      <c r="S671" s="133"/>
      <c r="T671" s="40"/>
      <c r="U671" s="133"/>
      <c r="V671" s="141"/>
      <c r="W671" s="141"/>
      <c r="X671" s="141"/>
      <c r="Y671" s="141"/>
      <c r="Z671" s="141"/>
    </row>
    <row r="672" ht="12.75" customHeight="1">
      <c r="A672" s="139"/>
      <c r="B672" s="139"/>
      <c r="C672" s="140"/>
      <c r="D672" s="141"/>
      <c r="E672" s="141"/>
      <c r="F672" s="141"/>
      <c r="G672" s="141"/>
      <c r="H672" s="141"/>
      <c r="I672" s="141"/>
      <c r="J672" s="141"/>
      <c r="K672" s="141"/>
      <c r="L672" s="141"/>
      <c r="M672" s="142"/>
      <c r="N672" s="141"/>
      <c r="O672" s="133"/>
      <c r="P672" s="141"/>
      <c r="Q672" s="133"/>
      <c r="R672" s="141"/>
      <c r="S672" s="133"/>
      <c r="T672" s="40"/>
      <c r="U672" s="133"/>
      <c r="V672" s="141"/>
      <c r="W672" s="141"/>
      <c r="X672" s="141"/>
      <c r="Y672" s="141"/>
      <c r="Z672" s="141"/>
    </row>
    <row r="673" ht="12.75" customHeight="1">
      <c r="A673" s="139"/>
      <c r="B673" s="139"/>
      <c r="C673" s="140"/>
      <c r="D673" s="141"/>
      <c r="E673" s="141"/>
      <c r="F673" s="141"/>
      <c r="G673" s="141"/>
      <c r="H673" s="141"/>
      <c r="I673" s="141"/>
      <c r="J673" s="141"/>
      <c r="K673" s="141"/>
      <c r="L673" s="141"/>
      <c r="M673" s="142"/>
      <c r="N673" s="141"/>
      <c r="O673" s="133"/>
      <c r="P673" s="141"/>
      <c r="Q673" s="133"/>
      <c r="R673" s="141"/>
      <c r="S673" s="133"/>
      <c r="T673" s="40"/>
      <c r="U673" s="133"/>
      <c r="V673" s="141"/>
      <c r="W673" s="141"/>
      <c r="X673" s="141"/>
      <c r="Y673" s="141"/>
      <c r="Z673" s="141"/>
    </row>
    <row r="674" ht="12.75" customHeight="1">
      <c r="A674" s="139"/>
      <c r="B674" s="139"/>
      <c r="C674" s="140"/>
      <c r="D674" s="141"/>
      <c r="E674" s="141"/>
      <c r="F674" s="141"/>
      <c r="G674" s="141"/>
      <c r="H674" s="141"/>
      <c r="I674" s="141"/>
      <c r="J674" s="141"/>
      <c r="K674" s="141"/>
      <c r="L674" s="141"/>
      <c r="M674" s="142"/>
      <c r="N674" s="141"/>
      <c r="O674" s="133"/>
      <c r="P674" s="141"/>
      <c r="Q674" s="133"/>
      <c r="R674" s="141"/>
      <c r="S674" s="133"/>
      <c r="T674" s="40"/>
      <c r="U674" s="133"/>
      <c r="V674" s="141"/>
      <c r="W674" s="141"/>
      <c r="X674" s="141"/>
      <c r="Y674" s="141"/>
      <c r="Z674" s="141"/>
    </row>
    <row r="675" ht="12.75" customHeight="1">
      <c r="A675" s="139"/>
      <c r="B675" s="139"/>
      <c r="C675" s="140"/>
      <c r="D675" s="141"/>
      <c r="E675" s="141"/>
      <c r="F675" s="141"/>
      <c r="G675" s="141"/>
      <c r="H675" s="141"/>
      <c r="I675" s="141"/>
      <c r="J675" s="141"/>
      <c r="K675" s="141"/>
      <c r="L675" s="141"/>
      <c r="M675" s="142"/>
      <c r="N675" s="141"/>
      <c r="O675" s="133"/>
      <c r="P675" s="141"/>
      <c r="Q675" s="133"/>
      <c r="R675" s="141"/>
      <c r="S675" s="133"/>
      <c r="T675" s="40"/>
      <c r="U675" s="133"/>
      <c r="V675" s="141"/>
      <c r="W675" s="141"/>
      <c r="X675" s="141"/>
      <c r="Y675" s="141"/>
      <c r="Z675" s="141"/>
    </row>
    <row r="676" ht="12.75" customHeight="1">
      <c r="A676" s="139"/>
      <c r="B676" s="139"/>
      <c r="C676" s="140"/>
      <c r="D676" s="141"/>
      <c r="E676" s="141"/>
      <c r="F676" s="141"/>
      <c r="G676" s="141"/>
      <c r="H676" s="141"/>
      <c r="I676" s="141"/>
      <c r="J676" s="141"/>
      <c r="K676" s="141"/>
      <c r="L676" s="141"/>
      <c r="M676" s="142"/>
      <c r="N676" s="141"/>
      <c r="O676" s="133"/>
      <c r="P676" s="141"/>
      <c r="Q676" s="133"/>
      <c r="R676" s="141"/>
      <c r="S676" s="133"/>
      <c r="T676" s="40"/>
      <c r="U676" s="133"/>
      <c r="V676" s="141"/>
      <c r="W676" s="141"/>
      <c r="X676" s="141"/>
      <c r="Y676" s="141"/>
      <c r="Z676" s="141"/>
    </row>
    <row r="677" ht="12.75" customHeight="1">
      <c r="A677" s="139"/>
      <c r="B677" s="139"/>
      <c r="C677" s="140"/>
      <c r="D677" s="141"/>
      <c r="E677" s="141"/>
      <c r="F677" s="141"/>
      <c r="G677" s="141"/>
      <c r="H677" s="141"/>
      <c r="I677" s="141"/>
      <c r="J677" s="141"/>
      <c r="K677" s="141"/>
      <c r="L677" s="141"/>
      <c r="M677" s="142"/>
      <c r="N677" s="141"/>
      <c r="O677" s="133"/>
      <c r="P677" s="141"/>
      <c r="Q677" s="133"/>
      <c r="R677" s="141"/>
      <c r="S677" s="133"/>
      <c r="T677" s="40"/>
      <c r="U677" s="133"/>
      <c r="V677" s="141"/>
      <c r="W677" s="141"/>
      <c r="X677" s="141"/>
      <c r="Y677" s="141"/>
      <c r="Z677" s="141"/>
    </row>
    <row r="678" ht="12.75" customHeight="1">
      <c r="A678" s="139"/>
      <c r="B678" s="139"/>
      <c r="C678" s="140"/>
      <c r="D678" s="141"/>
      <c r="E678" s="141"/>
      <c r="F678" s="141"/>
      <c r="G678" s="141"/>
      <c r="H678" s="141"/>
      <c r="I678" s="141"/>
      <c r="J678" s="141"/>
      <c r="K678" s="141"/>
      <c r="L678" s="141"/>
      <c r="M678" s="142"/>
      <c r="N678" s="141"/>
      <c r="O678" s="133"/>
      <c r="P678" s="141"/>
      <c r="Q678" s="133"/>
      <c r="R678" s="141"/>
      <c r="S678" s="133"/>
      <c r="T678" s="40"/>
      <c r="U678" s="133"/>
      <c r="V678" s="141"/>
      <c r="W678" s="141"/>
      <c r="X678" s="141"/>
      <c r="Y678" s="141"/>
      <c r="Z678" s="141"/>
    </row>
    <row r="679" ht="12.75" customHeight="1">
      <c r="A679" s="139"/>
      <c r="B679" s="139"/>
      <c r="C679" s="140"/>
      <c r="D679" s="141"/>
      <c r="E679" s="141"/>
      <c r="F679" s="141"/>
      <c r="G679" s="141"/>
      <c r="H679" s="141"/>
      <c r="I679" s="141"/>
      <c r="J679" s="141"/>
      <c r="K679" s="141"/>
      <c r="L679" s="141"/>
      <c r="M679" s="142"/>
      <c r="N679" s="141"/>
      <c r="O679" s="133"/>
      <c r="P679" s="141"/>
      <c r="Q679" s="133"/>
      <c r="R679" s="141"/>
      <c r="S679" s="133"/>
      <c r="T679" s="40"/>
      <c r="U679" s="133"/>
      <c r="V679" s="141"/>
      <c r="W679" s="141"/>
      <c r="X679" s="141"/>
      <c r="Y679" s="141"/>
      <c r="Z679" s="141"/>
    </row>
    <row r="680" ht="12.75" customHeight="1">
      <c r="A680" s="139"/>
      <c r="B680" s="139"/>
      <c r="C680" s="140"/>
      <c r="D680" s="141"/>
      <c r="E680" s="141"/>
      <c r="F680" s="141"/>
      <c r="G680" s="141"/>
      <c r="H680" s="141"/>
      <c r="I680" s="141"/>
      <c r="J680" s="141"/>
      <c r="K680" s="141"/>
      <c r="L680" s="141"/>
      <c r="M680" s="142"/>
      <c r="N680" s="141"/>
      <c r="O680" s="133"/>
      <c r="P680" s="141"/>
      <c r="Q680" s="133"/>
      <c r="R680" s="141"/>
      <c r="S680" s="133"/>
      <c r="T680" s="40"/>
      <c r="U680" s="133"/>
      <c r="V680" s="141"/>
      <c r="W680" s="141"/>
      <c r="X680" s="141"/>
      <c r="Y680" s="141"/>
      <c r="Z680" s="141"/>
    </row>
    <row r="681" ht="12.75" customHeight="1">
      <c r="A681" s="139"/>
      <c r="B681" s="139"/>
      <c r="C681" s="140"/>
      <c r="D681" s="141"/>
      <c r="E681" s="141"/>
      <c r="F681" s="141"/>
      <c r="G681" s="141"/>
      <c r="H681" s="141"/>
      <c r="I681" s="141"/>
      <c r="J681" s="141"/>
      <c r="K681" s="141"/>
      <c r="L681" s="141"/>
      <c r="M681" s="142"/>
      <c r="N681" s="141"/>
      <c r="O681" s="133"/>
      <c r="P681" s="141"/>
      <c r="Q681" s="133"/>
      <c r="R681" s="141"/>
      <c r="S681" s="133"/>
      <c r="T681" s="40"/>
      <c r="U681" s="133"/>
      <c r="V681" s="141"/>
      <c r="W681" s="141"/>
      <c r="X681" s="141"/>
      <c r="Y681" s="141"/>
      <c r="Z681" s="141"/>
    </row>
    <row r="682" ht="12.75" customHeight="1">
      <c r="A682" s="139"/>
      <c r="B682" s="139"/>
      <c r="C682" s="140"/>
      <c r="D682" s="141"/>
      <c r="E682" s="141"/>
      <c r="F682" s="141"/>
      <c r="G682" s="141"/>
      <c r="H682" s="141"/>
      <c r="I682" s="141"/>
      <c r="J682" s="141"/>
      <c r="K682" s="141"/>
      <c r="L682" s="141"/>
      <c r="M682" s="142"/>
      <c r="N682" s="141"/>
      <c r="O682" s="133"/>
      <c r="P682" s="141"/>
      <c r="Q682" s="133"/>
      <c r="R682" s="141"/>
      <c r="S682" s="133"/>
      <c r="T682" s="40"/>
      <c r="U682" s="133"/>
      <c r="V682" s="141"/>
      <c r="W682" s="141"/>
      <c r="X682" s="141"/>
      <c r="Y682" s="141"/>
      <c r="Z682" s="141"/>
    </row>
    <row r="683" ht="12.75" customHeight="1">
      <c r="A683" s="139"/>
      <c r="B683" s="139"/>
      <c r="C683" s="140"/>
      <c r="D683" s="141"/>
      <c r="E683" s="141"/>
      <c r="F683" s="141"/>
      <c r="G683" s="141"/>
      <c r="H683" s="141"/>
      <c r="I683" s="141"/>
      <c r="J683" s="141"/>
      <c r="K683" s="141"/>
      <c r="L683" s="141"/>
      <c r="M683" s="142"/>
      <c r="N683" s="141"/>
      <c r="O683" s="133"/>
      <c r="P683" s="141"/>
      <c r="Q683" s="133"/>
      <c r="R683" s="141"/>
      <c r="S683" s="133"/>
      <c r="T683" s="40"/>
      <c r="U683" s="133"/>
      <c r="V683" s="141"/>
      <c r="W683" s="141"/>
      <c r="X683" s="141"/>
      <c r="Y683" s="141"/>
      <c r="Z683" s="141"/>
    </row>
    <row r="684" ht="12.75" customHeight="1">
      <c r="A684" s="139"/>
      <c r="B684" s="139"/>
      <c r="C684" s="140"/>
      <c r="D684" s="141"/>
      <c r="E684" s="141"/>
      <c r="F684" s="141"/>
      <c r="G684" s="141"/>
      <c r="H684" s="141"/>
      <c r="I684" s="141"/>
      <c r="J684" s="141"/>
      <c r="K684" s="141"/>
      <c r="L684" s="141"/>
      <c r="M684" s="142"/>
      <c r="N684" s="141"/>
      <c r="O684" s="133"/>
      <c r="P684" s="141"/>
      <c r="Q684" s="133"/>
      <c r="R684" s="141"/>
      <c r="S684" s="133"/>
      <c r="T684" s="40"/>
      <c r="U684" s="133"/>
      <c r="V684" s="141"/>
      <c r="W684" s="141"/>
      <c r="X684" s="141"/>
      <c r="Y684" s="141"/>
      <c r="Z684" s="141"/>
    </row>
    <row r="685" ht="12.75" customHeight="1">
      <c r="A685" s="139"/>
      <c r="B685" s="139"/>
      <c r="C685" s="140"/>
      <c r="D685" s="141"/>
      <c r="E685" s="141"/>
      <c r="F685" s="141"/>
      <c r="G685" s="141"/>
      <c r="H685" s="141"/>
      <c r="I685" s="141"/>
      <c r="J685" s="141"/>
      <c r="K685" s="141"/>
      <c r="L685" s="141"/>
      <c r="M685" s="142"/>
      <c r="N685" s="141"/>
      <c r="O685" s="133"/>
      <c r="P685" s="141"/>
      <c r="Q685" s="133"/>
      <c r="R685" s="141"/>
      <c r="S685" s="133"/>
      <c r="T685" s="40"/>
      <c r="U685" s="133"/>
      <c r="V685" s="141"/>
      <c r="W685" s="141"/>
      <c r="X685" s="141"/>
      <c r="Y685" s="141"/>
      <c r="Z685" s="141"/>
    </row>
    <row r="686" ht="12.75" customHeight="1">
      <c r="A686" s="139"/>
      <c r="B686" s="139"/>
      <c r="C686" s="140"/>
      <c r="D686" s="141"/>
      <c r="E686" s="141"/>
      <c r="F686" s="141"/>
      <c r="G686" s="141"/>
      <c r="H686" s="141"/>
      <c r="I686" s="141"/>
      <c r="J686" s="141"/>
      <c r="K686" s="141"/>
      <c r="L686" s="141"/>
      <c r="M686" s="142"/>
      <c r="N686" s="141"/>
      <c r="O686" s="133"/>
      <c r="P686" s="141"/>
      <c r="Q686" s="133"/>
      <c r="R686" s="141"/>
      <c r="S686" s="133"/>
      <c r="T686" s="40"/>
      <c r="U686" s="133"/>
      <c r="V686" s="141"/>
      <c r="W686" s="141"/>
      <c r="X686" s="141"/>
      <c r="Y686" s="141"/>
      <c r="Z686" s="141"/>
    </row>
    <row r="687" ht="12.75" customHeight="1">
      <c r="A687" s="139"/>
      <c r="B687" s="139"/>
      <c r="C687" s="140"/>
      <c r="D687" s="141"/>
      <c r="E687" s="141"/>
      <c r="F687" s="141"/>
      <c r="G687" s="141"/>
      <c r="H687" s="141"/>
      <c r="I687" s="141"/>
      <c r="J687" s="141"/>
      <c r="K687" s="141"/>
      <c r="L687" s="141"/>
      <c r="M687" s="142"/>
      <c r="N687" s="141"/>
      <c r="O687" s="133"/>
      <c r="P687" s="141"/>
      <c r="Q687" s="133"/>
      <c r="R687" s="141"/>
      <c r="S687" s="133"/>
      <c r="T687" s="40"/>
      <c r="U687" s="133"/>
      <c r="V687" s="141"/>
      <c r="W687" s="141"/>
      <c r="X687" s="141"/>
      <c r="Y687" s="141"/>
      <c r="Z687" s="141"/>
    </row>
    <row r="688" ht="12.75" customHeight="1">
      <c r="A688" s="139"/>
      <c r="B688" s="139"/>
      <c r="C688" s="140"/>
      <c r="D688" s="141"/>
      <c r="E688" s="141"/>
      <c r="F688" s="141"/>
      <c r="G688" s="141"/>
      <c r="H688" s="141"/>
      <c r="I688" s="141"/>
      <c r="J688" s="141"/>
      <c r="K688" s="141"/>
      <c r="L688" s="141"/>
      <c r="M688" s="142"/>
      <c r="N688" s="141"/>
      <c r="O688" s="133"/>
      <c r="P688" s="141"/>
      <c r="Q688" s="133"/>
      <c r="R688" s="141"/>
      <c r="S688" s="133"/>
      <c r="T688" s="40"/>
      <c r="U688" s="133"/>
      <c r="V688" s="141"/>
      <c r="W688" s="141"/>
      <c r="X688" s="141"/>
      <c r="Y688" s="141"/>
      <c r="Z688" s="141"/>
    </row>
    <row r="689" ht="12.75" customHeight="1">
      <c r="A689" s="139"/>
      <c r="B689" s="139"/>
      <c r="C689" s="140"/>
      <c r="D689" s="141"/>
      <c r="E689" s="141"/>
      <c r="F689" s="141"/>
      <c r="G689" s="141"/>
      <c r="H689" s="141"/>
      <c r="I689" s="141"/>
      <c r="J689" s="141"/>
      <c r="K689" s="141"/>
      <c r="L689" s="141"/>
      <c r="M689" s="142"/>
      <c r="N689" s="141"/>
      <c r="O689" s="133"/>
      <c r="P689" s="141"/>
      <c r="Q689" s="133"/>
      <c r="R689" s="141"/>
      <c r="S689" s="133"/>
      <c r="T689" s="40"/>
      <c r="U689" s="133"/>
      <c r="V689" s="141"/>
      <c r="W689" s="141"/>
      <c r="X689" s="141"/>
      <c r="Y689" s="141"/>
      <c r="Z689" s="141"/>
    </row>
    <row r="690" ht="12.75" customHeight="1">
      <c r="A690" s="139"/>
      <c r="B690" s="139"/>
      <c r="C690" s="140"/>
      <c r="D690" s="141"/>
      <c r="E690" s="141"/>
      <c r="F690" s="141"/>
      <c r="G690" s="141"/>
      <c r="H690" s="141"/>
      <c r="I690" s="141"/>
      <c r="J690" s="141"/>
      <c r="K690" s="141"/>
      <c r="L690" s="141"/>
      <c r="M690" s="142"/>
      <c r="N690" s="141"/>
      <c r="O690" s="133"/>
      <c r="P690" s="141"/>
      <c r="Q690" s="133"/>
      <c r="R690" s="141"/>
      <c r="S690" s="133"/>
      <c r="T690" s="40"/>
      <c r="U690" s="133"/>
      <c r="V690" s="141"/>
      <c r="W690" s="141"/>
      <c r="X690" s="141"/>
      <c r="Y690" s="141"/>
      <c r="Z690" s="141"/>
    </row>
    <row r="691" ht="12.75" customHeight="1">
      <c r="A691" s="139"/>
      <c r="B691" s="139"/>
      <c r="C691" s="140"/>
      <c r="D691" s="141"/>
      <c r="E691" s="141"/>
      <c r="F691" s="141"/>
      <c r="G691" s="141"/>
      <c r="H691" s="141"/>
      <c r="I691" s="141"/>
      <c r="J691" s="141"/>
      <c r="K691" s="141"/>
      <c r="L691" s="141"/>
      <c r="M691" s="142"/>
      <c r="N691" s="141"/>
      <c r="O691" s="133"/>
      <c r="P691" s="141"/>
      <c r="Q691" s="133"/>
      <c r="R691" s="141"/>
      <c r="S691" s="133"/>
      <c r="T691" s="40"/>
      <c r="U691" s="133"/>
      <c r="V691" s="141"/>
      <c r="W691" s="141"/>
      <c r="X691" s="141"/>
      <c r="Y691" s="141"/>
      <c r="Z691" s="141"/>
    </row>
    <row r="692" ht="12.75" customHeight="1">
      <c r="A692" s="139"/>
      <c r="B692" s="139"/>
      <c r="C692" s="140"/>
      <c r="D692" s="141"/>
      <c r="E692" s="141"/>
      <c r="F692" s="141"/>
      <c r="G692" s="141"/>
      <c r="H692" s="141"/>
      <c r="I692" s="141"/>
      <c r="J692" s="141"/>
      <c r="K692" s="141"/>
      <c r="L692" s="141"/>
      <c r="M692" s="142"/>
      <c r="N692" s="141"/>
      <c r="O692" s="133"/>
      <c r="P692" s="141"/>
      <c r="Q692" s="133"/>
      <c r="R692" s="141"/>
      <c r="S692" s="133"/>
      <c r="T692" s="40"/>
      <c r="U692" s="133"/>
      <c r="V692" s="141"/>
      <c r="W692" s="141"/>
      <c r="X692" s="141"/>
      <c r="Y692" s="141"/>
      <c r="Z692" s="141"/>
    </row>
    <row r="693" ht="12.75" customHeight="1">
      <c r="A693" s="139"/>
      <c r="B693" s="139"/>
      <c r="C693" s="140"/>
      <c r="D693" s="141"/>
      <c r="E693" s="141"/>
      <c r="F693" s="141"/>
      <c r="G693" s="141"/>
      <c r="H693" s="141"/>
      <c r="I693" s="141"/>
      <c r="J693" s="141"/>
      <c r="K693" s="141"/>
      <c r="L693" s="141"/>
      <c r="M693" s="142"/>
      <c r="N693" s="141"/>
      <c r="O693" s="133"/>
      <c r="P693" s="141"/>
      <c r="Q693" s="133"/>
      <c r="R693" s="141"/>
      <c r="S693" s="133"/>
      <c r="T693" s="40"/>
      <c r="U693" s="133"/>
      <c r="V693" s="141"/>
      <c r="W693" s="141"/>
      <c r="X693" s="141"/>
      <c r="Y693" s="141"/>
      <c r="Z693" s="141"/>
    </row>
    <row r="694" ht="12.75" customHeight="1">
      <c r="A694" s="139"/>
      <c r="B694" s="139"/>
      <c r="C694" s="140"/>
      <c r="D694" s="141"/>
      <c r="E694" s="141"/>
      <c r="F694" s="141"/>
      <c r="G694" s="141"/>
      <c r="H694" s="141"/>
      <c r="I694" s="141"/>
      <c r="J694" s="141"/>
      <c r="K694" s="141"/>
      <c r="L694" s="141"/>
      <c r="M694" s="142"/>
      <c r="N694" s="141"/>
      <c r="O694" s="133"/>
      <c r="P694" s="141"/>
      <c r="Q694" s="133"/>
      <c r="R694" s="141"/>
      <c r="S694" s="133"/>
      <c r="T694" s="40"/>
      <c r="U694" s="133"/>
      <c r="V694" s="141"/>
      <c r="W694" s="141"/>
      <c r="X694" s="141"/>
      <c r="Y694" s="141"/>
      <c r="Z694" s="141"/>
    </row>
    <row r="695" ht="12.75" customHeight="1">
      <c r="A695" s="139"/>
      <c r="B695" s="139"/>
      <c r="C695" s="140"/>
      <c r="D695" s="141"/>
      <c r="E695" s="141"/>
      <c r="F695" s="141"/>
      <c r="G695" s="141"/>
      <c r="H695" s="141"/>
      <c r="I695" s="141"/>
      <c r="J695" s="141"/>
      <c r="K695" s="141"/>
      <c r="L695" s="141"/>
      <c r="M695" s="142"/>
      <c r="N695" s="141"/>
      <c r="O695" s="133"/>
      <c r="P695" s="141"/>
      <c r="Q695" s="133"/>
      <c r="R695" s="141"/>
      <c r="S695" s="133"/>
      <c r="T695" s="40"/>
      <c r="U695" s="133"/>
      <c r="V695" s="141"/>
      <c r="W695" s="141"/>
      <c r="X695" s="141"/>
      <c r="Y695" s="141"/>
      <c r="Z695" s="141"/>
    </row>
    <row r="696" ht="12.75" customHeight="1">
      <c r="A696" s="139"/>
      <c r="B696" s="139"/>
      <c r="C696" s="140"/>
      <c r="D696" s="141"/>
      <c r="E696" s="141"/>
      <c r="F696" s="141"/>
      <c r="G696" s="141"/>
      <c r="H696" s="141"/>
      <c r="I696" s="141"/>
      <c r="J696" s="141"/>
      <c r="K696" s="141"/>
      <c r="L696" s="141"/>
      <c r="M696" s="142"/>
      <c r="N696" s="141"/>
      <c r="O696" s="133"/>
      <c r="P696" s="141"/>
      <c r="Q696" s="133"/>
      <c r="R696" s="141"/>
      <c r="S696" s="133"/>
      <c r="T696" s="40"/>
      <c r="U696" s="133"/>
      <c r="V696" s="141"/>
      <c r="W696" s="141"/>
      <c r="X696" s="141"/>
      <c r="Y696" s="141"/>
      <c r="Z696" s="141"/>
    </row>
    <row r="697" ht="12.75" customHeight="1">
      <c r="A697" s="139"/>
      <c r="B697" s="139"/>
      <c r="C697" s="140"/>
      <c r="D697" s="141"/>
      <c r="E697" s="141"/>
      <c r="F697" s="141"/>
      <c r="G697" s="141"/>
      <c r="H697" s="141"/>
      <c r="I697" s="141"/>
      <c r="J697" s="141"/>
      <c r="K697" s="141"/>
      <c r="L697" s="141"/>
      <c r="M697" s="142"/>
      <c r="N697" s="141"/>
      <c r="O697" s="133"/>
      <c r="P697" s="141"/>
      <c r="Q697" s="133"/>
      <c r="R697" s="141"/>
      <c r="S697" s="133"/>
      <c r="T697" s="40"/>
      <c r="U697" s="133"/>
      <c r="V697" s="141"/>
      <c r="W697" s="141"/>
      <c r="X697" s="141"/>
      <c r="Y697" s="141"/>
      <c r="Z697" s="141"/>
    </row>
    <row r="698" ht="12.75" customHeight="1">
      <c r="A698" s="139"/>
      <c r="B698" s="139"/>
      <c r="C698" s="140"/>
      <c r="D698" s="141"/>
      <c r="E698" s="141"/>
      <c r="F698" s="141"/>
      <c r="G698" s="141"/>
      <c r="H698" s="141"/>
      <c r="I698" s="141"/>
      <c r="J698" s="141"/>
      <c r="K698" s="141"/>
      <c r="L698" s="141"/>
      <c r="M698" s="142"/>
      <c r="N698" s="141"/>
      <c r="O698" s="133"/>
      <c r="P698" s="141"/>
      <c r="Q698" s="133"/>
      <c r="R698" s="141"/>
      <c r="S698" s="133"/>
      <c r="T698" s="40"/>
      <c r="U698" s="133"/>
      <c r="V698" s="141"/>
      <c r="W698" s="141"/>
      <c r="X698" s="141"/>
      <c r="Y698" s="141"/>
      <c r="Z698" s="141"/>
    </row>
    <row r="699" ht="12.75" customHeight="1">
      <c r="A699" s="139"/>
      <c r="B699" s="139"/>
      <c r="C699" s="140"/>
      <c r="D699" s="141"/>
      <c r="E699" s="141"/>
      <c r="F699" s="141"/>
      <c r="G699" s="141"/>
      <c r="H699" s="141"/>
      <c r="I699" s="141"/>
      <c r="J699" s="141"/>
      <c r="K699" s="141"/>
      <c r="L699" s="141"/>
      <c r="M699" s="142"/>
      <c r="N699" s="141"/>
      <c r="O699" s="133"/>
      <c r="P699" s="141"/>
      <c r="Q699" s="133"/>
      <c r="R699" s="141"/>
      <c r="S699" s="133"/>
      <c r="T699" s="40"/>
      <c r="U699" s="133"/>
      <c r="V699" s="141"/>
      <c r="W699" s="141"/>
      <c r="X699" s="141"/>
      <c r="Y699" s="141"/>
      <c r="Z699" s="141"/>
    </row>
    <row r="700" ht="12.75" customHeight="1">
      <c r="A700" s="139"/>
      <c r="B700" s="139"/>
      <c r="C700" s="140"/>
      <c r="D700" s="141"/>
      <c r="E700" s="141"/>
      <c r="F700" s="141"/>
      <c r="G700" s="141"/>
      <c r="H700" s="141"/>
      <c r="I700" s="141"/>
      <c r="J700" s="141"/>
      <c r="K700" s="141"/>
      <c r="L700" s="141"/>
      <c r="M700" s="142"/>
      <c r="N700" s="141"/>
      <c r="O700" s="133"/>
      <c r="P700" s="141"/>
      <c r="Q700" s="133"/>
      <c r="R700" s="141"/>
      <c r="S700" s="133"/>
      <c r="T700" s="40"/>
      <c r="U700" s="133"/>
      <c r="V700" s="141"/>
      <c r="W700" s="141"/>
      <c r="X700" s="141"/>
      <c r="Y700" s="141"/>
      <c r="Z700" s="141"/>
    </row>
    <row r="701" ht="12.75" customHeight="1">
      <c r="A701" s="139"/>
      <c r="B701" s="139"/>
      <c r="C701" s="140"/>
      <c r="D701" s="141"/>
      <c r="E701" s="141"/>
      <c r="F701" s="141"/>
      <c r="G701" s="141"/>
      <c r="H701" s="141"/>
      <c r="I701" s="141"/>
      <c r="J701" s="141"/>
      <c r="K701" s="141"/>
      <c r="L701" s="141"/>
      <c r="M701" s="142"/>
      <c r="N701" s="141"/>
      <c r="O701" s="133"/>
      <c r="P701" s="141"/>
      <c r="Q701" s="133"/>
      <c r="R701" s="141"/>
      <c r="S701" s="133"/>
      <c r="T701" s="40"/>
      <c r="U701" s="133"/>
      <c r="V701" s="141"/>
      <c r="W701" s="141"/>
      <c r="X701" s="141"/>
      <c r="Y701" s="141"/>
      <c r="Z701" s="141"/>
    </row>
    <row r="702" ht="12.75" customHeight="1">
      <c r="A702" s="139"/>
      <c r="B702" s="139"/>
      <c r="C702" s="140"/>
      <c r="D702" s="141"/>
      <c r="E702" s="141"/>
      <c r="F702" s="141"/>
      <c r="G702" s="141"/>
      <c r="H702" s="141"/>
      <c r="I702" s="141"/>
      <c r="J702" s="141"/>
      <c r="K702" s="141"/>
      <c r="L702" s="141"/>
      <c r="M702" s="142"/>
      <c r="N702" s="141"/>
      <c r="O702" s="133"/>
      <c r="P702" s="141"/>
      <c r="Q702" s="133"/>
      <c r="R702" s="141"/>
      <c r="S702" s="133"/>
      <c r="T702" s="40"/>
      <c r="U702" s="133"/>
      <c r="V702" s="141"/>
      <c r="W702" s="141"/>
      <c r="X702" s="141"/>
      <c r="Y702" s="141"/>
      <c r="Z702" s="141"/>
    </row>
    <row r="703" ht="12.75" customHeight="1">
      <c r="A703" s="139"/>
      <c r="B703" s="139"/>
      <c r="C703" s="140"/>
      <c r="D703" s="141"/>
      <c r="E703" s="141"/>
      <c r="F703" s="141"/>
      <c r="G703" s="141"/>
      <c r="H703" s="141"/>
      <c r="I703" s="141"/>
      <c r="J703" s="141"/>
      <c r="K703" s="141"/>
      <c r="L703" s="141"/>
      <c r="M703" s="142"/>
      <c r="N703" s="141"/>
      <c r="O703" s="133"/>
      <c r="P703" s="141"/>
      <c r="Q703" s="133"/>
      <c r="R703" s="141"/>
      <c r="S703" s="133"/>
      <c r="T703" s="40"/>
      <c r="U703" s="133"/>
      <c r="V703" s="141"/>
      <c r="W703" s="141"/>
      <c r="X703" s="141"/>
      <c r="Y703" s="141"/>
      <c r="Z703" s="141"/>
    </row>
    <row r="704" ht="12.75" customHeight="1">
      <c r="A704" s="139"/>
      <c r="B704" s="139"/>
      <c r="C704" s="140"/>
      <c r="D704" s="141"/>
      <c r="E704" s="141"/>
      <c r="F704" s="141"/>
      <c r="G704" s="141"/>
      <c r="H704" s="141"/>
      <c r="I704" s="141"/>
      <c r="J704" s="141"/>
      <c r="K704" s="141"/>
      <c r="L704" s="141"/>
      <c r="M704" s="142"/>
      <c r="N704" s="141"/>
      <c r="O704" s="133"/>
      <c r="P704" s="141"/>
      <c r="Q704" s="133"/>
      <c r="R704" s="141"/>
      <c r="S704" s="133"/>
      <c r="T704" s="40"/>
      <c r="U704" s="133"/>
      <c r="V704" s="141"/>
      <c r="W704" s="141"/>
      <c r="X704" s="141"/>
      <c r="Y704" s="141"/>
      <c r="Z704" s="141"/>
    </row>
    <row r="705" ht="12.75" customHeight="1">
      <c r="A705" s="139"/>
      <c r="B705" s="139"/>
      <c r="C705" s="140"/>
      <c r="D705" s="141"/>
      <c r="E705" s="141"/>
      <c r="F705" s="141"/>
      <c r="G705" s="141"/>
      <c r="H705" s="141"/>
      <c r="I705" s="141"/>
      <c r="J705" s="141"/>
      <c r="K705" s="141"/>
      <c r="L705" s="141"/>
      <c r="M705" s="142"/>
      <c r="N705" s="141"/>
      <c r="O705" s="133"/>
      <c r="P705" s="141"/>
      <c r="Q705" s="133"/>
      <c r="R705" s="141"/>
      <c r="S705" s="133"/>
      <c r="T705" s="40"/>
      <c r="U705" s="133"/>
      <c r="V705" s="141"/>
      <c r="W705" s="141"/>
      <c r="X705" s="141"/>
      <c r="Y705" s="141"/>
      <c r="Z705" s="141"/>
    </row>
    <row r="706" ht="12.75" customHeight="1">
      <c r="A706" s="139"/>
      <c r="B706" s="139"/>
      <c r="C706" s="140"/>
      <c r="D706" s="141"/>
      <c r="E706" s="141"/>
      <c r="F706" s="141"/>
      <c r="G706" s="141"/>
      <c r="H706" s="141"/>
      <c r="I706" s="141"/>
      <c r="J706" s="141"/>
      <c r="K706" s="141"/>
      <c r="L706" s="141"/>
      <c r="M706" s="142"/>
      <c r="N706" s="141"/>
      <c r="O706" s="133"/>
      <c r="P706" s="141"/>
      <c r="Q706" s="133"/>
      <c r="R706" s="141"/>
      <c r="S706" s="133"/>
      <c r="T706" s="40"/>
      <c r="U706" s="133"/>
      <c r="V706" s="141"/>
      <c r="W706" s="141"/>
      <c r="X706" s="141"/>
      <c r="Y706" s="141"/>
      <c r="Z706" s="141"/>
    </row>
    <row r="707" ht="12.75" customHeight="1">
      <c r="A707" s="139"/>
      <c r="B707" s="139"/>
      <c r="C707" s="140"/>
      <c r="D707" s="141"/>
      <c r="E707" s="141"/>
      <c r="F707" s="141"/>
      <c r="G707" s="141"/>
      <c r="H707" s="141"/>
      <c r="I707" s="141"/>
      <c r="J707" s="141"/>
      <c r="K707" s="141"/>
      <c r="L707" s="141"/>
      <c r="M707" s="142"/>
      <c r="N707" s="141"/>
      <c r="O707" s="133"/>
      <c r="P707" s="141"/>
      <c r="Q707" s="133"/>
      <c r="R707" s="141"/>
      <c r="S707" s="133"/>
      <c r="T707" s="40"/>
      <c r="U707" s="133"/>
      <c r="V707" s="141"/>
      <c r="W707" s="141"/>
      <c r="X707" s="141"/>
      <c r="Y707" s="141"/>
      <c r="Z707" s="141"/>
    </row>
    <row r="708" ht="12.75" customHeight="1">
      <c r="A708" s="139"/>
      <c r="B708" s="139"/>
      <c r="C708" s="140"/>
      <c r="D708" s="141"/>
      <c r="E708" s="141"/>
      <c r="F708" s="141"/>
      <c r="G708" s="141"/>
      <c r="H708" s="141"/>
      <c r="I708" s="141"/>
      <c r="J708" s="141"/>
      <c r="K708" s="141"/>
      <c r="L708" s="141"/>
      <c r="M708" s="142"/>
      <c r="N708" s="141"/>
      <c r="O708" s="133"/>
      <c r="P708" s="141"/>
      <c r="Q708" s="133"/>
      <c r="R708" s="141"/>
      <c r="S708" s="133"/>
      <c r="T708" s="40"/>
      <c r="U708" s="133"/>
      <c r="V708" s="141"/>
      <c r="W708" s="141"/>
      <c r="X708" s="141"/>
      <c r="Y708" s="141"/>
      <c r="Z708" s="141"/>
    </row>
    <row r="709" ht="12.75" customHeight="1">
      <c r="A709" s="139"/>
      <c r="B709" s="139"/>
      <c r="C709" s="140"/>
      <c r="D709" s="141"/>
      <c r="E709" s="141"/>
      <c r="F709" s="141"/>
      <c r="G709" s="141"/>
      <c r="H709" s="141"/>
      <c r="I709" s="141"/>
      <c r="J709" s="141"/>
      <c r="K709" s="141"/>
      <c r="L709" s="141"/>
      <c r="M709" s="142"/>
      <c r="N709" s="141"/>
      <c r="O709" s="133"/>
      <c r="P709" s="141"/>
      <c r="Q709" s="133"/>
      <c r="R709" s="141"/>
      <c r="S709" s="133"/>
      <c r="T709" s="40"/>
      <c r="U709" s="133"/>
      <c r="V709" s="141"/>
      <c r="W709" s="141"/>
      <c r="X709" s="141"/>
      <c r="Y709" s="141"/>
      <c r="Z709" s="141"/>
    </row>
    <row r="710" ht="12.75" customHeight="1">
      <c r="A710" s="139"/>
      <c r="B710" s="139"/>
      <c r="C710" s="140"/>
      <c r="D710" s="141"/>
      <c r="E710" s="141"/>
      <c r="F710" s="141"/>
      <c r="G710" s="141"/>
      <c r="H710" s="141"/>
      <c r="I710" s="141"/>
      <c r="J710" s="141"/>
      <c r="K710" s="141"/>
      <c r="L710" s="141"/>
      <c r="M710" s="142"/>
      <c r="N710" s="141"/>
      <c r="O710" s="133"/>
      <c r="P710" s="141"/>
      <c r="Q710" s="133"/>
      <c r="R710" s="141"/>
      <c r="S710" s="133"/>
      <c r="T710" s="40"/>
      <c r="U710" s="133"/>
      <c r="V710" s="141"/>
      <c r="W710" s="141"/>
      <c r="X710" s="141"/>
      <c r="Y710" s="141"/>
      <c r="Z710" s="141"/>
    </row>
    <row r="711" ht="12.75" customHeight="1">
      <c r="A711" s="139"/>
      <c r="B711" s="139"/>
      <c r="C711" s="140"/>
      <c r="D711" s="141"/>
      <c r="E711" s="141"/>
      <c r="F711" s="141"/>
      <c r="G711" s="141"/>
      <c r="H711" s="141"/>
      <c r="I711" s="141"/>
      <c r="J711" s="141"/>
      <c r="K711" s="141"/>
      <c r="L711" s="141"/>
      <c r="M711" s="142"/>
      <c r="N711" s="141"/>
      <c r="O711" s="133"/>
      <c r="P711" s="141"/>
      <c r="Q711" s="133"/>
      <c r="R711" s="141"/>
      <c r="S711" s="133"/>
      <c r="T711" s="40"/>
      <c r="U711" s="133"/>
      <c r="V711" s="141"/>
      <c r="W711" s="141"/>
      <c r="X711" s="141"/>
      <c r="Y711" s="141"/>
      <c r="Z711" s="141"/>
    </row>
    <row r="712" ht="12.75" customHeight="1">
      <c r="A712" s="139"/>
      <c r="B712" s="139"/>
      <c r="C712" s="140"/>
      <c r="D712" s="141"/>
      <c r="E712" s="141"/>
      <c r="F712" s="141"/>
      <c r="G712" s="141"/>
      <c r="H712" s="141"/>
      <c r="I712" s="141"/>
      <c r="J712" s="141"/>
      <c r="K712" s="141"/>
      <c r="L712" s="141"/>
      <c r="M712" s="142"/>
      <c r="N712" s="141"/>
      <c r="O712" s="133"/>
      <c r="P712" s="141"/>
      <c r="Q712" s="133"/>
      <c r="R712" s="141"/>
      <c r="S712" s="133"/>
      <c r="T712" s="40"/>
      <c r="U712" s="133"/>
      <c r="V712" s="141"/>
      <c r="W712" s="141"/>
      <c r="X712" s="141"/>
      <c r="Y712" s="141"/>
      <c r="Z712" s="141"/>
    </row>
    <row r="713" ht="12.75" customHeight="1">
      <c r="A713" s="139"/>
      <c r="B713" s="139"/>
      <c r="C713" s="140"/>
      <c r="D713" s="141"/>
      <c r="E713" s="141"/>
      <c r="F713" s="141"/>
      <c r="G713" s="141"/>
      <c r="H713" s="141"/>
      <c r="I713" s="141"/>
      <c r="J713" s="141"/>
      <c r="K713" s="141"/>
      <c r="L713" s="141"/>
      <c r="M713" s="142"/>
      <c r="N713" s="141"/>
      <c r="O713" s="133"/>
      <c r="P713" s="141"/>
      <c r="Q713" s="133"/>
      <c r="R713" s="141"/>
      <c r="S713" s="133"/>
      <c r="T713" s="40"/>
      <c r="U713" s="133"/>
      <c r="V713" s="141"/>
      <c r="W713" s="141"/>
      <c r="X713" s="141"/>
      <c r="Y713" s="141"/>
      <c r="Z713" s="141"/>
    </row>
    <row r="714" ht="12.75" customHeight="1">
      <c r="A714" s="139"/>
      <c r="B714" s="139"/>
      <c r="C714" s="140"/>
      <c r="D714" s="141"/>
      <c r="E714" s="141"/>
      <c r="F714" s="141"/>
      <c r="G714" s="141"/>
      <c r="H714" s="141"/>
      <c r="I714" s="141"/>
      <c r="J714" s="141"/>
      <c r="K714" s="141"/>
      <c r="L714" s="141"/>
      <c r="M714" s="142"/>
      <c r="N714" s="141"/>
      <c r="O714" s="133"/>
      <c r="P714" s="141"/>
      <c r="Q714" s="133"/>
      <c r="R714" s="141"/>
      <c r="S714" s="133"/>
      <c r="T714" s="40"/>
      <c r="U714" s="133"/>
      <c r="V714" s="141"/>
      <c r="W714" s="141"/>
      <c r="X714" s="141"/>
      <c r="Y714" s="141"/>
      <c r="Z714" s="141"/>
    </row>
    <row r="715" ht="12.75" customHeight="1">
      <c r="A715" s="139"/>
      <c r="B715" s="139"/>
      <c r="C715" s="140"/>
      <c r="D715" s="141"/>
      <c r="E715" s="141"/>
      <c r="F715" s="141"/>
      <c r="G715" s="141"/>
      <c r="H715" s="141"/>
      <c r="I715" s="141"/>
      <c r="J715" s="141"/>
      <c r="K715" s="141"/>
      <c r="L715" s="141"/>
      <c r="M715" s="142"/>
      <c r="N715" s="141"/>
      <c r="O715" s="133"/>
      <c r="P715" s="141"/>
      <c r="Q715" s="133"/>
      <c r="R715" s="141"/>
      <c r="S715" s="133"/>
      <c r="T715" s="40"/>
      <c r="U715" s="133"/>
      <c r="V715" s="141"/>
      <c r="W715" s="141"/>
      <c r="X715" s="141"/>
      <c r="Y715" s="141"/>
      <c r="Z715" s="141"/>
    </row>
    <row r="716" ht="12.75" customHeight="1">
      <c r="A716" s="139"/>
      <c r="B716" s="139"/>
      <c r="C716" s="140"/>
      <c r="D716" s="141"/>
      <c r="E716" s="141"/>
      <c r="F716" s="141"/>
      <c r="G716" s="141"/>
      <c r="H716" s="141"/>
      <c r="I716" s="141"/>
      <c r="J716" s="141"/>
      <c r="K716" s="141"/>
      <c r="L716" s="141"/>
      <c r="M716" s="142"/>
      <c r="N716" s="141"/>
      <c r="O716" s="133"/>
      <c r="P716" s="141"/>
      <c r="Q716" s="133"/>
      <c r="R716" s="141"/>
      <c r="S716" s="133"/>
      <c r="T716" s="40"/>
      <c r="U716" s="133"/>
      <c r="V716" s="141"/>
      <c r="W716" s="141"/>
      <c r="X716" s="141"/>
      <c r="Y716" s="141"/>
      <c r="Z716" s="141"/>
    </row>
    <row r="717" ht="12.75" customHeight="1">
      <c r="A717" s="139"/>
      <c r="B717" s="139"/>
      <c r="C717" s="140"/>
      <c r="D717" s="141"/>
      <c r="E717" s="141"/>
      <c r="F717" s="141"/>
      <c r="G717" s="141"/>
      <c r="H717" s="141"/>
      <c r="I717" s="141"/>
      <c r="J717" s="141"/>
      <c r="K717" s="141"/>
      <c r="L717" s="141"/>
      <c r="M717" s="142"/>
      <c r="N717" s="141"/>
      <c r="O717" s="133"/>
      <c r="P717" s="141"/>
      <c r="Q717" s="133"/>
      <c r="R717" s="141"/>
      <c r="S717" s="133"/>
      <c r="T717" s="40"/>
      <c r="U717" s="133"/>
      <c r="V717" s="141"/>
      <c r="W717" s="141"/>
      <c r="X717" s="141"/>
      <c r="Y717" s="141"/>
      <c r="Z717" s="141"/>
    </row>
    <row r="718" ht="12.75" customHeight="1">
      <c r="A718" s="139"/>
      <c r="B718" s="139"/>
      <c r="C718" s="140"/>
      <c r="D718" s="141"/>
      <c r="E718" s="141"/>
      <c r="F718" s="141"/>
      <c r="G718" s="141"/>
      <c r="H718" s="141"/>
      <c r="I718" s="141"/>
      <c r="J718" s="141"/>
      <c r="K718" s="141"/>
      <c r="L718" s="141"/>
      <c r="M718" s="142"/>
      <c r="N718" s="141"/>
      <c r="O718" s="133"/>
      <c r="P718" s="141"/>
      <c r="Q718" s="133"/>
      <c r="R718" s="141"/>
      <c r="S718" s="133"/>
      <c r="T718" s="40"/>
      <c r="U718" s="133"/>
      <c r="V718" s="141"/>
      <c r="W718" s="141"/>
      <c r="X718" s="141"/>
      <c r="Y718" s="141"/>
      <c r="Z718" s="141"/>
    </row>
    <row r="719" ht="12.75" customHeight="1">
      <c r="A719" s="139"/>
      <c r="B719" s="139"/>
      <c r="C719" s="140"/>
      <c r="D719" s="141"/>
      <c r="E719" s="141"/>
      <c r="F719" s="141"/>
      <c r="G719" s="141"/>
      <c r="H719" s="141"/>
      <c r="I719" s="141"/>
      <c r="J719" s="141"/>
      <c r="K719" s="141"/>
      <c r="L719" s="141"/>
      <c r="M719" s="142"/>
      <c r="N719" s="141"/>
      <c r="O719" s="133"/>
      <c r="P719" s="141"/>
      <c r="Q719" s="133"/>
      <c r="R719" s="141"/>
      <c r="S719" s="133"/>
      <c r="T719" s="40"/>
      <c r="U719" s="133"/>
      <c r="V719" s="141"/>
      <c r="W719" s="141"/>
      <c r="X719" s="141"/>
      <c r="Y719" s="141"/>
      <c r="Z719" s="141"/>
    </row>
    <row r="720" ht="12.75" customHeight="1">
      <c r="A720" s="139"/>
      <c r="B720" s="139"/>
      <c r="C720" s="140"/>
      <c r="D720" s="141"/>
      <c r="E720" s="141"/>
      <c r="F720" s="141"/>
      <c r="G720" s="141"/>
      <c r="H720" s="141"/>
      <c r="I720" s="141"/>
      <c r="J720" s="141"/>
      <c r="K720" s="141"/>
      <c r="L720" s="141"/>
      <c r="M720" s="142"/>
      <c r="N720" s="141"/>
      <c r="O720" s="133"/>
      <c r="P720" s="141"/>
      <c r="Q720" s="133"/>
      <c r="R720" s="141"/>
      <c r="S720" s="133"/>
      <c r="T720" s="40"/>
      <c r="U720" s="133"/>
      <c r="V720" s="141"/>
      <c r="W720" s="141"/>
      <c r="X720" s="141"/>
      <c r="Y720" s="141"/>
      <c r="Z720" s="141"/>
    </row>
    <row r="721" ht="12.75" customHeight="1">
      <c r="A721" s="139"/>
      <c r="B721" s="139"/>
      <c r="C721" s="140"/>
      <c r="D721" s="141"/>
      <c r="E721" s="141"/>
      <c r="F721" s="141"/>
      <c r="G721" s="141"/>
      <c r="H721" s="141"/>
      <c r="I721" s="141"/>
      <c r="J721" s="141"/>
      <c r="K721" s="141"/>
      <c r="L721" s="141"/>
      <c r="M721" s="142"/>
      <c r="N721" s="141"/>
      <c r="O721" s="133"/>
      <c r="P721" s="141"/>
      <c r="Q721" s="133"/>
      <c r="R721" s="141"/>
      <c r="S721" s="133"/>
      <c r="T721" s="40"/>
      <c r="U721" s="133"/>
      <c r="V721" s="141"/>
      <c r="W721" s="141"/>
      <c r="X721" s="141"/>
      <c r="Y721" s="141"/>
      <c r="Z721" s="141"/>
    </row>
    <row r="722" ht="12.75" customHeight="1">
      <c r="A722" s="139"/>
      <c r="B722" s="139"/>
      <c r="C722" s="140"/>
      <c r="D722" s="141"/>
      <c r="E722" s="141"/>
      <c r="F722" s="141"/>
      <c r="G722" s="141"/>
      <c r="H722" s="141"/>
      <c r="I722" s="141"/>
      <c r="J722" s="141"/>
      <c r="K722" s="141"/>
      <c r="L722" s="141"/>
      <c r="M722" s="142"/>
      <c r="N722" s="141"/>
      <c r="O722" s="133"/>
      <c r="P722" s="141"/>
      <c r="Q722" s="133"/>
      <c r="R722" s="141"/>
      <c r="S722" s="133"/>
      <c r="T722" s="40"/>
      <c r="U722" s="133"/>
      <c r="V722" s="141"/>
      <c r="W722" s="141"/>
      <c r="X722" s="141"/>
      <c r="Y722" s="141"/>
      <c r="Z722" s="141"/>
    </row>
    <row r="723" ht="12.75" customHeight="1">
      <c r="A723" s="139"/>
      <c r="B723" s="139"/>
      <c r="C723" s="140"/>
      <c r="D723" s="141"/>
      <c r="E723" s="141"/>
      <c r="F723" s="141"/>
      <c r="G723" s="141"/>
      <c r="H723" s="141"/>
      <c r="I723" s="141"/>
      <c r="J723" s="141"/>
      <c r="K723" s="141"/>
      <c r="L723" s="141"/>
      <c r="M723" s="142"/>
      <c r="N723" s="141"/>
      <c r="O723" s="133"/>
      <c r="P723" s="141"/>
      <c r="Q723" s="133"/>
      <c r="R723" s="141"/>
      <c r="S723" s="133"/>
      <c r="T723" s="40"/>
      <c r="U723" s="133"/>
      <c r="V723" s="141"/>
      <c r="W723" s="141"/>
      <c r="X723" s="141"/>
      <c r="Y723" s="141"/>
      <c r="Z723" s="141"/>
    </row>
    <row r="724" ht="12.75" customHeight="1">
      <c r="A724" s="139"/>
      <c r="B724" s="139"/>
      <c r="C724" s="140"/>
      <c r="D724" s="141"/>
      <c r="E724" s="141"/>
      <c r="F724" s="141"/>
      <c r="G724" s="141"/>
      <c r="H724" s="141"/>
      <c r="I724" s="141"/>
      <c r="J724" s="141"/>
      <c r="K724" s="141"/>
      <c r="L724" s="141"/>
      <c r="M724" s="142"/>
      <c r="N724" s="141"/>
      <c r="O724" s="133"/>
      <c r="P724" s="141"/>
      <c r="Q724" s="133"/>
      <c r="R724" s="141"/>
      <c r="S724" s="133"/>
      <c r="T724" s="40"/>
      <c r="U724" s="133"/>
      <c r="V724" s="141"/>
      <c r="W724" s="141"/>
      <c r="X724" s="141"/>
      <c r="Y724" s="141"/>
      <c r="Z724" s="141"/>
    </row>
    <row r="725" ht="12.75" customHeight="1">
      <c r="A725" s="139"/>
      <c r="B725" s="139"/>
      <c r="C725" s="140"/>
      <c r="D725" s="141"/>
      <c r="E725" s="141"/>
      <c r="F725" s="141"/>
      <c r="G725" s="141"/>
      <c r="H725" s="141"/>
      <c r="I725" s="141"/>
      <c r="J725" s="141"/>
      <c r="K725" s="141"/>
      <c r="L725" s="141"/>
      <c r="M725" s="142"/>
      <c r="N725" s="141"/>
      <c r="O725" s="133"/>
      <c r="P725" s="141"/>
      <c r="Q725" s="133"/>
      <c r="R725" s="141"/>
      <c r="S725" s="133"/>
      <c r="T725" s="40"/>
      <c r="U725" s="133"/>
      <c r="V725" s="141"/>
      <c r="W725" s="141"/>
      <c r="X725" s="141"/>
      <c r="Y725" s="141"/>
      <c r="Z725" s="141"/>
    </row>
    <row r="726" ht="12.75" customHeight="1">
      <c r="A726" s="139"/>
      <c r="B726" s="139"/>
      <c r="C726" s="140"/>
      <c r="D726" s="141"/>
      <c r="E726" s="141"/>
      <c r="F726" s="141"/>
      <c r="G726" s="141"/>
      <c r="H726" s="141"/>
      <c r="I726" s="141"/>
      <c r="J726" s="141"/>
      <c r="K726" s="141"/>
      <c r="L726" s="141"/>
      <c r="M726" s="142"/>
      <c r="N726" s="141"/>
      <c r="O726" s="133"/>
      <c r="P726" s="141"/>
      <c r="Q726" s="133"/>
      <c r="R726" s="141"/>
      <c r="S726" s="133"/>
      <c r="T726" s="40"/>
      <c r="U726" s="133"/>
      <c r="V726" s="141"/>
      <c r="W726" s="141"/>
      <c r="X726" s="141"/>
      <c r="Y726" s="141"/>
      <c r="Z726" s="141"/>
    </row>
    <row r="727" ht="12.75" customHeight="1">
      <c r="A727" s="139"/>
      <c r="B727" s="139"/>
      <c r="C727" s="140"/>
      <c r="D727" s="141"/>
      <c r="E727" s="141"/>
      <c r="F727" s="141"/>
      <c r="G727" s="141"/>
      <c r="H727" s="141"/>
      <c r="I727" s="141"/>
      <c r="J727" s="141"/>
      <c r="K727" s="141"/>
      <c r="L727" s="141"/>
      <c r="M727" s="142"/>
      <c r="N727" s="141"/>
      <c r="O727" s="133"/>
      <c r="P727" s="141"/>
      <c r="Q727" s="133"/>
      <c r="R727" s="141"/>
      <c r="S727" s="133"/>
      <c r="T727" s="40"/>
      <c r="U727" s="133"/>
      <c r="V727" s="141"/>
      <c r="W727" s="141"/>
      <c r="X727" s="141"/>
      <c r="Y727" s="141"/>
      <c r="Z727" s="141"/>
    </row>
    <row r="728" ht="12.75" customHeight="1">
      <c r="A728" s="139"/>
      <c r="B728" s="139"/>
      <c r="C728" s="140"/>
      <c r="D728" s="141"/>
      <c r="E728" s="141"/>
      <c r="F728" s="141"/>
      <c r="G728" s="141"/>
      <c r="H728" s="141"/>
      <c r="I728" s="141"/>
      <c r="J728" s="141"/>
      <c r="K728" s="141"/>
      <c r="L728" s="141"/>
      <c r="M728" s="142"/>
      <c r="N728" s="141"/>
      <c r="O728" s="133"/>
      <c r="P728" s="141"/>
      <c r="Q728" s="133"/>
      <c r="R728" s="141"/>
      <c r="S728" s="133"/>
      <c r="T728" s="40"/>
      <c r="U728" s="133"/>
      <c r="V728" s="141"/>
      <c r="W728" s="141"/>
      <c r="X728" s="141"/>
      <c r="Y728" s="141"/>
      <c r="Z728" s="141"/>
    </row>
    <row r="729" ht="12.75" customHeight="1">
      <c r="A729" s="139"/>
      <c r="B729" s="139"/>
      <c r="C729" s="140"/>
      <c r="D729" s="141"/>
      <c r="E729" s="141"/>
      <c r="F729" s="141"/>
      <c r="G729" s="141"/>
      <c r="H729" s="141"/>
      <c r="I729" s="141"/>
      <c r="J729" s="141"/>
      <c r="K729" s="141"/>
      <c r="L729" s="141"/>
      <c r="M729" s="142"/>
      <c r="N729" s="141"/>
      <c r="O729" s="133"/>
      <c r="P729" s="141"/>
      <c r="Q729" s="133"/>
      <c r="R729" s="141"/>
      <c r="S729" s="133"/>
      <c r="T729" s="40"/>
      <c r="U729" s="133"/>
      <c r="V729" s="141"/>
      <c r="W729" s="141"/>
      <c r="X729" s="141"/>
      <c r="Y729" s="141"/>
      <c r="Z729" s="141"/>
    </row>
    <row r="730" ht="12.75" customHeight="1">
      <c r="A730" s="139"/>
      <c r="B730" s="139"/>
      <c r="C730" s="140"/>
      <c r="D730" s="141"/>
      <c r="E730" s="141"/>
      <c r="F730" s="141"/>
      <c r="G730" s="141"/>
      <c r="H730" s="141"/>
      <c r="I730" s="141"/>
      <c r="J730" s="141"/>
      <c r="K730" s="141"/>
      <c r="L730" s="141"/>
      <c r="M730" s="142"/>
      <c r="N730" s="141"/>
      <c r="O730" s="133"/>
      <c r="P730" s="141"/>
      <c r="Q730" s="133"/>
      <c r="R730" s="141"/>
      <c r="S730" s="133"/>
      <c r="T730" s="40"/>
      <c r="U730" s="133"/>
      <c r="V730" s="141"/>
      <c r="W730" s="141"/>
      <c r="X730" s="141"/>
      <c r="Y730" s="141"/>
      <c r="Z730" s="141"/>
    </row>
    <row r="731" ht="12.75" customHeight="1">
      <c r="A731" s="139"/>
      <c r="B731" s="139"/>
      <c r="C731" s="140"/>
      <c r="D731" s="141"/>
      <c r="E731" s="141"/>
      <c r="F731" s="141"/>
      <c r="G731" s="141"/>
      <c r="H731" s="141"/>
      <c r="I731" s="141"/>
      <c r="J731" s="141"/>
      <c r="K731" s="141"/>
      <c r="L731" s="141"/>
      <c r="M731" s="142"/>
      <c r="N731" s="141"/>
      <c r="O731" s="133"/>
      <c r="P731" s="141"/>
      <c r="Q731" s="133"/>
      <c r="R731" s="141"/>
      <c r="S731" s="133"/>
      <c r="T731" s="40"/>
      <c r="U731" s="133"/>
      <c r="V731" s="141"/>
      <c r="W731" s="141"/>
      <c r="X731" s="141"/>
      <c r="Y731" s="141"/>
      <c r="Z731" s="141"/>
    </row>
    <row r="732" ht="12.75" customHeight="1">
      <c r="A732" s="139"/>
      <c r="B732" s="139"/>
      <c r="C732" s="140"/>
      <c r="D732" s="141"/>
      <c r="E732" s="141"/>
      <c r="F732" s="141"/>
      <c r="G732" s="141"/>
      <c r="H732" s="141"/>
      <c r="I732" s="141"/>
      <c r="J732" s="141"/>
      <c r="K732" s="141"/>
      <c r="L732" s="141"/>
      <c r="M732" s="142"/>
      <c r="N732" s="141"/>
      <c r="O732" s="133"/>
      <c r="P732" s="141"/>
      <c r="Q732" s="133"/>
      <c r="R732" s="141"/>
      <c r="S732" s="133"/>
      <c r="T732" s="40"/>
      <c r="U732" s="133"/>
      <c r="V732" s="141"/>
      <c r="W732" s="141"/>
      <c r="X732" s="141"/>
      <c r="Y732" s="141"/>
      <c r="Z732" s="141"/>
    </row>
    <row r="733" ht="12.75" customHeight="1">
      <c r="A733" s="139"/>
      <c r="B733" s="139"/>
      <c r="C733" s="140"/>
      <c r="D733" s="141"/>
      <c r="E733" s="141"/>
      <c r="F733" s="141"/>
      <c r="G733" s="141"/>
      <c r="H733" s="141"/>
      <c r="I733" s="141"/>
      <c r="J733" s="141"/>
      <c r="K733" s="141"/>
      <c r="L733" s="141"/>
      <c r="M733" s="142"/>
      <c r="N733" s="141"/>
      <c r="O733" s="133"/>
      <c r="P733" s="141"/>
      <c r="Q733" s="133"/>
      <c r="R733" s="141"/>
      <c r="S733" s="133"/>
      <c r="T733" s="40"/>
      <c r="U733" s="133"/>
      <c r="V733" s="141"/>
      <c r="W733" s="141"/>
      <c r="X733" s="141"/>
      <c r="Y733" s="141"/>
      <c r="Z733" s="141"/>
    </row>
    <row r="734" ht="12.75" customHeight="1">
      <c r="A734" s="139"/>
      <c r="B734" s="139"/>
      <c r="C734" s="140"/>
      <c r="D734" s="141"/>
      <c r="E734" s="141"/>
      <c r="F734" s="141"/>
      <c r="G734" s="141"/>
      <c r="H734" s="141"/>
      <c r="I734" s="141"/>
      <c r="J734" s="141"/>
      <c r="K734" s="141"/>
      <c r="L734" s="141"/>
      <c r="M734" s="142"/>
      <c r="N734" s="141"/>
      <c r="O734" s="133"/>
      <c r="P734" s="141"/>
      <c r="Q734" s="133"/>
      <c r="R734" s="141"/>
      <c r="S734" s="133"/>
      <c r="T734" s="40"/>
      <c r="U734" s="133"/>
      <c r="V734" s="141"/>
      <c r="W734" s="141"/>
      <c r="X734" s="141"/>
      <c r="Y734" s="141"/>
      <c r="Z734" s="141"/>
    </row>
    <row r="735" ht="12.75" customHeight="1">
      <c r="A735" s="139"/>
      <c r="B735" s="139"/>
      <c r="C735" s="140"/>
      <c r="D735" s="141"/>
      <c r="E735" s="141"/>
      <c r="F735" s="141"/>
      <c r="G735" s="141"/>
      <c r="H735" s="141"/>
      <c r="I735" s="141"/>
      <c r="J735" s="141"/>
      <c r="K735" s="141"/>
      <c r="L735" s="141"/>
      <c r="M735" s="142"/>
      <c r="N735" s="141"/>
      <c r="O735" s="133"/>
      <c r="P735" s="141"/>
      <c r="Q735" s="133"/>
      <c r="R735" s="141"/>
      <c r="S735" s="133"/>
      <c r="T735" s="40"/>
      <c r="U735" s="133"/>
      <c r="V735" s="141"/>
      <c r="W735" s="141"/>
      <c r="X735" s="141"/>
      <c r="Y735" s="141"/>
      <c r="Z735" s="141"/>
    </row>
    <row r="736" ht="12.75" customHeight="1">
      <c r="A736" s="139"/>
      <c r="B736" s="139"/>
      <c r="C736" s="140"/>
      <c r="D736" s="141"/>
      <c r="E736" s="141"/>
      <c r="F736" s="141"/>
      <c r="G736" s="141"/>
      <c r="H736" s="141"/>
      <c r="I736" s="141"/>
      <c r="J736" s="141"/>
      <c r="K736" s="141"/>
      <c r="L736" s="141"/>
      <c r="M736" s="142"/>
      <c r="N736" s="141"/>
      <c r="O736" s="133"/>
      <c r="P736" s="141"/>
      <c r="Q736" s="133"/>
      <c r="R736" s="141"/>
      <c r="S736" s="133"/>
      <c r="T736" s="40"/>
      <c r="U736" s="133"/>
      <c r="V736" s="141"/>
      <c r="W736" s="141"/>
      <c r="X736" s="141"/>
      <c r="Y736" s="141"/>
      <c r="Z736" s="141"/>
    </row>
    <row r="737" ht="12.75" customHeight="1">
      <c r="A737" s="139"/>
      <c r="B737" s="139"/>
      <c r="C737" s="140"/>
      <c r="D737" s="141"/>
      <c r="E737" s="141"/>
      <c r="F737" s="141"/>
      <c r="G737" s="141"/>
      <c r="H737" s="141"/>
      <c r="I737" s="141"/>
      <c r="J737" s="141"/>
      <c r="K737" s="141"/>
      <c r="L737" s="141"/>
      <c r="M737" s="142"/>
      <c r="N737" s="141"/>
      <c r="O737" s="133"/>
      <c r="P737" s="141"/>
      <c r="Q737" s="133"/>
      <c r="R737" s="141"/>
      <c r="S737" s="133"/>
      <c r="T737" s="40"/>
      <c r="U737" s="133"/>
      <c r="V737" s="141"/>
      <c r="W737" s="141"/>
      <c r="X737" s="141"/>
      <c r="Y737" s="141"/>
      <c r="Z737" s="141"/>
    </row>
    <row r="738" ht="12.75" customHeight="1">
      <c r="A738" s="139"/>
      <c r="B738" s="139"/>
      <c r="C738" s="140"/>
      <c r="D738" s="141"/>
      <c r="E738" s="141"/>
      <c r="F738" s="141"/>
      <c r="G738" s="141"/>
      <c r="H738" s="141"/>
      <c r="I738" s="141"/>
      <c r="J738" s="141"/>
      <c r="K738" s="141"/>
      <c r="L738" s="141"/>
      <c r="M738" s="142"/>
      <c r="N738" s="141"/>
      <c r="O738" s="133"/>
      <c r="P738" s="141"/>
      <c r="Q738" s="133"/>
      <c r="R738" s="141"/>
      <c r="S738" s="133"/>
      <c r="T738" s="40"/>
      <c r="U738" s="133"/>
      <c r="V738" s="141"/>
      <c r="W738" s="141"/>
      <c r="X738" s="141"/>
      <c r="Y738" s="141"/>
      <c r="Z738" s="141"/>
    </row>
    <row r="739" ht="12.75" customHeight="1">
      <c r="A739" s="139"/>
      <c r="B739" s="139"/>
      <c r="C739" s="140"/>
      <c r="D739" s="141"/>
      <c r="E739" s="141"/>
      <c r="F739" s="141"/>
      <c r="G739" s="141"/>
      <c r="H739" s="141"/>
      <c r="I739" s="141"/>
      <c r="J739" s="141"/>
      <c r="K739" s="141"/>
      <c r="L739" s="141"/>
      <c r="M739" s="142"/>
      <c r="N739" s="141"/>
      <c r="O739" s="133"/>
      <c r="P739" s="141"/>
      <c r="Q739" s="133"/>
      <c r="R739" s="141"/>
      <c r="S739" s="133"/>
      <c r="T739" s="40"/>
      <c r="U739" s="133"/>
      <c r="V739" s="141"/>
      <c r="W739" s="141"/>
      <c r="X739" s="141"/>
      <c r="Y739" s="141"/>
      <c r="Z739" s="141"/>
    </row>
    <row r="740" ht="12.75" customHeight="1">
      <c r="A740" s="139"/>
      <c r="B740" s="139"/>
      <c r="C740" s="140"/>
      <c r="D740" s="141"/>
      <c r="E740" s="141"/>
      <c r="F740" s="141"/>
      <c r="G740" s="141"/>
      <c r="H740" s="141"/>
      <c r="I740" s="141"/>
      <c r="J740" s="141"/>
      <c r="K740" s="141"/>
      <c r="L740" s="141"/>
      <c r="M740" s="142"/>
      <c r="N740" s="141"/>
      <c r="O740" s="133"/>
      <c r="P740" s="141"/>
      <c r="Q740" s="133"/>
      <c r="R740" s="141"/>
      <c r="S740" s="133"/>
      <c r="T740" s="40"/>
      <c r="U740" s="133"/>
      <c r="V740" s="141"/>
      <c r="W740" s="141"/>
      <c r="X740" s="141"/>
      <c r="Y740" s="141"/>
      <c r="Z740" s="141"/>
    </row>
    <row r="741" ht="12.75" customHeight="1">
      <c r="A741" s="139"/>
      <c r="B741" s="139"/>
      <c r="C741" s="140"/>
      <c r="D741" s="141"/>
      <c r="E741" s="141"/>
      <c r="F741" s="141"/>
      <c r="G741" s="141"/>
      <c r="H741" s="141"/>
      <c r="I741" s="141"/>
      <c r="J741" s="141"/>
      <c r="K741" s="141"/>
      <c r="L741" s="141"/>
      <c r="M741" s="142"/>
      <c r="N741" s="141"/>
      <c r="O741" s="133"/>
      <c r="P741" s="141"/>
      <c r="Q741" s="133"/>
      <c r="R741" s="141"/>
      <c r="S741" s="133"/>
      <c r="T741" s="40"/>
      <c r="U741" s="133"/>
      <c r="V741" s="141"/>
      <c r="W741" s="141"/>
      <c r="X741" s="141"/>
      <c r="Y741" s="141"/>
      <c r="Z741" s="141"/>
    </row>
    <row r="742" ht="12.75" customHeight="1">
      <c r="A742" s="139"/>
      <c r="B742" s="139"/>
      <c r="C742" s="140"/>
      <c r="D742" s="141"/>
      <c r="E742" s="141"/>
      <c r="F742" s="141"/>
      <c r="G742" s="141"/>
      <c r="H742" s="141"/>
      <c r="I742" s="141"/>
      <c r="J742" s="141"/>
      <c r="K742" s="141"/>
      <c r="L742" s="141"/>
      <c r="M742" s="142"/>
      <c r="N742" s="141"/>
      <c r="O742" s="133"/>
      <c r="P742" s="141"/>
      <c r="Q742" s="133"/>
      <c r="R742" s="141"/>
      <c r="S742" s="133"/>
      <c r="T742" s="40"/>
      <c r="U742" s="133"/>
      <c r="V742" s="141"/>
      <c r="W742" s="141"/>
      <c r="X742" s="141"/>
      <c r="Y742" s="141"/>
      <c r="Z742" s="141"/>
    </row>
    <row r="743" ht="12.75" customHeight="1">
      <c r="A743" s="139"/>
      <c r="B743" s="139"/>
      <c r="C743" s="140"/>
      <c r="D743" s="141"/>
      <c r="E743" s="141"/>
      <c r="F743" s="141"/>
      <c r="G743" s="141"/>
      <c r="H743" s="141"/>
      <c r="I743" s="141"/>
      <c r="J743" s="141"/>
      <c r="K743" s="141"/>
      <c r="L743" s="141"/>
      <c r="M743" s="142"/>
      <c r="N743" s="141"/>
      <c r="O743" s="133"/>
      <c r="P743" s="141"/>
      <c r="Q743" s="133"/>
      <c r="R743" s="141"/>
      <c r="S743" s="133"/>
      <c r="T743" s="40"/>
      <c r="U743" s="133"/>
      <c r="V743" s="141"/>
      <c r="W743" s="141"/>
      <c r="X743" s="141"/>
      <c r="Y743" s="141"/>
      <c r="Z743" s="141"/>
    </row>
    <row r="744" ht="12.75" customHeight="1">
      <c r="A744" s="139"/>
      <c r="B744" s="139"/>
      <c r="C744" s="140"/>
      <c r="D744" s="141"/>
      <c r="E744" s="141"/>
      <c r="F744" s="141"/>
      <c r="G744" s="141"/>
      <c r="H744" s="141"/>
      <c r="I744" s="141"/>
      <c r="J744" s="141"/>
      <c r="K744" s="141"/>
      <c r="L744" s="141"/>
      <c r="M744" s="142"/>
      <c r="N744" s="141"/>
      <c r="O744" s="133"/>
      <c r="P744" s="141"/>
      <c r="Q744" s="133"/>
      <c r="R744" s="141"/>
      <c r="S744" s="133"/>
      <c r="T744" s="40"/>
      <c r="U744" s="133"/>
      <c r="V744" s="141"/>
      <c r="W744" s="141"/>
      <c r="X744" s="141"/>
      <c r="Y744" s="141"/>
      <c r="Z744" s="141"/>
    </row>
    <row r="745" ht="12.75" customHeight="1">
      <c r="A745" s="139"/>
      <c r="B745" s="139"/>
      <c r="C745" s="140"/>
      <c r="D745" s="141"/>
      <c r="E745" s="141"/>
      <c r="F745" s="141"/>
      <c r="G745" s="141"/>
      <c r="H745" s="141"/>
      <c r="I745" s="141"/>
      <c r="J745" s="141"/>
      <c r="K745" s="141"/>
      <c r="L745" s="141"/>
      <c r="M745" s="142"/>
      <c r="N745" s="141"/>
      <c r="O745" s="133"/>
      <c r="P745" s="141"/>
      <c r="Q745" s="133"/>
      <c r="R745" s="141"/>
      <c r="S745" s="133"/>
      <c r="T745" s="40"/>
      <c r="U745" s="133"/>
      <c r="V745" s="141"/>
      <c r="W745" s="141"/>
      <c r="X745" s="141"/>
      <c r="Y745" s="141"/>
      <c r="Z745" s="141"/>
    </row>
    <row r="746" ht="12.75" customHeight="1">
      <c r="A746" s="139"/>
      <c r="B746" s="139"/>
      <c r="C746" s="140"/>
      <c r="D746" s="141"/>
      <c r="E746" s="141"/>
      <c r="F746" s="141"/>
      <c r="G746" s="141"/>
      <c r="H746" s="141"/>
      <c r="I746" s="141"/>
      <c r="J746" s="141"/>
      <c r="K746" s="141"/>
      <c r="L746" s="141"/>
      <c r="M746" s="142"/>
      <c r="N746" s="141"/>
      <c r="O746" s="133"/>
      <c r="P746" s="141"/>
      <c r="Q746" s="133"/>
      <c r="R746" s="141"/>
      <c r="S746" s="133"/>
      <c r="T746" s="40"/>
      <c r="U746" s="133"/>
      <c r="V746" s="141"/>
      <c r="W746" s="141"/>
      <c r="X746" s="141"/>
      <c r="Y746" s="141"/>
      <c r="Z746" s="141"/>
    </row>
    <row r="747" ht="12.75" customHeight="1">
      <c r="A747" s="139"/>
      <c r="B747" s="139"/>
      <c r="C747" s="140"/>
      <c r="D747" s="141"/>
      <c r="E747" s="141"/>
      <c r="F747" s="141"/>
      <c r="G747" s="141"/>
      <c r="H747" s="141"/>
      <c r="I747" s="141"/>
      <c r="J747" s="141"/>
      <c r="K747" s="141"/>
      <c r="L747" s="141"/>
      <c r="M747" s="142"/>
      <c r="N747" s="141"/>
      <c r="O747" s="133"/>
      <c r="P747" s="141"/>
      <c r="Q747" s="133"/>
      <c r="R747" s="141"/>
      <c r="S747" s="133"/>
      <c r="T747" s="40"/>
      <c r="U747" s="133"/>
      <c r="V747" s="141"/>
      <c r="W747" s="141"/>
      <c r="X747" s="141"/>
      <c r="Y747" s="141"/>
      <c r="Z747" s="141"/>
    </row>
    <row r="748" ht="12.75" customHeight="1">
      <c r="A748" s="139"/>
      <c r="B748" s="139"/>
      <c r="C748" s="140"/>
      <c r="D748" s="141"/>
      <c r="E748" s="141"/>
      <c r="F748" s="141"/>
      <c r="G748" s="141"/>
      <c r="H748" s="141"/>
      <c r="I748" s="141"/>
      <c r="J748" s="141"/>
      <c r="K748" s="141"/>
      <c r="L748" s="141"/>
      <c r="M748" s="142"/>
      <c r="N748" s="141"/>
      <c r="O748" s="133"/>
      <c r="P748" s="141"/>
      <c r="Q748" s="133"/>
      <c r="R748" s="141"/>
      <c r="S748" s="133"/>
      <c r="T748" s="40"/>
      <c r="U748" s="133"/>
      <c r="V748" s="141"/>
      <c r="W748" s="141"/>
      <c r="X748" s="141"/>
      <c r="Y748" s="141"/>
      <c r="Z748" s="141"/>
    </row>
    <row r="749" ht="12.75" customHeight="1">
      <c r="A749" s="139"/>
      <c r="B749" s="139"/>
      <c r="C749" s="140"/>
      <c r="D749" s="141"/>
      <c r="E749" s="141"/>
      <c r="F749" s="141"/>
      <c r="G749" s="141"/>
      <c r="H749" s="141"/>
      <c r="I749" s="141"/>
      <c r="J749" s="141"/>
      <c r="K749" s="141"/>
      <c r="L749" s="141"/>
      <c r="M749" s="142"/>
      <c r="N749" s="141"/>
      <c r="O749" s="133"/>
      <c r="P749" s="141"/>
      <c r="Q749" s="133"/>
      <c r="R749" s="141"/>
      <c r="S749" s="133"/>
      <c r="T749" s="40"/>
      <c r="U749" s="133"/>
      <c r="V749" s="141"/>
      <c r="W749" s="141"/>
      <c r="X749" s="141"/>
      <c r="Y749" s="141"/>
      <c r="Z749" s="141"/>
    </row>
    <row r="750" ht="12.75" customHeight="1">
      <c r="A750" s="139"/>
      <c r="B750" s="139"/>
      <c r="C750" s="140"/>
      <c r="D750" s="141"/>
      <c r="E750" s="141"/>
      <c r="F750" s="141"/>
      <c r="G750" s="141"/>
      <c r="H750" s="141"/>
      <c r="I750" s="141"/>
      <c r="J750" s="141"/>
      <c r="K750" s="141"/>
      <c r="L750" s="141"/>
      <c r="M750" s="142"/>
      <c r="N750" s="141"/>
      <c r="O750" s="133"/>
      <c r="P750" s="141"/>
      <c r="Q750" s="133"/>
      <c r="R750" s="141"/>
      <c r="S750" s="133"/>
      <c r="T750" s="40"/>
      <c r="U750" s="133"/>
      <c r="V750" s="141"/>
      <c r="W750" s="141"/>
      <c r="X750" s="141"/>
      <c r="Y750" s="141"/>
      <c r="Z750" s="141"/>
    </row>
    <row r="751" ht="12.75" customHeight="1">
      <c r="A751" s="139"/>
      <c r="B751" s="139"/>
      <c r="C751" s="140"/>
      <c r="D751" s="141"/>
      <c r="E751" s="141"/>
      <c r="F751" s="141"/>
      <c r="G751" s="141"/>
      <c r="H751" s="141"/>
      <c r="I751" s="141"/>
      <c r="J751" s="141"/>
      <c r="K751" s="141"/>
      <c r="L751" s="141"/>
      <c r="M751" s="142"/>
      <c r="N751" s="141"/>
      <c r="O751" s="133"/>
      <c r="P751" s="141"/>
      <c r="Q751" s="133"/>
      <c r="R751" s="141"/>
      <c r="S751" s="133"/>
      <c r="T751" s="40"/>
      <c r="U751" s="133"/>
      <c r="V751" s="141"/>
      <c r="W751" s="141"/>
      <c r="X751" s="141"/>
      <c r="Y751" s="141"/>
      <c r="Z751" s="141"/>
    </row>
    <row r="752" ht="12.75" customHeight="1">
      <c r="A752" s="139"/>
      <c r="B752" s="139"/>
      <c r="C752" s="140"/>
      <c r="D752" s="141"/>
      <c r="E752" s="141"/>
      <c r="F752" s="141"/>
      <c r="G752" s="141"/>
      <c r="H752" s="141"/>
      <c r="I752" s="141"/>
      <c r="J752" s="141"/>
      <c r="K752" s="141"/>
      <c r="L752" s="141"/>
      <c r="M752" s="142"/>
      <c r="N752" s="141"/>
      <c r="O752" s="133"/>
      <c r="P752" s="141"/>
      <c r="Q752" s="133"/>
      <c r="R752" s="141"/>
      <c r="S752" s="133"/>
      <c r="T752" s="40"/>
      <c r="U752" s="133"/>
      <c r="V752" s="141"/>
      <c r="W752" s="141"/>
      <c r="X752" s="141"/>
      <c r="Y752" s="141"/>
      <c r="Z752" s="141"/>
    </row>
    <row r="753" ht="12.75" customHeight="1">
      <c r="A753" s="139"/>
      <c r="B753" s="139"/>
      <c r="C753" s="140"/>
      <c r="D753" s="141"/>
      <c r="E753" s="141"/>
      <c r="F753" s="141"/>
      <c r="G753" s="141"/>
      <c r="H753" s="141"/>
      <c r="I753" s="141"/>
      <c r="J753" s="141"/>
      <c r="K753" s="141"/>
      <c r="L753" s="141"/>
      <c r="M753" s="142"/>
      <c r="N753" s="141"/>
      <c r="O753" s="133"/>
      <c r="P753" s="141"/>
      <c r="Q753" s="133"/>
      <c r="R753" s="141"/>
      <c r="S753" s="133"/>
      <c r="T753" s="40"/>
      <c r="U753" s="133"/>
      <c r="V753" s="141"/>
      <c r="W753" s="141"/>
      <c r="X753" s="141"/>
      <c r="Y753" s="141"/>
      <c r="Z753" s="141"/>
    </row>
    <row r="754" ht="12.75" customHeight="1">
      <c r="A754" s="139"/>
      <c r="B754" s="139"/>
      <c r="C754" s="140"/>
      <c r="D754" s="141"/>
      <c r="E754" s="141"/>
      <c r="F754" s="141"/>
      <c r="G754" s="141"/>
      <c r="H754" s="141"/>
      <c r="I754" s="141"/>
      <c r="J754" s="141"/>
      <c r="K754" s="141"/>
      <c r="L754" s="141"/>
      <c r="M754" s="142"/>
      <c r="N754" s="141"/>
      <c r="O754" s="133"/>
      <c r="P754" s="141"/>
      <c r="Q754" s="133"/>
      <c r="R754" s="141"/>
      <c r="S754" s="133"/>
      <c r="T754" s="40"/>
      <c r="U754" s="133"/>
      <c r="V754" s="141"/>
      <c r="W754" s="141"/>
      <c r="X754" s="141"/>
      <c r="Y754" s="141"/>
      <c r="Z754" s="141"/>
    </row>
    <row r="755" ht="12.75" customHeight="1">
      <c r="A755" s="139"/>
      <c r="B755" s="139"/>
      <c r="C755" s="140"/>
      <c r="D755" s="141"/>
      <c r="E755" s="141"/>
      <c r="F755" s="141"/>
      <c r="G755" s="141"/>
      <c r="H755" s="141"/>
      <c r="I755" s="141"/>
      <c r="J755" s="141"/>
      <c r="K755" s="141"/>
      <c r="L755" s="141"/>
      <c r="M755" s="142"/>
      <c r="N755" s="141"/>
      <c r="O755" s="133"/>
      <c r="P755" s="141"/>
      <c r="Q755" s="133"/>
      <c r="R755" s="141"/>
      <c r="S755" s="133"/>
      <c r="T755" s="40"/>
      <c r="U755" s="133"/>
      <c r="V755" s="141"/>
      <c r="W755" s="141"/>
      <c r="X755" s="141"/>
      <c r="Y755" s="141"/>
      <c r="Z755" s="141"/>
    </row>
    <row r="756" ht="12.75" customHeight="1">
      <c r="A756" s="139"/>
      <c r="B756" s="139"/>
      <c r="C756" s="140"/>
      <c r="D756" s="141"/>
      <c r="E756" s="141"/>
      <c r="F756" s="141"/>
      <c r="G756" s="141"/>
      <c r="H756" s="141"/>
      <c r="I756" s="141"/>
      <c r="J756" s="141"/>
      <c r="K756" s="141"/>
      <c r="L756" s="141"/>
      <c r="M756" s="142"/>
      <c r="N756" s="141"/>
      <c r="O756" s="133"/>
      <c r="P756" s="141"/>
      <c r="Q756" s="133"/>
      <c r="R756" s="141"/>
      <c r="S756" s="133"/>
      <c r="T756" s="40"/>
      <c r="U756" s="133"/>
      <c r="V756" s="141"/>
      <c r="W756" s="141"/>
      <c r="X756" s="141"/>
      <c r="Y756" s="141"/>
      <c r="Z756" s="141"/>
    </row>
    <row r="757" ht="12.75" customHeight="1">
      <c r="A757" s="139"/>
      <c r="B757" s="139"/>
      <c r="C757" s="140"/>
      <c r="D757" s="141"/>
      <c r="E757" s="141"/>
      <c r="F757" s="141"/>
      <c r="G757" s="141"/>
      <c r="H757" s="141"/>
      <c r="I757" s="141"/>
      <c r="J757" s="141"/>
      <c r="K757" s="141"/>
      <c r="L757" s="141"/>
      <c r="M757" s="142"/>
      <c r="N757" s="141"/>
      <c r="O757" s="133"/>
      <c r="P757" s="141"/>
      <c r="Q757" s="133"/>
      <c r="R757" s="141"/>
      <c r="S757" s="133"/>
      <c r="T757" s="40"/>
      <c r="U757" s="133"/>
      <c r="V757" s="141"/>
      <c r="W757" s="141"/>
      <c r="X757" s="141"/>
      <c r="Y757" s="141"/>
      <c r="Z757" s="141"/>
    </row>
    <row r="758" ht="12.75" customHeight="1">
      <c r="A758" s="139"/>
      <c r="B758" s="139"/>
      <c r="C758" s="140"/>
      <c r="D758" s="141"/>
      <c r="E758" s="141"/>
      <c r="F758" s="141"/>
      <c r="G758" s="141"/>
      <c r="H758" s="141"/>
      <c r="I758" s="141"/>
      <c r="J758" s="141"/>
      <c r="K758" s="141"/>
      <c r="L758" s="141"/>
      <c r="M758" s="142"/>
      <c r="N758" s="141"/>
      <c r="O758" s="133"/>
      <c r="P758" s="141"/>
      <c r="Q758" s="133"/>
      <c r="R758" s="141"/>
      <c r="S758" s="133"/>
      <c r="T758" s="40"/>
      <c r="U758" s="133"/>
      <c r="V758" s="141"/>
      <c r="W758" s="141"/>
      <c r="X758" s="141"/>
      <c r="Y758" s="141"/>
      <c r="Z758" s="141"/>
    </row>
    <row r="759" ht="12.75" customHeight="1">
      <c r="A759" s="139"/>
      <c r="B759" s="139"/>
      <c r="C759" s="140"/>
      <c r="D759" s="141"/>
      <c r="E759" s="141"/>
      <c r="F759" s="141"/>
      <c r="G759" s="141"/>
      <c r="H759" s="141"/>
      <c r="I759" s="141"/>
      <c r="J759" s="141"/>
      <c r="K759" s="141"/>
      <c r="L759" s="141"/>
      <c r="M759" s="142"/>
      <c r="N759" s="141"/>
      <c r="O759" s="133"/>
      <c r="P759" s="141"/>
      <c r="Q759" s="133"/>
      <c r="R759" s="141"/>
      <c r="S759" s="133"/>
      <c r="T759" s="40"/>
      <c r="U759" s="133"/>
      <c r="V759" s="141"/>
      <c r="W759" s="141"/>
      <c r="X759" s="141"/>
      <c r="Y759" s="141"/>
      <c r="Z759" s="141"/>
    </row>
    <row r="760" ht="12.75" customHeight="1">
      <c r="A760" s="139"/>
      <c r="B760" s="139"/>
      <c r="C760" s="140"/>
      <c r="D760" s="141"/>
      <c r="E760" s="141"/>
      <c r="F760" s="141"/>
      <c r="G760" s="141"/>
      <c r="H760" s="141"/>
      <c r="I760" s="141"/>
      <c r="J760" s="141"/>
      <c r="K760" s="141"/>
      <c r="L760" s="141"/>
      <c r="M760" s="142"/>
      <c r="N760" s="141"/>
      <c r="O760" s="133"/>
      <c r="P760" s="141"/>
      <c r="Q760" s="133"/>
      <c r="R760" s="141"/>
      <c r="S760" s="133"/>
      <c r="T760" s="40"/>
      <c r="U760" s="133"/>
      <c r="V760" s="141"/>
      <c r="W760" s="141"/>
      <c r="X760" s="141"/>
      <c r="Y760" s="141"/>
      <c r="Z760" s="141"/>
    </row>
    <row r="761" ht="12.75" customHeight="1">
      <c r="A761" s="139"/>
      <c r="B761" s="139"/>
      <c r="C761" s="140"/>
      <c r="D761" s="141"/>
      <c r="E761" s="141"/>
      <c r="F761" s="141"/>
      <c r="G761" s="141"/>
      <c r="H761" s="141"/>
      <c r="I761" s="141"/>
      <c r="J761" s="141"/>
      <c r="K761" s="141"/>
      <c r="L761" s="141"/>
      <c r="M761" s="142"/>
      <c r="N761" s="141"/>
      <c r="O761" s="133"/>
      <c r="P761" s="141"/>
      <c r="Q761" s="133"/>
      <c r="R761" s="141"/>
      <c r="S761" s="133"/>
      <c r="T761" s="40"/>
      <c r="U761" s="133"/>
      <c r="V761" s="141"/>
      <c r="W761" s="141"/>
      <c r="X761" s="141"/>
      <c r="Y761" s="141"/>
      <c r="Z761" s="141"/>
    </row>
    <row r="762" ht="12.75" customHeight="1">
      <c r="A762" s="139"/>
      <c r="B762" s="139"/>
      <c r="C762" s="140"/>
      <c r="D762" s="141"/>
      <c r="E762" s="141"/>
      <c r="F762" s="141"/>
      <c r="G762" s="141"/>
      <c r="H762" s="141"/>
      <c r="I762" s="141"/>
      <c r="J762" s="141"/>
      <c r="K762" s="141"/>
      <c r="L762" s="141"/>
      <c r="M762" s="142"/>
      <c r="N762" s="141"/>
      <c r="O762" s="133"/>
      <c r="P762" s="141"/>
      <c r="Q762" s="133"/>
      <c r="R762" s="141"/>
      <c r="S762" s="133"/>
      <c r="T762" s="40"/>
      <c r="U762" s="133"/>
      <c r="V762" s="141"/>
      <c r="W762" s="141"/>
      <c r="X762" s="141"/>
      <c r="Y762" s="141"/>
      <c r="Z762" s="141"/>
    </row>
    <row r="763" ht="12.75" customHeight="1">
      <c r="A763" s="139"/>
      <c r="B763" s="139"/>
      <c r="C763" s="140"/>
      <c r="D763" s="141"/>
      <c r="E763" s="141"/>
      <c r="F763" s="141"/>
      <c r="G763" s="141"/>
      <c r="H763" s="141"/>
      <c r="I763" s="141"/>
      <c r="J763" s="141"/>
      <c r="K763" s="141"/>
      <c r="L763" s="141"/>
      <c r="M763" s="142"/>
      <c r="N763" s="141"/>
      <c r="O763" s="133"/>
      <c r="P763" s="141"/>
      <c r="Q763" s="133"/>
      <c r="R763" s="141"/>
      <c r="S763" s="133"/>
      <c r="T763" s="40"/>
      <c r="U763" s="133"/>
      <c r="V763" s="141"/>
      <c r="W763" s="141"/>
      <c r="X763" s="141"/>
      <c r="Y763" s="141"/>
      <c r="Z763" s="141"/>
    </row>
    <row r="764" ht="12.75" customHeight="1">
      <c r="A764" s="139"/>
      <c r="B764" s="139"/>
      <c r="C764" s="140"/>
      <c r="D764" s="141"/>
      <c r="E764" s="141"/>
      <c r="F764" s="141"/>
      <c r="G764" s="141"/>
      <c r="H764" s="141"/>
      <c r="I764" s="141"/>
      <c r="J764" s="141"/>
      <c r="K764" s="141"/>
      <c r="L764" s="141"/>
      <c r="M764" s="142"/>
      <c r="N764" s="141"/>
      <c r="O764" s="133"/>
      <c r="P764" s="141"/>
      <c r="Q764" s="133"/>
      <c r="R764" s="141"/>
      <c r="S764" s="133"/>
      <c r="T764" s="40"/>
      <c r="U764" s="133"/>
      <c r="V764" s="141"/>
      <c r="W764" s="141"/>
      <c r="X764" s="141"/>
      <c r="Y764" s="141"/>
      <c r="Z764" s="141"/>
    </row>
    <row r="765" ht="12.75" customHeight="1">
      <c r="A765" s="139"/>
      <c r="B765" s="139"/>
      <c r="C765" s="140"/>
      <c r="D765" s="141"/>
      <c r="E765" s="141"/>
      <c r="F765" s="141"/>
      <c r="G765" s="141"/>
      <c r="H765" s="141"/>
      <c r="I765" s="141"/>
      <c r="J765" s="141"/>
      <c r="K765" s="141"/>
      <c r="L765" s="141"/>
      <c r="M765" s="142"/>
      <c r="N765" s="141"/>
      <c r="O765" s="133"/>
      <c r="P765" s="141"/>
      <c r="Q765" s="133"/>
      <c r="R765" s="141"/>
      <c r="S765" s="133"/>
      <c r="T765" s="40"/>
      <c r="U765" s="133"/>
      <c r="V765" s="141"/>
      <c r="W765" s="141"/>
      <c r="X765" s="141"/>
      <c r="Y765" s="141"/>
      <c r="Z765" s="141"/>
    </row>
    <row r="766" ht="12.75" customHeight="1">
      <c r="A766" s="139"/>
      <c r="B766" s="139"/>
      <c r="C766" s="140"/>
      <c r="D766" s="141"/>
      <c r="E766" s="141"/>
      <c r="F766" s="141"/>
      <c r="G766" s="141"/>
      <c r="H766" s="141"/>
      <c r="I766" s="141"/>
      <c r="J766" s="141"/>
      <c r="K766" s="141"/>
      <c r="L766" s="141"/>
      <c r="M766" s="142"/>
      <c r="N766" s="141"/>
      <c r="O766" s="133"/>
      <c r="P766" s="141"/>
      <c r="Q766" s="133"/>
      <c r="R766" s="141"/>
      <c r="S766" s="133"/>
      <c r="T766" s="40"/>
      <c r="U766" s="133"/>
      <c r="V766" s="141"/>
      <c r="W766" s="141"/>
      <c r="X766" s="141"/>
      <c r="Y766" s="141"/>
      <c r="Z766" s="141"/>
    </row>
    <row r="767" ht="12.75" customHeight="1">
      <c r="A767" s="139"/>
      <c r="B767" s="139"/>
      <c r="C767" s="140"/>
      <c r="D767" s="141"/>
      <c r="E767" s="141"/>
      <c r="F767" s="141"/>
      <c r="G767" s="141"/>
      <c r="H767" s="141"/>
      <c r="I767" s="141"/>
      <c r="J767" s="141"/>
      <c r="K767" s="141"/>
      <c r="L767" s="141"/>
      <c r="M767" s="142"/>
      <c r="N767" s="141"/>
      <c r="O767" s="133"/>
      <c r="P767" s="141"/>
      <c r="Q767" s="133"/>
      <c r="R767" s="141"/>
      <c r="S767" s="133"/>
      <c r="T767" s="40"/>
      <c r="U767" s="133"/>
      <c r="V767" s="141"/>
      <c r="W767" s="141"/>
      <c r="X767" s="141"/>
      <c r="Y767" s="141"/>
      <c r="Z767" s="141"/>
    </row>
    <row r="768" ht="12.75" customHeight="1">
      <c r="A768" s="139"/>
      <c r="B768" s="139"/>
      <c r="C768" s="140"/>
      <c r="D768" s="141"/>
      <c r="E768" s="141"/>
      <c r="F768" s="141"/>
      <c r="G768" s="141"/>
      <c r="H768" s="141"/>
      <c r="I768" s="141"/>
      <c r="J768" s="141"/>
      <c r="K768" s="141"/>
      <c r="L768" s="141"/>
      <c r="M768" s="142"/>
      <c r="N768" s="141"/>
      <c r="O768" s="133"/>
      <c r="P768" s="141"/>
      <c r="Q768" s="133"/>
      <c r="R768" s="141"/>
      <c r="S768" s="133"/>
      <c r="T768" s="40"/>
      <c r="U768" s="133"/>
      <c r="V768" s="141"/>
      <c r="W768" s="141"/>
      <c r="X768" s="141"/>
      <c r="Y768" s="141"/>
      <c r="Z768" s="141"/>
    </row>
    <row r="769" ht="12.75" customHeight="1">
      <c r="A769" s="139"/>
      <c r="B769" s="139"/>
      <c r="C769" s="140"/>
      <c r="D769" s="141"/>
      <c r="E769" s="141"/>
      <c r="F769" s="141"/>
      <c r="G769" s="141"/>
      <c r="H769" s="141"/>
      <c r="I769" s="141"/>
      <c r="J769" s="141"/>
      <c r="K769" s="141"/>
      <c r="L769" s="141"/>
      <c r="M769" s="142"/>
      <c r="N769" s="141"/>
      <c r="O769" s="133"/>
      <c r="P769" s="141"/>
      <c r="Q769" s="133"/>
      <c r="R769" s="141"/>
      <c r="S769" s="133"/>
      <c r="T769" s="40"/>
      <c r="U769" s="133"/>
      <c r="V769" s="141"/>
      <c r="W769" s="141"/>
      <c r="X769" s="141"/>
      <c r="Y769" s="141"/>
      <c r="Z769" s="141"/>
    </row>
    <row r="770" ht="12.75" customHeight="1">
      <c r="A770" s="139"/>
      <c r="B770" s="139"/>
      <c r="C770" s="140"/>
      <c r="D770" s="141"/>
      <c r="E770" s="141"/>
      <c r="F770" s="141"/>
      <c r="G770" s="141"/>
      <c r="H770" s="141"/>
      <c r="I770" s="141"/>
      <c r="J770" s="141"/>
      <c r="K770" s="141"/>
      <c r="L770" s="141"/>
      <c r="M770" s="142"/>
      <c r="N770" s="141"/>
      <c r="O770" s="133"/>
      <c r="P770" s="141"/>
      <c r="Q770" s="133"/>
      <c r="R770" s="141"/>
      <c r="S770" s="133"/>
      <c r="T770" s="40"/>
      <c r="U770" s="133"/>
      <c r="V770" s="141"/>
      <c r="W770" s="141"/>
      <c r="X770" s="141"/>
      <c r="Y770" s="141"/>
      <c r="Z770" s="141"/>
    </row>
    <row r="771" ht="12.75" customHeight="1">
      <c r="A771" s="139"/>
      <c r="B771" s="139"/>
      <c r="C771" s="140"/>
      <c r="D771" s="141"/>
      <c r="E771" s="141"/>
      <c r="F771" s="141"/>
      <c r="G771" s="141"/>
      <c r="H771" s="141"/>
      <c r="I771" s="141"/>
      <c r="J771" s="141"/>
      <c r="K771" s="141"/>
      <c r="L771" s="141"/>
      <c r="M771" s="142"/>
      <c r="N771" s="141"/>
      <c r="O771" s="133"/>
      <c r="P771" s="141"/>
      <c r="Q771" s="133"/>
      <c r="R771" s="141"/>
      <c r="S771" s="133"/>
      <c r="T771" s="40"/>
      <c r="U771" s="133"/>
      <c r="V771" s="141"/>
      <c r="W771" s="141"/>
      <c r="X771" s="141"/>
      <c r="Y771" s="141"/>
      <c r="Z771" s="141"/>
    </row>
    <row r="772" ht="12.75" customHeight="1">
      <c r="A772" s="139"/>
      <c r="B772" s="139"/>
      <c r="C772" s="140"/>
      <c r="D772" s="141"/>
      <c r="E772" s="141"/>
      <c r="F772" s="141"/>
      <c r="G772" s="141"/>
      <c r="H772" s="141"/>
      <c r="I772" s="141"/>
      <c r="J772" s="141"/>
      <c r="K772" s="141"/>
      <c r="L772" s="141"/>
      <c r="M772" s="142"/>
      <c r="N772" s="141"/>
      <c r="O772" s="133"/>
      <c r="P772" s="141"/>
      <c r="Q772" s="133"/>
      <c r="R772" s="141"/>
      <c r="S772" s="133"/>
      <c r="T772" s="40"/>
      <c r="U772" s="133"/>
      <c r="V772" s="141"/>
      <c r="W772" s="141"/>
      <c r="X772" s="141"/>
      <c r="Y772" s="141"/>
      <c r="Z772" s="141"/>
    </row>
    <row r="773" ht="12.75" customHeight="1">
      <c r="A773" s="139"/>
      <c r="B773" s="139"/>
      <c r="C773" s="140"/>
      <c r="D773" s="141"/>
      <c r="E773" s="141"/>
      <c r="F773" s="141"/>
      <c r="G773" s="141"/>
      <c r="H773" s="141"/>
      <c r="I773" s="141"/>
      <c r="J773" s="141"/>
      <c r="K773" s="141"/>
      <c r="L773" s="141"/>
      <c r="M773" s="142"/>
      <c r="N773" s="141"/>
      <c r="O773" s="133"/>
      <c r="P773" s="141"/>
      <c r="Q773" s="133"/>
      <c r="R773" s="141"/>
      <c r="S773" s="133"/>
      <c r="T773" s="40"/>
      <c r="U773" s="133"/>
      <c r="V773" s="141"/>
      <c r="W773" s="141"/>
      <c r="X773" s="141"/>
      <c r="Y773" s="141"/>
      <c r="Z773" s="141"/>
    </row>
    <row r="774" ht="12.75" customHeight="1">
      <c r="A774" s="139"/>
      <c r="B774" s="139"/>
      <c r="C774" s="140"/>
      <c r="D774" s="141"/>
      <c r="E774" s="141"/>
      <c r="F774" s="141"/>
      <c r="G774" s="141"/>
      <c r="H774" s="141"/>
      <c r="I774" s="141"/>
      <c r="J774" s="141"/>
      <c r="K774" s="141"/>
      <c r="L774" s="141"/>
      <c r="M774" s="142"/>
      <c r="N774" s="141"/>
      <c r="O774" s="133"/>
      <c r="P774" s="141"/>
      <c r="Q774" s="133"/>
      <c r="R774" s="141"/>
      <c r="S774" s="133"/>
      <c r="T774" s="40"/>
      <c r="U774" s="133"/>
      <c r="V774" s="141"/>
      <c r="W774" s="141"/>
      <c r="X774" s="141"/>
      <c r="Y774" s="141"/>
      <c r="Z774" s="141"/>
    </row>
    <row r="775" ht="12.75" customHeight="1">
      <c r="A775" s="139"/>
      <c r="B775" s="139"/>
      <c r="C775" s="140"/>
      <c r="D775" s="141"/>
      <c r="E775" s="141"/>
      <c r="F775" s="141"/>
      <c r="G775" s="141"/>
      <c r="H775" s="141"/>
      <c r="I775" s="141"/>
      <c r="J775" s="141"/>
      <c r="K775" s="141"/>
      <c r="L775" s="141"/>
      <c r="M775" s="142"/>
      <c r="N775" s="141"/>
      <c r="O775" s="133"/>
      <c r="P775" s="141"/>
      <c r="Q775" s="133"/>
      <c r="R775" s="141"/>
      <c r="S775" s="133"/>
      <c r="T775" s="40"/>
      <c r="U775" s="133"/>
      <c r="V775" s="141"/>
      <c r="W775" s="141"/>
      <c r="X775" s="141"/>
      <c r="Y775" s="141"/>
      <c r="Z775" s="141"/>
    </row>
    <row r="776" ht="12.75" customHeight="1">
      <c r="A776" s="139"/>
      <c r="B776" s="139"/>
      <c r="C776" s="140"/>
      <c r="D776" s="141"/>
      <c r="E776" s="141"/>
      <c r="F776" s="141"/>
      <c r="G776" s="141"/>
      <c r="H776" s="141"/>
      <c r="I776" s="141"/>
      <c r="J776" s="141"/>
      <c r="K776" s="141"/>
      <c r="L776" s="141"/>
      <c r="M776" s="142"/>
      <c r="N776" s="141"/>
      <c r="O776" s="133"/>
      <c r="P776" s="141"/>
      <c r="Q776" s="133"/>
      <c r="R776" s="141"/>
      <c r="S776" s="133"/>
      <c r="T776" s="40"/>
      <c r="U776" s="133"/>
      <c r="V776" s="141"/>
      <c r="W776" s="141"/>
      <c r="X776" s="141"/>
      <c r="Y776" s="141"/>
      <c r="Z776" s="141"/>
    </row>
    <row r="777" ht="12.75" customHeight="1">
      <c r="A777" s="139"/>
      <c r="B777" s="139"/>
      <c r="C777" s="140"/>
      <c r="D777" s="141"/>
      <c r="E777" s="141"/>
      <c r="F777" s="141"/>
      <c r="G777" s="141"/>
      <c r="H777" s="141"/>
      <c r="I777" s="141"/>
      <c r="J777" s="141"/>
      <c r="K777" s="141"/>
      <c r="L777" s="141"/>
      <c r="M777" s="142"/>
      <c r="N777" s="141"/>
      <c r="O777" s="133"/>
      <c r="P777" s="141"/>
      <c r="Q777" s="133"/>
      <c r="R777" s="141"/>
      <c r="S777" s="133"/>
      <c r="T777" s="40"/>
      <c r="U777" s="133"/>
      <c r="V777" s="141"/>
      <c r="W777" s="141"/>
      <c r="X777" s="141"/>
      <c r="Y777" s="141"/>
      <c r="Z777" s="141"/>
    </row>
    <row r="778" ht="12.75" customHeight="1">
      <c r="A778" s="139"/>
      <c r="B778" s="139"/>
      <c r="C778" s="140"/>
      <c r="D778" s="141"/>
      <c r="E778" s="141"/>
      <c r="F778" s="141"/>
      <c r="G778" s="141"/>
      <c r="H778" s="141"/>
      <c r="I778" s="141"/>
      <c r="J778" s="141"/>
      <c r="K778" s="141"/>
      <c r="L778" s="141"/>
      <c r="M778" s="142"/>
      <c r="N778" s="141"/>
      <c r="O778" s="133"/>
      <c r="P778" s="141"/>
      <c r="Q778" s="133"/>
      <c r="R778" s="141"/>
      <c r="S778" s="133"/>
      <c r="T778" s="40"/>
      <c r="U778" s="133"/>
      <c r="V778" s="141"/>
      <c r="W778" s="141"/>
      <c r="X778" s="141"/>
      <c r="Y778" s="141"/>
      <c r="Z778" s="141"/>
    </row>
    <row r="779" ht="12.75" customHeight="1">
      <c r="A779" s="139"/>
      <c r="B779" s="139"/>
      <c r="C779" s="140"/>
      <c r="D779" s="141"/>
      <c r="E779" s="141"/>
      <c r="F779" s="141"/>
      <c r="G779" s="141"/>
      <c r="H779" s="141"/>
      <c r="I779" s="141"/>
      <c r="J779" s="141"/>
      <c r="K779" s="141"/>
      <c r="L779" s="141"/>
      <c r="M779" s="142"/>
      <c r="N779" s="141"/>
      <c r="O779" s="133"/>
      <c r="P779" s="141"/>
      <c r="Q779" s="133"/>
      <c r="R779" s="141"/>
      <c r="S779" s="133"/>
      <c r="T779" s="40"/>
      <c r="U779" s="133"/>
      <c r="V779" s="141"/>
      <c r="W779" s="141"/>
      <c r="X779" s="141"/>
      <c r="Y779" s="141"/>
      <c r="Z779" s="141"/>
    </row>
    <row r="780" ht="12.75" customHeight="1">
      <c r="A780" s="139"/>
      <c r="B780" s="139"/>
      <c r="C780" s="140"/>
      <c r="D780" s="141"/>
      <c r="E780" s="141"/>
      <c r="F780" s="141"/>
      <c r="G780" s="141"/>
      <c r="H780" s="141"/>
      <c r="I780" s="141"/>
      <c r="J780" s="141"/>
      <c r="K780" s="141"/>
      <c r="L780" s="141"/>
      <c r="M780" s="142"/>
      <c r="N780" s="141"/>
      <c r="O780" s="133"/>
      <c r="P780" s="141"/>
      <c r="Q780" s="133"/>
      <c r="R780" s="141"/>
      <c r="S780" s="133"/>
      <c r="T780" s="40"/>
      <c r="U780" s="133"/>
      <c r="V780" s="141"/>
      <c r="W780" s="141"/>
      <c r="X780" s="141"/>
      <c r="Y780" s="141"/>
      <c r="Z780" s="141"/>
    </row>
    <row r="781" ht="12.75" customHeight="1">
      <c r="A781" s="139"/>
      <c r="B781" s="139"/>
      <c r="C781" s="140"/>
      <c r="D781" s="141"/>
      <c r="E781" s="141"/>
      <c r="F781" s="141"/>
      <c r="G781" s="141"/>
      <c r="H781" s="141"/>
      <c r="I781" s="141"/>
      <c r="J781" s="141"/>
      <c r="K781" s="141"/>
      <c r="L781" s="141"/>
      <c r="M781" s="142"/>
      <c r="N781" s="141"/>
      <c r="O781" s="133"/>
      <c r="P781" s="141"/>
      <c r="Q781" s="133"/>
      <c r="R781" s="141"/>
      <c r="S781" s="133"/>
      <c r="T781" s="40"/>
      <c r="U781" s="133"/>
      <c r="V781" s="141"/>
      <c r="W781" s="141"/>
      <c r="X781" s="141"/>
      <c r="Y781" s="141"/>
      <c r="Z781" s="141"/>
    </row>
    <row r="782" ht="12.75" customHeight="1">
      <c r="A782" s="139"/>
      <c r="B782" s="139"/>
      <c r="C782" s="140"/>
      <c r="D782" s="141"/>
      <c r="E782" s="141"/>
      <c r="F782" s="141"/>
      <c r="G782" s="141"/>
      <c r="H782" s="141"/>
      <c r="I782" s="141"/>
      <c r="J782" s="141"/>
      <c r="K782" s="141"/>
      <c r="L782" s="141"/>
      <c r="M782" s="142"/>
      <c r="N782" s="141"/>
      <c r="O782" s="133"/>
      <c r="P782" s="141"/>
      <c r="Q782" s="133"/>
      <c r="R782" s="141"/>
      <c r="S782" s="133"/>
      <c r="T782" s="40"/>
      <c r="U782" s="133"/>
      <c r="V782" s="141"/>
      <c r="W782" s="141"/>
      <c r="X782" s="141"/>
      <c r="Y782" s="141"/>
      <c r="Z782" s="141"/>
    </row>
    <row r="783" ht="12.75" customHeight="1">
      <c r="A783" s="139"/>
      <c r="B783" s="139"/>
      <c r="C783" s="140"/>
      <c r="D783" s="141"/>
      <c r="E783" s="141"/>
      <c r="F783" s="141"/>
      <c r="G783" s="141"/>
      <c r="H783" s="141"/>
      <c r="I783" s="141"/>
      <c r="J783" s="141"/>
      <c r="K783" s="141"/>
      <c r="L783" s="141"/>
      <c r="M783" s="142"/>
      <c r="N783" s="141"/>
      <c r="O783" s="133"/>
      <c r="P783" s="141"/>
      <c r="Q783" s="133"/>
      <c r="R783" s="141"/>
      <c r="S783" s="133"/>
      <c r="T783" s="40"/>
      <c r="U783" s="133"/>
      <c r="V783" s="141"/>
      <c r="W783" s="141"/>
      <c r="X783" s="141"/>
      <c r="Y783" s="141"/>
      <c r="Z783" s="141"/>
    </row>
    <row r="784" ht="12.75" customHeight="1">
      <c r="A784" s="139"/>
      <c r="B784" s="139"/>
      <c r="C784" s="140"/>
      <c r="D784" s="141"/>
      <c r="E784" s="141"/>
      <c r="F784" s="141"/>
      <c r="G784" s="141"/>
      <c r="H784" s="141"/>
      <c r="I784" s="141"/>
      <c r="J784" s="141"/>
      <c r="K784" s="141"/>
      <c r="L784" s="141"/>
      <c r="M784" s="142"/>
      <c r="N784" s="141"/>
      <c r="O784" s="133"/>
      <c r="P784" s="141"/>
      <c r="Q784" s="133"/>
      <c r="R784" s="141"/>
      <c r="S784" s="133"/>
      <c r="T784" s="40"/>
      <c r="U784" s="133"/>
      <c r="V784" s="141"/>
      <c r="W784" s="141"/>
      <c r="X784" s="141"/>
      <c r="Y784" s="141"/>
      <c r="Z784" s="141"/>
    </row>
    <row r="785" ht="12.75" customHeight="1">
      <c r="A785" s="139"/>
      <c r="B785" s="139"/>
      <c r="C785" s="140"/>
      <c r="D785" s="141"/>
      <c r="E785" s="141"/>
      <c r="F785" s="141"/>
      <c r="G785" s="141"/>
      <c r="H785" s="141"/>
      <c r="I785" s="141"/>
      <c r="J785" s="141"/>
      <c r="K785" s="141"/>
      <c r="L785" s="141"/>
      <c r="M785" s="142"/>
      <c r="N785" s="141"/>
      <c r="O785" s="133"/>
      <c r="P785" s="141"/>
      <c r="Q785" s="133"/>
      <c r="R785" s="141"/>
      <c r="S785" s="133"/>
      <c r="T785" s="40"/>
      <c r="U785" s="133"/>
      <c r="V785" s="141"/>
      <c r="W785" s="141"/>
      <c r="X785" s="141"/>
      <c r="Y785" s="141"/>
      <c r="Z785" s="141"/>
    </row>
    <row r="786" ht="12.75" customHeight="1">
      <c r="A786" s="139"/>
      <c r="B786" s="139"/>
      <c r="C786" s="140"/>
      <c r="D786" s="141"/>
      <c r="E786" s="141"/>
      <c r="F786" s="141"/>
      <c r="G786" s="141"/>
      <c r="H786" s="141"/>
      <c r="I786" s="141"/>
      <c r="J786" s="141"/>
      <c r="K786" s="141"/>
      <c r="L786" s="141"/>
      <c r="M786" s="142"/>
      <c r="N786" s="141"/>
      <c r="O786" s="133"/>
      <c r="P786" s="141"/>
      <c r="Q786" s="133"/>
      <c r="R786" s="141"/>
      <c r="S786" s="133"/>
      <c r="T786" s="40"/>
      <c r="U786" s="133"/>
      <c r="V786" s="141"/>
      <c r="W786" s="141"/>
      <c r="X786" s="141"/>
      <c r="Y786" s="141"/>
      <c r="Z786" s="141"/>
    </row>
    <row r="787" ht="12.75" customHeight="1">
      <c r="A787" s="139"/>
      <c r="B787" s="139"/>
      <c r="C787" s="140"/>
      <c r="D787" s="141"/>
      <c r="E787" s="141"/>
      <c r="F787" s="141"/>
      <c r="G787" s="141"/>
      <c r="H787" s="141"/>
      <c r="I787" s="141"/>
      <c r="J787" s="141"/>
      <c r="K787" s="141"/>
      <c r="L787" s="141"/>
      <c r="M787" s="142"/>
      <c r="N787" s="141"/>
      <c r="O787" s="133"/>
      <c r="P787" s="141"/>
      <c r="Q787" s="133"/>
      <c r="R787" s="141"/>
      <c r="S787" s="133"/>
      <c r="T787" s="40"/>
      <c r="U787" s="133"/>
      <c r="V787" s="141"/>
      <c r="W787" s="141"/>
      <c r="X787" s="141"/>
      <c r="Y787" s="141"/>
      <c r="Z787" s="141"/>
    </row>
    <row r="788" ht="12.75" customHeight="1">
      <c r="A788" s="139"/>
      <c r="B788" s="139"/>
      <c r="C788" s="140"/>
      <c r="D788" s="141"/>
      <c r="E788" s="141"/>
      <c r="F788" s="141"/>
      <c r="G788" s="141"/>
      <c r="H788" s="141"/>
      <c r="I788" s="141"/>
      <c r="J788" s="141"/>
      <c r="K788" s="141"/>
      <c r="L788" s="141"/>
      <c r="M788" s="142"/>
      <c r="N788" s="141"/>
      <c r="O788" s="133"/>
      <c r="P788" s="141"/>
      <c r="Q788" s="133"/>
      <c r="R788" s="141"/>
      <c r="S788" s="133"/>
      <c r="T788" s="40"/>
      <c r="U788" s="133"/>
      <c r="V788" s="141"/>
      <c r="W788" s="141"/>
      <c r="X788" s="141"/>
      <c r="Y788" s="141"/>
      <c r="Z788" s="141"/>
    </row>
    <row r="789" ht="12.75" customHeight="1">
      <c r="A789" s="139"/>
      <c r="B789" s="139"/>
      <c r="C789" s="140"/>
      <c r="D789" s="141"/>
      <c r="E789" s="141"/>
      <c r="F789" s="141"/>
      <c r="G789" s="141"/>
      <c r="H789" s="141"/>
      <c r="I789" s="141"/>
      <c r="J789" s="141"/>
      <c r="K789" s="141"/>
      <c r="L789" s="141"/>
      <c r="M789" s="142"/>
      <c r="N789" s="141"/>
      <c r="O789" s="133"/>
      <c r="P789" s="141"/>
      <c r="Q789" s="133"/>
      <c r="R789" s="141"/>
      <c r="S789" s="133"/>
      <c r="T789" s="40"/>
      <c r="U789" s="133"/>
      <c r="V789" s="141"/>
      <c r="W789" s="141"/>
      <c r="X789" s="141"/>
      <c r="Y789" s="141"/>
      <c r="Z789" s="141"/>
    </row>
    <row r="790" ht="12.75" customHeight="1">
      <c r="A790" s="139"/>
      <c r="B790" s="139"/>
      <c r="C790" s="140"/>
      <c r="D790" s="141"/>
      <c r="E790" s="141"/>
      <c r="F790" s="141"/>
      <c r="G790" s="141"/>
      <c r="H790" s="141"/>
      <c r="I790" s="141"/>
      <c r="J790" s="141"/>
      <c r="K790" s="141"/>
      <c r="L790" s="141"/>
      <c r="M790" s="142"/>
      <c r="N790" s="141"/>
      <c r="O790" s="133"/>
      <c r="P790" s="141"/>
      <c r="Q790" s="133"/>
      <c r="R790" s="141"/>
      <c r="S790" s="133"/>
      <c r="T790" s="40"/>
      <c r="U790" s="133"/>
      <c r="V790" s="141"/>
      <c r="W790" s="141"/>
      <c r="X790" s="141"/>
      <c r="Y790" s="141"/>
      <c r="Z790" s="141"/>
    </row>
    <row r="791" ht="12.75" customHeight="1">
      <c r="A791" s="139"/>
      <c r="B791" s="139"/>
      <c r="C791" s="140"/>
      <c r="D791" s="141"/>
      <c r="E791" s="141"/>
      <c r="F791" s="141"/>
      <c r="G791" s="141"/>
      <c r="H791" s="141"/>
      <c r="I791" s="141"/>
      <c r="J791" s="141"/>
      <c r="K791" s="141"/>
      <c r="L791" s="141"/>
      <c r="M791" s="142"/>
      <c r="N791" s="141"/>
      <c r="O791" s="133"/>
      <c r="P791" s="141"/>
      <c r="Q791" s="133"/>
      <c r="R791" s="141"/>
      <c r="S791" s="133"/>
      <c r="T791" s="40"/>
      <c r="U791" s="133"/>
      <c r="V791" s="141"/>
      <c r="W791" s="141"/>
      <c r="X791" s="141"/>
      <c r="Y791" s="141"/>
      <c r="Z791" s="141"/>
    </row>
    <row r="792" ht="12.75" customHeight="1">
      <c r="A792" s="139"/>
      <c r="B792" s="139"/>
      <c r="C792" s="140"/>
      <c r="D792" s="141"/>
      <c r="E792" s="141"/>
      <c r="F792" s="141"/>
      <c r="G792" s="141"/>
      <c r="H792" s="141"/>
      <c r="I792" s="141"/>
      <c r="J792" s="141"/>
      <c r="K792" s="141"/>
      <c r="L792" s="141"/>
      <c r="M792" s="142"/>
      <c r="N792" s="141"/>
      <c r="O792" s="133"/>
      <c r="P792" s="141"/>
      <c r="Q792" s="133"/>
      <c r="R792" s="141"/>
      <c r="S792" s="133"/>
      <c r="T792" s="40"/>
      <c r="U792" s="133"/>
      <c r="V792" s="141"/>
      <c r="W792" s="141"/>
      <c r="X792" s="141"/>
      <c r="Y792" s="141"/>
      <c r="Z792" s="141"/>
    </row>
    <row r="793" ht="12.75" customHeight="1">
      <c r="A793" s="139"/>
      <c r="B793" s="139"/>
      <c r="C793" s="140"/>
      <c r="D793" s="141"/>
      <c r="E793" s="141"/>
      <c r="F793" s="141"/>
      <c r="G793" s="141"/>
      <c r="H793" s="141"/>
      <c r="I793" s="141"/>
      <c r="J793" s="141"/>
      <c r="K793" s="141"/>
      <c r="L793" s="141"/>
      <c r="M793" s="142"/>
      <c r="N793" s="141"/>
      <c r="O793" s="133"/>
      <c r="P793" s="141"/>
      <c r="Q793" s="133"/>
      <c r="R793" s="141"/>
      <c r="S793" s="133"/>
      <c r="T793" s="40"/>
      <c r="U793" s="133"/>
      <c r="V793" s="141"/>
      <c r="W793" s="141"/>
      <c r="X793" s="141"/>
      <c r="Y793" s="141"/>
      <c r="Z793" s="141"/>
    </row>
    <row r="794" ht="12.75" customHeight="1">
      <c r="A794" s="139"/>
      <c r="B794" s="139"/>
      <c r="C794" s="140"/>
      <c r="D794" s="141"/>
      <c r="E794" s="141"/>
      <c r="F794" s="141"/>
      <c r="G794" s="141"/>
      <c r="H794" s="141"/>
      <c r="I794" s="141"/>
      <c r="J794" s="141"/>
      <c r="K794" s="141"/>
      <c r="L794" s="141"/>
      <c r="M794" s="142"/>
      <c r="N794" s="141"/>
      <c r="O794" s="133"/>
      <c r="P794" s="141"/>
      <c r="Q794" s="133"/>
      <c r="R794" s="141"/>
      <c r="S794" s="133"/>
      <c r="T794" s="40"/>
      <c r="U794" s="133"/>
      <c r="V794" s="141"/>
      <c r="W794" s="141"/>
      <c r="X794" s="141"/>
      <c r="Y794" s="141"/>
      <c r="Z794" s="141"/>
    </row>
    <row r="795" ht="12.75" customHeight="1">
      <c r="A795" s="139"/>
      <c r="B795" s="139"/>
      <c r="C795" s="140"/>
      <c r="D795" s="141"/>
      <c r="E795" s="141"/>
      <c r="F795" s="141"/>
      <c r="G795" s="141"/>
      <c r="H795" s="141"/>
      <c r="I795" s="141"/>
      <c r="J795" s="141"/>
      <c r="K795" s="141"/>
      <c r="L795" s="141"/>
      <c r="M795" s="142"/>
      <c r="N795" s="141"/>
      <c r="O795" s="133"/>
      <c r="P795" s="141"/>
      <c r="Q795" s="133"/>
      <c r="R795" s="141"/>
      <c r="S795" s="133"/>
      <c r="T795" s="40"/>
      <c r="U795" s="133"/>
      <c r="V795" s="141"/>
      <c r="W795" s="141"/>
      <c r="X795" s="141"/>
      <c r="Y795" s="141"/>
      <c r="Z795" s="141"/>
    </row>
    <row r="796" ht="12.75" customHeight="1">
      <c r="A796" s="139"/>
      <c r="B796" s="139"/>
      <c r="C796" s="140"/>
      <c r="D796" s="141"/>
      <c r="E796" s="141"/>
      <c r="F796" s="141"/>
      <c r="G796" s="141"/>
      <c r="H796" s="141"/>
      <c r="I796" s="141"/>
      <c r="J796" s="141"/>
      <c r="K796" s="141"/>
      <c r="L796" s="141"/>
      <c r="M796" s="142"/>
      <c r="N796" s="141"/>
      <c r="O796" s="133"/>
      <c r="P796" s="141"/>
      <c r="Q796" s="133"/>
      <c r="R796" s="141"/>
      <c r="S796" s="133"/>
      <c r="T796" s="40"/>
      <c r="U796" s="133"/>
      <c r="V796" s="141"/>
      <c r="W796" s="141"/>
      <c r="X796" s="141"/>
      <c r="Y796" s="141"/>
      <c r="Z796" s="141"/>
    </row>
    <row r="797" ht="12.75" customHeight="1">
      <c r="A797" s="139"/>
      <c r="B797" s="139"/>
      <c r="C797" s="140"/>
      <c r="D797" s="141"/>
      <c r="E797" s="141"/>
      <c r="F797" s="141"/>
      <c r="G797" s="141"/>
      <c r="H797" s="141"/>
      <c r="I797" s="141"/>
      <c r="J797" s="141"/>
      <c r="K797" s="141"/>
      <c r="L797" s="141"/>
      <c r="M797" s="142"/>
      <c r="N797" s="141"/>
      <c r="O797" s="133"/>
      <c r="P797" s="141"/>
      <c r="Q797" s="133"/>
      <c r="R797" s="141"/>
      <c r="S797" s="133"/>
      <c r="T797" s="40"/>
      <c r="U797" s="133"/>
      <c r="V797" s="141"/>
      <c r="W797" s="141"/>
      <c r="X797" s="141"/>
      <c r="Y797" s="141"/>
      <c r="Z797" s="141"/>
    </row>
    <row r="798" ht="12.75" customHeight="1">
      <c r="A798" s="139"/>
      <c r="B798" s="139"/>
      <c r="C798" s="140"/>
      <c r="D798" s="141"/>
      <c r="E798" s="141"/>
      <c r="F798" s="141"/>
      <c r="G798" s="141"/>
      <c r="H798" s="141"/>
      <c r="I798" s="141"/>
      <c r="J798" s="141"/>
      <c r="K798" s="141"/>
      <c r="L798" s="141"/>
      <c r="M798" s="142"/>
      <c r="N798" s="141"/>
      <c r="O798" s="133"/>
      <c r="P798" s="141"/>
      <c r="Q798" s="133"/>
      <c r="R798" s="141"/>
      <c r="S798" s="133"/>
      <c r="T798" s="40"/>
      <c r="U798" s="133"/>
      <c r="V798" s="141"/>
      <c r="W798" s="141"/>
      <c r="X798" s="141"/>
      <c r="Y798" s="141"/>
      <c r="Z798" s="141"/>
    </row>
    <row r="799" ht="12.75" customHeight="1">
      <c r="A799" s="139"/>
      <c r="B799" s="139"/>
      <c r="C799" s="140"/>
      <c r="D799" s="141"/>
      <c r="E799" s="141"/>
      <c r="F799" s="141"/>
      <c r="G799" s="141"/>
      <c r="H799" s="141"/>
      <c r="I799" s="141"/>
      <c r="J799" s="141"/>
      <c r="K799" s="141"/>
      <c r="L799" s="141"/>
      <c r="M799" s="142"/>
      <c r="N799" s="141"/>
      <c r="O799" s="133"/>
      <c r="P799" s="141"/>
      <c r="Q799" s="133"/>
      <c r="R799" s="141"/>
      <c r="S799" s="133"/>
      <c r="T799" s="40"/>
      <c r="U799" s="133"/>
      <c r="V799" s="141"/>
      <c r="W799" s="141"/>
      <c r="X799" s="141"/>
      <c r="Y799" s="141"/>
      <c r="Z799" s="141"/>
    </row>
    <row r="800" ht="12.75" customHeight="1">
      <c r="A800" s="139"/>
      <c r="B800" s="139"/>
      <c r="C800" s="140"/>
      <c r="D800" s="141"/>
      <c r="E800" s="141"/>
      <c r="F800" s="141"/>
      <c r="G800" s="141"/>
      <c r="H800" s="141"/>
      <c r="I800" s="141"/>
      <c r="J800" s="141"/>
      <c r="K800" s="141"/>
      <c r="L800" s="141"/>
      <c r="M800" s="142"/>
      <c r="N800" s="141"/>
      <c r="O800" s="133"/>
      <c r="P800" s="141"/>
      <c r="Q800" s="133"/>
      <c r="R800" s="141"/>
      <c r="S800" s="133"/>
      <c r="T800" s="40"/>
      <c r="U800" s="133"/>
      <c r="V800" s="141"/>
      <c r="W800" s="141"/>
      <c r="X800" s="141"/>
      <c r="Y800" s="141"/>
      <c r="Z800" s="141"/>
    </row>
    <row r="801" ht="12.75" customHeight="1">
      <c r="A801" s="139"/>
      <c r="B801" s="139"/>
      <c r="C801" s="140"/>
      <c r="D801" s="141"/>
      <c r="E801" s="141"/>
      <c r="F801" s="141"/>
      <c r="G801" s="141"/>
      <c r="H801" s="141"/>
      <c r="I801" s="141"/>
      <c r="J801" s="141"/>
      <c r="K801" s="141"/>
      <c r="L801" s="141"/>
      <c r="M801" s="142"/>
      <c r="N801" s="141"/>
      <c r="O801" s="133"/>
      <c r="P801" s="141"/>
      <c r="Q801" s="133"/>
      <c r="R801" s="141"/>
      <c r="S801" s="133"/>
      <c r="T801" s="40"/>
      <c r="U801" s="133"/>
      <c r="V801" s="141"/>
      <c r="W801" s="141"/>
      <c r="X801" s="141"/>
      <c r="Y801" s="141"/>
      <c r="Z801" s="141"/>
    </row>
    <row r="802" ht="12.75" customHeight="1">
      <c r="A802" s="139"/>
      <c r="B802" s="139"/>
      <c r="C802" s="140"/>
      <c r="D802" s="141"/>
      <c r="E802" s="141"/>
      <c r="F802" s="141"/>
      <c r="G802" s="141"/>
      <c r="H802" s="141"/>
      <c r="I802" s="141"/>
      <c r="J802" s="141"/>
      <c r="K802" s="141"/>
      <c r="L802" s="141"/>
      <c r="M802" s="142"/>
      <c r="N802" s="141"/>
      <c r="O802" s="133"/>
      <c r="P802" s="141"/>
      <c r="Q802" s="133"/>
      <c r="R802" s="141"/>
      <c r="S802" s="133"/>
      <c r="T802" s="40"/>
      <c r="U802" s="133"/>
      <c r="V802" s="141"/>
      <c r="W802" s="141"/>
      <c r="X802" s="141"/>
      <c r="Y802" s="141"/>
      <c r="Z802" s="141"/>
    </row>
    <row r="803" ht="12.75" customHeight="1">
      <c r="A803" s="139"/>
      <c r="B803" s="139"/>
      <c r="C803" s="140"/>
      <c r="D803" s="141"/>
      <c r="E803" s="141"/>
      <c r="F803" s="141"/>
      <c r="G803" s="141"/>
      <c r="H803" s="141"/>
      <c r="I803" s="141"/>
      <c r="J803" s="141"/>
      <c r="K803" s="141"/>
      <c r="L803" s="141"/>
      <c r="M803" s="142"/>
      <c r="N803" s="141"/>
      <c r="O803" s="133"/>
      <c r="P803" s="141"/>
      <c r="Q803" s="133"/>
      <c r="R803" s="141"/>
      <c r="S803" s="133"/>
      <c r="T803" s="40"/>
      <c r="U803" s="133"/>
      <c r="V803" s="141"/>
      <c r="W803" s="141"/>
      <c r="X803" s="141"/>
      <c r="Y803" s="141"/>
      <c r="Z803" s="141"/>
    </row>
    <row r="804" ht="12.75" customHeight="1">
      <c r="A804" s="139"/>
      <c r="B804" s="139"/>
      <c r="C804" s="140"/>
      <c r="D804" s="141"/>
      <c r="E804" s="141"/>
      <c r="F804" s="141"/>
      <c r="G804" s="141"/>
      <c r="H804" s="141"/>
      <c r="I804" s="141"/>
      <c r="J804" s="141"/>
      <c r="K804" s="141"/>
      <c r="L804" s="141"/>
      <c r="M804" s="142"/>
      <c r="N804" s="141"/>
      <c r="O804" s="133"/>
      <c r="P804" s="141"/>
      <c r="Q804" s="133"/>
      <c r="R804" s="141"/>
      <c r="S804" s="133"/>
      <c r="T804" s="40"/>
      <c r="U804" s="133"/>
      <c r="V804" s="141"/>
      <c r="W804" s="141"/>
      <c r="X804" s="141"/>
      <c r="Y804" s="141"/>
      <c r="Z804" s="141"/>
    </row>
    <row r="805" ht="12.75" customHeight="1">
      <c r="A805" s="139"/>
      <c r="B805" s="139"/>
      <c r="C805" s="140"/>
      <c r="D805" s="141"/>
      <c r="E805" s="141"/>
      <c r="F805" s="141"/>
      <c r="G805" s="141"/>
      <c r="H805" s="141"/>
      <c r="I805" s="141"/>
      <c r="J805" s="141"/>
      <c r="K805" s="141"/>
      <c r="L805" s="141"/>
      <c r="M805" s="142"/>
      <c r="N805" s="141"/>
      <c r="O805" s="133"/>
      <c r="P805" s="141"/>
      <c r="Q805" s="133"/>
      <c r="R805" s="141"/>
      <c r="S805" s="133"/>
      <c r="T805" s="40"/>
      <c r="U805" s="133"/>
      <c r="V805" s="141"/>
      <c r="W805" s="141"/>
      <c r="X805" s="141"/>
      <c r="Y805" s="141"/>
      <c r="Z805" s="141"/>
    </row>
    <row r="806" ht="12.75" customHeight="1">
      <c r="A806" s="139"/>
      <c r="B806" s="139"/>
      <c r="C806" s="140"/>
      <c r="D806" s="141"/>
      <c r="E806" s="141"/>
      <c r="F806" s="141"/>
      <c r="G806" s="141"/>
      <c r="H806" s="141"/>
      <c r="I806" s="141"/>
      <c r="J806" s="141"/>
      <c r="K806" s="141"/>
      <c r="L806" s="141"/>
      <c r="M806" s="142"/>
      <c r="N806" s="141"/>
      <c r="O806" s="133"/>
      <c r="P806" s="141"/>
      <c r="Q806" s="133"/>
      <c r="R806" s="141"/>
      <c r="S806" s="133"/>
      <c r="T806" s="40"/>
      <c r="U806" s="133"/>
      <c r="V806" s="141"/>
      <c r="W806" s="141"/>
      <c r="X806" s="141"/>
      <c r="Y806" s="141"/>
      <c r="Z806" s="141"/>
    </row>
    <row r="807" ht="12.75" customHeight="1">
      <c r="A807" s="139"/>
      <c r="B807" s="139"/>
      <c r="C807" s="140"/>
      <c r="D807" s="141"/>
      <c r="E807" s="141"/>
      <c r="F807" s="141"/>
      <c r="G807" s="141"/>
      <c r="H807" s="141"/>
      <c r="I807" s="141"/>
      <c r="J807" s="141"/>
      <c r="K807" s="141"/>
      <c r="L807" s="141"/>
      <c r="M807" s="142"/>
      <c r="N807" s="141"/>
      <c r="O807" s="133"/>
      <c r="P807" s="141"/>
      <c r="Q807" s="133"/>
      <c r="R807" s="141"/>
      <c r="S807" s="133"/>
      <c r="T807" s="40"/>
      <c r="U807" s="133"/>
      <c r="V807" s="141"/>
      <c r="W807" s="141"/>
      <c r="X807" s="141"/>
      <c r="Y807" s="141"/>
      <c r="Z807" s="141"/>
    </row>
    <row r="808" ht="12.75" customHeight="1">
      <c r="A808" s="139"/>
      <c r="B808" s="139"/>
      <c r="C808" s="140"/>
      <c r="D808" s="141"/>
      <c r="E808" s="141"/>
      <c r="F808" s="141"/>
      <c r="G808" s="141"/>
      <c r="H808" s="141"/>
      <c r="I808" s="141"/>
      <c r="J808" s="141"/>
      <c r="K808" s="141"/>
      <c r="L808" s="141"/>
      <c r="M808" s="142"/>
      <c r="N808" s="141"/>
      <c r="O808" s="133"/>
      <c r="P808" s="141"/>
      <c r="Q808" s="133"/>
      <c r="R808" s="141"/>
      <c r="S808" s="133"/>
      <c r="T808" s="40"/>
      <c r="U808" s="133"/>
      <c r="V808" s="141"/>
      <c r="W808" s="141"/>
      <c r="X808" s="141"/>
      <c r="Y808" s="141"/>
      <c r="Z808" s="141"/>
    </row>
    <row r="809" ht="12.75" customHeight="1">
      <c r="A809" s="139"/>
      <c r="B809" s="139"/>
      <c r="C809" s="140"/>
      <c r="D809" s="141"/>
      <c r="E809" s="141"/>
      <c r="F809" s="141"/>
      <c r="G809" s="141"/>
      <c r="H809" s="141"/>
      <c r="I809" s="141"/>
      <c r="J809" s="141"/>
      <c r="K809" s="141"/>
      <c r="L809" s="141"/>
      <c r="M809" s="142"/>
      <c r="N809" s="141"/>
      <c r="O809" s="133"/>
      <c r="P809" s="141"/>
      <c r="Q809" s="133"/>
      <c r="R809" s="141"/>
      <c r="S809" s="133"/>
      <c r="T809" s="40"/>
      <c r="U809" s="133"/>
      <c r="V809" s="141"/>
      <c r="W809" s="141"/>
      <c r="X809" s="141"/>
      <c r="Y809" s="141"/>
      <c r="Z809" s="141"/>
    </row>
    <row r="810" ht="12.75" customHeight="1">
      <c r="A810" s="139"/>
      <c r="B810" s="139"/>
      <c r="C810" s="140"/>
      <c r="D810" s="141"/>
      <c r="E810" s="141"/>
      <c r="F810" s="141"/>
      <c r="G810" s="141"/>
      <c r="H810" s="141"/>
      <c r="I810" s="141"/>
      <c r="J810" s="141"/>
      <c r="K810" s="141"/>
      <c r="L810" s="141"/>
      <c r="M810" s="142"/>
      <c r="N810" s="141"/>
      <c r="O810" s="133"/>
      <c r="P810" s="141"/>
      <c r="Q810" s="133"/>
      <c r="R810" s="141"/>
      <c r="S810" s="133"/>
      <c r="T810" s="40"/>
      <c r="U810" s="133"/>
      <c r="V810" s="141"/>
      <c r="W810" s="141"/>
      <c r="X810" s="141"/>
      <c r="Y810" s="141"/>
      <c r="Z810" s="141"/>
    </row>
    <row r="811" ht="12.75" customHeight="1">
      <c r="A811" s="139"/>
      <c r="B811" s="139"/>
      <c r="C811" s="140"/>
      <c r="D811" s="141"/>
      <c r="E811" s="141"/>
      <c r="F811" s="141"/>
      <c r="G811" s="141"/>
      <c r="H811" s="141"/>
      <c r="I811" s="141"/>
      <c r="J811" s="141"/>
      <c r="K811" s="141"/>
      <c r="L811" s="141"/>
      <c r="M811" s="142"/>
      <c r="N811" s="141"/>
      <c r="O811" s="133"/>
      <c r="P811" s="141"/>
      <c r="Q811" s="133"/>
      <c r="R811" s="141"/>
      <c r="S811" s="133"/>
      <c r="T811" s="40"/>
      <c r="U811" s="133"/>
      <c r="V811" s="141"/>
      <c r="W811" s="141"/>
      <c r="X811" s="141"/>
      <c r="Y811" s="141"/>
      <c r="Z811" s="141"/>
    </row>
    <row r="812" ht="12.75" customHeight="1">
      <c r="A812" s="139"/>
      <c r="B812" s="139"/>
      <c r="C812" s="140"/>
      <c r="D812" s="141"/>
      <c r="E812" s="141"/>
      <c r="F812" s="141"/>
      <c r="G812" s="141"/>
      <c r="H812" s="141"/>
      <c r="I812" s="141"/>
      <c r="J812" s="141"/>
      <c r="K812" s="141"/>
      <c r="L812" s="141"/>
      <c r="M812" s="142"/>
      <c r="N812" s="141"/>
      <c r="O812" s="133"/>
      <c r="P812" s="141"/>
      <c r="Q812" s="133"/>
      <c r="R812" s="141"/>
      <c r="S812" s="133"/>
      <c r="T812" s="40"/>
      <c r="U812" s="133"/>
      <c r="V812" s="141"/>
      <c r="W812" s="141"/>
      <c r="X812" s="141"/>
      <c r="Y812" s="141"/>
      <c r="Z812" s="141"/>
    </row>
    <row r="813" ht="12.75" customHeight="1">
      <c r="A813" s="139"/>
      <c r="B813" s="139"/>
      <c r="C813" s="140"/>
      <c r="D813" s="141"/>
      <c r="E813" s="141"/>
      <c r="F813" s="141"/>
      <c r="G813" s="141"/>
      <c r="H813" s="141"/>
      <c r="I813" s="141"/>
      <c r="J813" s="141"/>
      <c r="K813" s="141"/>
      <c r="L813" s="141"/>
      <c r="M813" s="142"/>
      <c r="N813" s="141"/>
      <c r="O813" s="133"/>
      <c r="P813" s="141"/>
      <c r="Q813" s="133"/>
      <c r="R813" s="141"/>
      <c r="S813" s="133"/>
      <c r="T813" s="40"/>
      <c r="U813" s="133"/>
      <c r="V813" s="141"/>
      <c r="W813" s="141"/>
      <c r="X813" s="141"/>
      <c r="Y813" s="141"/>
      <c r="Z813" s="141"/>
    </row>
    <row r="814" ht="12.75" customHeight="1">
      <c r="A814" s="139"/>
      <c r="B814" s="139"/>
      <c r="C814" s="140"/>
      <c r="D814" s="141"/>
      <c r="E814" s="141"/>
      <c r="F814" s="141"/>
      <c r="G814" s="141"/>
      <c r="H814" s="141"/>
      <c r="I814" s="141"/>
      <c r="J814" s="141"/>
      <c r="K814" s="141"/>
      <c r="L814" s="141"/>
      <c r="M814" s="142"/>
      <c r="N814" s="141"/>
      <c r="O814" s="133"/>
      <c r="P814" s="141"/>
      <c r="Q814" s="133"/>
      <c r="R814" s="141"/>
      <c r="S814" s="133"/>
      <c r="T814" s="40"/>
      <c r="U814" s="133"/>
      <c r="V814" s="141"/>
      <c r="W814" s="141"/>
      <c r="X814" s="141"/>
      <c r="Y814" s="141"/>
      <c r="Z814" s="141"/>
    </row>
    <row r="815" ht="12.75" customHeight="1">
      <c r="A815" s="139"/>
      <c r="B815" s="139"/>
      <c r="C815" s="140"/>
      <c r="D815" s="141"/>
      <c r="E815" s="141"/>
      <c r="F815" s="141"/>
      <c r="G815" s="141"/>
      <c r="H815" s="141"/>
      <c r="I815" s="141"/>
      <c r="J815" s="141"/>
      <c r="K815" s="141"/>
      <c r="L815" s="141"/>
      <c r="M815" s="142"/>
      <c r="N815" s="141"/>
      <c r="O815" s="133"/>
      <c r="P815" s="141"/>
      <c r="Q815" s="133"/>
      <c r="R815" s="141"/>
      <c r="S815" s="133"/>
      <c r="T815" s="40"/>
      <c r="U815" s="133"/>
      <c r="V815" s="141"/>
      <c r="W815" s="141"/>
      <c r="X815" s="141"/>
      <c r="Y815" s="141"/>
      <c r="Z815" s="141"/>
    </row>
    <row r="816" ht="12.75" customHeight="1">
      <c r="A816" s="139"/>
      <c r="B816" s="139"/>
      <c r="C816" s="140"/>
      <c r="D816" s="141"/>
      <c r="E816" s="141"/>
      <c r="F816" s="141"/>
      <c r="G816" s="141"/>
      <c r="H816" s="141"/>
      <c r="I816" s="141"/>
      <c r="J816" s="141"/>
      <c r="K816" s="141"/>
      <c r="L816" s="141"/>
      <c r="M816" s="142"/>
      <c r="N816" s="141"/>
      <c r="O816" s="133"/>
      <c r="P816" s="141"/>
      <c r="Q816" s="133"/>
      <c r="R816" s="141"/>
      <c r="S816" s="133"/>
      <c r="T816" s="40"/>
      <c r="U816" s="133"/>
      <c r="V816" s="141"/>
      <c r="W816" s="141"/>
      <c r="X816" s="141"/>
      <c r="Y816" s="141"/>
      <c r="Z816" s="141"/>
    </row>
    <row r="817" ht="12.75" customHeight="1">
      <c r="A817" s="139"/>
      <c r="B817" s="139"/>
      <c r="C817" s="140"/>
      <c r="D817" s="141"/>
      <c r="E817" s="141"/>
      <c r="F817" s="141"/>
      <c r="G817" s="141"/>
      <c r="H817" s="141"/>
      <c r="I817" s="141"/>
      <c r="J817" s="141"/>
      <c r="K817" s="141"/>
      <c r="L817" s="141"/>
      <c r="M817" s="142"/>
      <c r="N817" s="141"/>
      <c r="O817" s="133"/>
      <c r="P817" s="141"/>
      <c r="Q817" s="133"/>
      <c r="R817" s="141"/>
      <c r="S817" s="133"/>
      <c r="T817" s="40"/>
      <c r="U817" s="133"/>
      <c r="V817" s="141"/>
      <c r="W817" s="141"/>
      <c r="X817" s="141"/>
      <c r="Y817" s="141"/>
      <c r="Z817" s="141"/>
    </row>
    <row r="818" ht="12.75" customHeight="1">
      <c r="A818" s="139"/>
      <c r="B818" s="139"/>
      <c r="C818" s="140"/>
      <c r="D818" s="141"/>
      <c r="E818" s="141"/>
      <c r="F818" s="141"/>
      <c r="G818" s="141"/>
      <c r="H818" s="141"/>
      <c r="I818" s="141"/>
      <c r="J818" s="141"/>
      <c r="K818" s="141"/>
      <c r="L818" s="141"/>
      <c r="M818" s="142"/>
      <c r="N818" s="141"/>
      <c r="O818" s="133"/>
      <c r="P818" s="141"/>
      <c r="Q818" s="133"/>
      <c r="R818" s="141"/>
      <c r="S818" s="133"/>
      <c r="T818" s="40"/>
      <c r="U818" s="133"/>
      <c r="V818" s="141"/>
      <c r="W818" s="141"/>
      <c r="X818" s="141"/>
      <c r="Y818" s="141"/>
      <c r="Z818" s="141"/>
    </row>
    <row r="819" ht="12.75" customHeight="1">
      <c r="A819" s="139"/>
      <c r="B819" s="139"/>
      <c r="C819" s="140"/>
      <c r="D819" s="141"/>
      <c r="E819" s="141"/>
      <c r="F819" s="141"/>
      <c r="G819" s="141"/>
      <c r="H819" s="141"/>
      <c r="I819" s="141"/>
      <c r="J819" s="141"/>
      <c r="K819" s="141"/>
      <c r="L819" s="141"/>
      <c r="M819" s="142"/>
      <c r="N819" s="141"/>
      <c r="O819" s="133"/>
      <c r="P819" s="141"/>
      <c r="Q819" s="133"/>
      <c r="R819" s="141"/>
      <c r="S819" s="133"/>
      <c r="T819" s="40"/>
      <c r="U819" s="133"/>
      <c r="V819" s="141"/>
      <c r="W819" s="141"/>
      <c r="X819" s="141"/>
      <c r="Y819" s="141"/>
      <c r="Z819" s="141"/>
    </row>
    <row r="820" ht="12.75" customHeight="1">
      <c r="A820" s="139"/>
      <c r="B820" s="139"/>
      <c r="C820" s="140"/>
      <c r="D820" s="141"/>
      <c r="E820" s="141"/>
      <c r="F820" s="141"/>
      <c r="G820" s="141"/>
      <c r="H820" s="141"/>
      <c r="I820" s="141"/>
      <c r="J820" s="141"/>
      <c r="K820" s="141"/>
      <c r="L820" s="141"/>
      <c r="M820" s="142"/>
      <c r="N820" s="141"/>
      <c r="O820" s="133"/>
      <c r="P820" s="141"/>
      <c r="Q820" s="133"/>
      <c r="R820" s="141"/>
      <c r="S820" s="133"/>
      <c r="T820" s="40"/>
      <c r="U820" s="133"/>
      <c r="V820" s="141"/>
      <c r="W820" s="141"/>
      <c r="X820" s="141"/>
      <c r="Y820" s="141"/>
      <c r="Z820" s="141"/>
    </row>
    <row r="821" ht="12.75" customHeight="1">
      <c r="A821" s="139"/>
      <c r="B821" s="139"/>
      <c r="C821" s="140"/>
      <c r="D821" s="141"/>
      <c r="E821" s="141"/>
      <c r="F821" s="141"/>
      <c r="G821" s="141"/>
      <c r="H821" s="141"/>
      <c r="I821" s="141"/>
      <c r="J821" s="141"/>
      <c r="K821" s="141"/>
      <c r="L821" s="141"/>
      <c r="M821" s="142"/>
      <c r="N821" s="141"/>
      <c r="O821" s="133"/>
      <c r="P821" s="141"/>
      <c r="Q821" s="133"/>
      <c r="R821" s="141"/>
      <c r="S821" s="133"/>
      <c r="T821" s="40"/>
      <c r="U821" s="133"/>
      <c r="V821" s="141"/>
      <c r="W821" s="141"/>
      <c r="X821" s="141"/>
      <c r="Y821" s="141"/>
      <c r="Z821" s="141"/>
    </row>
    <row r="822" ht="12.75" customHeight="1">
      <c r="A822" s="139"/>
      <c r="B822" s="139"/>
      <c r="C822" s="140"/>
      <c r="D822" s="141"/>
      <c r="E822" s="141"/>
      <c r="F822" s="141"/>
      <c r="G822" s="141"/>
      <c r="H822" s="141"/>
      <c r="I822" s="141"/>
      <c r="J822" s="141"/>
      <c r="K822" s="141"/>
      <c r="L822" s="141"/>
      <c r="M822" s="142"/>
      <c r="N822" s="141"/>
      <c r="O822" s="133"/>
      <c r="P822" s="141"/>
      <c r="Q822" s="133"/>
      <c r="R822" s="141"/>
      <c r="S822" s="133"/>
      <c r="T822" s="40"/>
      <c r="U822" s="133"/>
      <c r="V822" s="141"/>
      <c r="W822" s="141"/>
      <c r="X822" s="141"/>
      <c r="Y822" s="141"/>
      <c r="Z822" s="141"/>
    </row>
    <row r="823" ht="12.75" customHeight="1">
      <c r="A823" s="139"/>
      <c r="B823" s="139"/>
      <c r="C823" s="140"/>
      <c r="D823" s="141"/>
      <c r="E823" s="141"/>
      <c r="F823" s="141"/>
      <c r="G823" s="141"/>
      <c r="H823" s="141"/>
      <c r="I823" s="141"/>
      <c r="J823" s="141"/>
      <c r="K823" s="141"/>
      <c r="L823" s="141"/>
      <c r="M823" s="142"/>
      <c r="N823" s="141"/>
      <c r="O823" s="133"/>
      <c r="P823" s="141"/>
      <c r="Q823" s="133"/>
      <c r="R823" s="141"/>
      <c r="S823" s="133"/>
      <c r="T823" s="40"/>
      <c r="U823" s="133"/>
      <c r="V823" s="141"/>
      <c r="W823" s="141"/>
      <c r="X823" s="141"/>
      <c r="Y823" s="141"/>
      <c r="Z823" s="141"/>
    </row>
    <row r="824" ht="12.75" customHeight="1">
      <c r="A824" s="139"/>
      <c r="B824" s="139"/>
      <c r="C824" s="140"/>
      <c r="D824" s="141"/>
      <c r="E824" s="141"/>
      <c r="F824" s="141"/>
      <c r="G824" s="141"/>
      <c r="H824" s="141"/>
      <c r="I824" s="141"/>
      <c r="J824" s="141"/>
      <c r="K824" s="141"/>
      <c r="L824" s="141"/>
      <c r="M824" s="142"/>
      <c r="N824" s="141"/>
      <c r="O824" s="133"/>
      <c r="P824" s="141"/>
      <c r="Q824" s="133"/>
      <c r="R824" s="141"/>
      <c r="S824" s="133"/>
      <c r="T824" s="40"/>
      <c r="U824" s="133"/>
      <c r="V824" s="141"/>
      <c r="W824" s="141"/>
      <c r="X824" s="141"/>
      <c r="Y824" s="141"/>
      <c r="Z824" s="141"/>
    </row>
    <row r="825" ht="12.75" customHeight="1">
      <c r="A825" s="139"/>
      <c r="B825" s="139"/>
      <c r="C825" s="140"/>
      <c r="D825" s="141"/>
      <c r="E825" s="141"/>
      <c r="F825" s="141"/>
      <c r="G825" s="141"/>
      <c r="H825" s="141"/>
      <c r="I825" s="141"/>
      <c r="J825" s="141"/>
      <c r="K825" s="141"/>
      <c r="L825" s="141"/>
      <c r="M825" s="142"/>
      <c r="N825" s="141"/>
      <c r="O825" s="133"/>
      <c r="P825" s="141"/>
      <c r="Q825" s="133"/>
      <c r="R825" s="141"/>
      <c r="S825" s="133"/>
      <c r="T825" s="40"/>
      <c r="U825" s="133"/>
      <c r="V825" s="141"/>
      <c r="W825" s="141"/>
      <c r="X825" s="141"/>
      <c r="Y825" s="141"/>
      <c r="Z825" s="141"/>
    </row>
    <row r="826" ht="12.75" customHeight="1">
      <c r="A826" s="139"/>
      <c r="B826" s="139"/>
      <c r="C826" s="140"/>
      <c r="D826" s="141"/>
      <c r="E826" s="141"/>
      <c r="F826" s="141"/>
      <c r="G826" s="141"/>
      <c r="H826" s="141"/>
      <c r="I826" s="141"/>
      <c r="J826" s="141"/>
      <c r="K826" s="141"/>
      <c r="L826" s="141"/>
      <c r="M826" s="142"/>
      <c r="N826" s="141"/>
      <c r="O826" s="133"/>
      <c r="P826" s="141"/>
      <c r="Q826" s="133"/>
      <c r="R826" s="141"/>
      <c r="S826" s="133"/>
      <c r="T826" s="40"/>
      <c r="U826" s="133"/>
      <c r="V826" s="141"/>
      <c r="W826" s="141"/>
      <c r="X826" s="141"/>
      <c r="Y826" s="141"/>
      <c r="Z826" s="141"/>
    </row>
    <row r="827" ht="12.75" customHeight="1">
      <c r="A827" s="139"/>
      <c r="B827" s="139"/>
      <c r="C827" s="140"/>
      <c r="D827" s="141"/>
      <c r="E827" s="141"/>
      <c r="F827" s="141"/>
      <c r="G827" s="141"/>
      <c r="H827" s="141"/>
      <c r="I827" s="141"/>
      <c r="J827" s="141"/>
      <c r="K827" s="141"/>
      <c r="L827" s="141"/>
      <c r="M827" s="142"/>
      <c r="N827" s="141"/>
      <c r="O827" s="133"/>
      <c r="P827" s="141"/>
      <c r="Q827" s="133"/>
      <c r="R827" s="141"/>
      <c r="S827" s="133"/>
      <c r="T827" s="40"/>
      <c r="U827" s="133"/>
      <c r="V827" s="141"/>
      <c r="W827" s="141"/>
      <c r="X827" s="141"/>
      <c r="Y827" s="141"/>
      <c r="Z827" s="141"/>
    </row>
    <row r="828" ht="12.75" customHeight="1">
      <c r="A828" s="139"/>
      <c r="B828" s="139"/>
      <c r="C828" s="140"/>
      <c r="D828" s="141"/>
      <c r="E828" s="141"/>
      <c r="F828" s="141"/>
      <c r="G828" s="141"/>
      <c r="H828" s="141"/>
      <c r="I828" s="141"/>
      <c r="J828" s="141"/>
      <c r="K828" s="141"/>
      <c r="L828" s="141"/>
      <c r="M828" s="142"/>
      <c r="N828" s="141"/>
      <c r="O828" s="133"/>
      <c r="P828" s="141"/>
      <c r="Q828" s="133"/>
      <c r="R828" s="141"/>
      <c r="S828" s="133"/>
      <c r="T828" s="40"/>
      <c r="U828" s="133"/>
      <c r="V828" s="141"/>
      <c r="W828" s="141"/>
      <c r="X828" s="141"/>
      <c r="Y828" s="141"/>
      <c r="Z828" s="141"/>
    </row>
    <row r="829" ht="12.75" customHeight="1">
      <c r="A829" s="139"/>
      <c r="B829" s="139"/>
      <c r="C829" s="140"/>
      <c r="D829" s="141"/>
      <c r="E829" s="141"/>
      <c r="F829" s="141"/>
      <c r="G829" s="141"/>
      <c r="H829" s="141"/>
      <c r="I829" s="141"/>
      <c r="J829" s="141"/>
      <c r="K829" s="141"/>
      <c r="L829" s="141"/>
      <c r="M829" s="142"/>
      <c r="N829" s="141"/>
      <c r="O829" s="133"/>
      <c r="P829" s="141"/>
      <c r="Q829" s="133"/>
      <c r="R829" s="141"/>
      <c r="S829" s="133"/>
      <c r="T829" s="40"/>
      <c r="U829" s="133"/>
      <c r="V829" s="141"/>
      <c r="W829" s="141"/>
      <c r="X829" s="141"/>
      <c r="Y829" s="141"/>
      <c r="Z829" s="141"/>
    </row>
    <row r="830" ht="12.75" customHeight="1">
      <c r="A830" s="139"/>
      <c r="B830" s="139"/>
      <c r="C830" s="140"/>
      <c r="D830" s="141"/>
      <c r="E830" s="141"/>
      <c r="F830" s="141"/>
      <c r="G830" s="141"/>
      <c r="H830" s="141"/>
      <c r="I830" s="141"/>
      <c r="J830" s="141"/>
      <c r="K830" s="141"/>
      <c r="L830" s="141"/>
      <c r="M830" s="142"/>
      <c r="N830" s="141"/>
      <c r="O830" s="133"/>
      <c r="P830" s="141"/>
      <c r="Q830" s="133"/>
      <c r="R830" s="141"/>
      <c r="S830" s="133"/>
      <c r="T830" s="40"/>
      <c r="U830" s="133"/>
      <c r="V830" s="141"/>
      <c r="W830" s="141"/>
      <c r="X830" s="141"/>
      <c r="Y830" s="141"/>
      <c r="Z830" s="141"/>
    </row>
    <row r="831" ht="12.75" customHeight="1">
      <c r="A831" s="139"/>
      <c r="B831" s="139"/>
      <c r="C831" s="140"/>
      <c r="D831" s="141"/>
      <c r="E831" s="141"/>
      <c r="F831" s="141"/>
      <c r="G831" s="141"/>
      <c r="H831" s="141"/>
      <c r="I831" s="141"/>
      <c r="J831" s="141"/>
      <c r="K831" s="141"/>
      <c r="L831" s="141"/>
      <c r="M831" s="142"/>
      <c r="N831" s="141"/>
      <c r="O831" s="133"/>
      <c r="P831" s="141"/>
      <c r="Q831" s="133"/>
      <c r="R831" s="141"/>
      <c r="S831" s="133"/>
      <c r="T831" s="40"/>
      <c r="U831" s="133"/>
      <c r="V831" s="141"/>
      <c r="W831" s="141"/>
      <c r="X831" s="141"/>
      <c r="Y831" s="141"/>
      <c r="Z831" s="141"/>
    </row>
    <row r="832" ht="12.75" customHeight="1">
      <c r="A832" s="139"/>
      <c r="B832" s="139"/>
      <c r="C832" s="140"/>
      <c r="D832" s="141"/>
      <c r="E832" s="141"/>
      <c r="F832" s="141"/>
      <c r="G832" s="141"/>
      <c r="H832" s="141"/>
      <c r="I832" s="141"/>
      <c r="J832" s="141"/>
      <c r="K832" s="141"/>
      <c r="L832" s="141"/>
      <c r="M832" s="142"/>
      <c r="N832" s="141"/>
      <c r="O832" s="133"/>
      <c r="P832" s="141"/>
      <c r="Q832" s="133"/>
      <c r="R832" s="141"/>
      <c r="S832" s="133"/>
      <c r="T832" s="40"/>
      <c r="U832" s="133"/>
      <c r="V832" s="141"/>
      <c r="W832" s="141"/>
      <c r="X832" s="141"/>
      <c r="Y832" s="141"/>
      <c r="Z832" s="141"/>
    </row>
    <row r="833" ht="12.75" customHeight="1">
      <c r="A833" s="139"/>
      <c r="B833" s="139"/>
      <c r="C833" s="140"/>
      <c r="D833" s="141"/>
      <c r="E833" s="141"/>
      <c r="F833" s="141"/>
      <c r="G833" s="141"/>
      <c r="H833" s="141"/>
      <c r="I833" s="141"/>
      <c r="J833" s="141"/>
      <c r="K833" s="141"/>
      <c r="L833" s="141"/>
      <c r="M833" s="142"/>
      <c r="N833" s="141"/>
      <c r="O833" s="133"/>
      <c r="P833" s="141"/>
      <c r="Q833" s="133"/>
      <c r="R833" s="141"/>
      <c r="S833" s="133"/>
      <c r="T833" s="40"/>
      <c r="U833" s="133"/>
      <c r="V833" s="141"/>
      <c r="W833" s="141"/>
      <c r="X833" s="141"/>
      <c r="Y833" s="141"/>
      <c r="Z833" s="141"/>
    </row>
    <row r="834" ht="12.75" customHeight="1">
      <c r="A834" s="139"/>
      <c r="B834" s="139"/>
      <c r="C834" s="140"/>
      <c r="D834" s="141"/>
      <c r="E834" s="141"/>
      <c r="F834" s="141"/>
      <c r="G834" s="141"/>
      <c r="H834" s="141"/>
      <c r="I834" s="141"/>
      <c r="J834" s="141"/>
      <c r="K834" s="141"/>
      <c r="L834" s="141"/>
      <c r="M834" s="142"/>
      <c r="N834" s="141"/>
      <c r="O834" s="133"/>
      <c r="P834" s="141"/>
      <c r="Q834" s="133"/>
      <c r="R834" s="141"/>
      <c r="S834" s="133"/>
      <c r="T834" s="40"/>
      <c r="U834" s="133"/>
      <c r="V834" s="141"/>
      <c r="W834" s="141"/>
      <c r="X834" s="141"/>
      <c r="Y834" s="141"/>
      <c r="Z834" s="141"/>
    </row>
    <row r="835" ht="12.75" customHeight="1">
      <c r="A835" s="139"/>
      <c r="B835" s="139"/>
      <c r="C835" s="140"/>
      <c r="D835" s="141"/>
      <c r="E835" s="141"/>
      <c r="F835" s="141"/>
      <c r="G835" s="141"/>
      <c r="H835" s="141"/>
      <c r="I835" s="141"/>
      <c r="J835" s="141"/>
      <c r="K835" s="141"/>
      <c r="L835" s="141"/>
      <c r="M835" s="142"/>
      <c r="N835" s="141"/>
      <c r="O835" s="133"/>
      <c r="P835" s="141"/>
      <c r="Q835" s="133"/>
      <c r="R835" s="141"/>
      <c r="S835" s="133"/>
      <c r="T835" s="40"/>
      <c r="U835" s="133"/>
      <c r="V835" s="141"/>
      <c r="W835" s="141"/>
      <c r="X835" s="141"/>
      <c r="Y835" s="141"/>
      <c r="Z835" s="141"/>
    </row>
    <row r="836" ht="12.75" customHeight="1">
      <c r="A836" s="139"/>
      <c r="B836" s="139"/>
      <c r="C836" s="140"/>
      <c r="D836" s="141"/>
      <c r="E836" s="141"/>
      <c r="F836" s="141"/>
      <c r="G836" s="141"/>
      <c r="H836" s="141"/>
      <c r="I836" s="141"/>
      <c r="J836" s="141"/>
      <c r="K836" s="141"/>
      <c r="L836" s="141"/>
      <c r="M836" s="142"/>
      <c r="N836" s="141"/>
      <c r="O836" s="133"/>
      <c r="P836" s="141"/>
      <c r="Q836" s="133"/>
      <c r="R836" s="141"/>
      <c r="S836" s="133"/>
      <c r="T836" s="40"/>
      <c r="U836" s="133"/>
      <c r="V836" s="141"/>
      <c r="W836" s="141"/>
      <c r="X836" s="141"/>
      <c r="Y836" s="141"/>
      <c r="Z836" s="141"/>
    </row>
    <row r="837" ht="12.75" customHeight="1">
      <c r="A837" s="139"/>
      <c r="B837" s="139"/>
      <c r="C837" s="140"/>
      <c r="D837" s="141"/>
      <c r="E837" s="141"/>
      <c r="F837" s="141"/>
      <c r="G837" s="141"/>
      <c r="H837" s="141"/>
      <c r="I837" s="141"/>
      <c r="J837" s="141"/>
      <c r="K837" s="141"/>
      <c r="L837" s="141"/>
      <c r="M837" s="142"/>
      <c r="N837" s="141"/>
      <c r="O837" s="133"/>
      <c r="P837" s="141"/>
      <c r="Q837" s="133"/>
      <c r="R837" s="141"/>
      <c r="S837" s="133"/>
      <c r="T837" s="40"/>
      <c r="U837" s="133"/>
      <c r="V837" s="141"/>
      <c r="W837" s="141"/>
      <c r="X837" s="141"/>
      <c r="Y837" s="141"/>
      <c r="Z837" s="141"/>
    </row>
    <row r="838" ht="12.75" customHeight="1">
      <c r="A838" s="139"/>
      <c r="B838" s="139"/>
      <c r="C838" s="140"/>
      <c r="D838" s="141"/>
      <c r="E838" s="141"/>
      <c r="F838" s="141"/>
      <c r="G838" s="141"/>
      <c r="H838" s="141"/>
      <c r="I838" s="141"/>
      <c r="J838" s="141"/>
      <c r="K838" s="141"/>
      <c r="L838" s="141"/>
      <c r="M838" s="142"/>
      <c r="N838" s="141"/>
      <c r="O838" s="133"/>
      <c r="P838" s="141"/>
      <c r="Q838" s="133"/>
      <c r="R838" s="141"/>
      <c r="S838" s="133"/>
      <c r="T838" s="40"/>
      <c r="U838" s="133"/>
      <c r="V838" s="141"/>
      <c r="W838" s="141"/>
      <c r="X838" s="141"/>
      <c r="Y838" s="141"/>
      <c r="Z838" s="141"/>
    </row>
    <row r="839" ht="12.75" customHeight="1">
      <c r="A839" s="139"/>
      <c r="B839" s="139"/>
      <c r="C839" s="140"/>
      <c r="D839" s="141"/>
      <c r="E839" s="141"/>
      <c r="F839" s="141"/>
      <c r="G839" s="141"/>
      <c r="H839" s="141"/>
      <c r="I839" s="141"/>
      <c r="J839" s="141"/>
      <c r="K839" s="141"/>
      <c r="L839" s="141"/>
      <c r="M839" s="142"/>
      <c r="N839" s="141"/>
      <c r="O839" s="133"/>
      <c r="P839" s="141"/>
      <c r="Q839" s="133"/>
      <c r="R839" s="141"/>
      <c r="S839" s="133"/>
      <c r="T839" s="40"/>
      <c r="U839" s="133"/>
      <c r="V839" s="141"/>
      <c r="W839" s="141"/>
      <c r="X839" s="141"/>
      <c r="Y839" s="141"/>
      <c r="Z839" s="141"/>
    </row>
    <row r="840" ht="12.75" customHeight="1">
      <c r="A840" s="139"/>
      <c r="B840" s="139"/>
      <c r="C840" s="140"/>
      <c r="D840" s="141"/>
      <c r="E840" s="141"/>
      <c r="F840" s="141"/>
      <c r="G840" s="141"/>
      <c r="H840" s="141"/>
      <c r="I840" s="141"/>
      <c r="J840" s="141"/>
      <c r="K840" s="141"/>
      <c r="L840" s="141"/>
      <c r="M840" s="142"/>
      <c r="N840" s="141"/>
      <c r="O840" s="133"/>
      <c r="P840" s="141"/>
      <c r="Q840" s="133"/>
      <c r="R840" s="141"/>
      <c r="S840" s="133"/>
      <c r="T840" s="40"/>
      <c r="U840" s="133"/>
      <c r="V840" s="141"/>
      <c r="W840" s="141"/>
      <c r="X840" s="141"/>
      <c r="Y840" s="141"/>
      <c r="Z840" s="141"/>
    </row>
    <row r="841" ht="12.75" customHeight="1">
      <c r="A841" s="139"/>
      <c r="B841" s="139"/>
      <c r="C841" s="140"/>
      <c r="D841" s="141"/>
      <c r="E841" s="141"/>
      <c r="F841" s="141"/>
      <c r="G841" s="141"/>
      <c r="H841" s="141"/>
      <c r="I841" s="141"/>
      <c r="J841" s="141"/>
      <c r="K841" s="141"/>
      <c r="L841" s="141"/>
      <c r="M841" s="142"/>
      <c r="N841" s="141"/>
      <c r="O841" s="133"/>
      <c r="P841" s="141"/>
      <c r="Q841" s="133"/>
      <c r="R841" s="141"/>
      <c r="S841" s="133"/>
      <c r="T841" s="40"/>
      <c r="U841" s="133"/>
      <c r="V841" s="141"/>
      <c r="W841" s="141"/>
      <c r="X841" s="141"/>
      <c r="Y841" s="141"/>
      <c r="Z841" s="141"/>
    </row>
    <row r="842" ht="12.75" customHeight="1">
      <c r="A842" s="139"/>
      <c r="B842" s="139"/>
      <c r="C842" s="140"/>
      <c r="D842" s="141"/>
      <c r="E842" s="141"/>
      <c r="F842" s="141"/>
      <c r="G842" s="141"/>
      <c r="H842" s="141"/>
      <c r="I842" s="141"/>
      <c r="J842" s="141"/>
      <c r="K842" s="141"/>
      <c r="L842" s="141"/>
      <c r="M842" s="142"/>
      <c r="N842" s="141"/>
      <c r="O842" s="133"/>
      <c r="P842" s="141"/>
      <c r="Q842" s="133"/>
      <c r="R842" s="141"/>
      <c r="S842" s="133"/>
      <c r="T842" s="40"/>
      <c r="U842" s="133"/>
      <c r="V842" s="141"/>
      <c r="W842" s="141"/>
      <c r="X842" s="141"/>
      <c r="Y842" s="141"/>
      <c r="Z842" s="141"/>
    </row>
    <row r="843" ht="12.75" customHeight="1">
      <c r="A843" s="139"/>
      <c r="B843" s="139"/>
      <c r="C843" s="140"/>
      <c r="D843" s="141"/>
      <c r="E843" s="141"/>
      <c r="F843" s="141"/>
      <c r="G843" s="141"/>
      <c r="H843" s="141"/>
      <c r="I843" s="141"/>
      <c r="J843" s="141"/>
      <c r="K843" s="141"/>
      <c r="L843" s="141"/>
      <c r="M843" s="142"/>
      <c r="N843" s="141"/>
      <c r="O843" s="133"/>
      <c r="P843" s="141"/>
      <c r="Q843" s="133"/>
      <c r="R843" s="141"/>
      <c r="S843" s="133"/>
      <c r="T843" s="40"/>
      <c r="U843" s="133"/>
      <c r="V843" s="141"/>
      <c r="W843" s="141"/>
      <c r="X843" s="141"/>
      <c r="Y843" s="141"/>
      <c r="Z843" s="141"/>
    </row>
    <row r="844" ht="12.75" customHeight="1">
      <c r="A844" s="139"/>
      <c r="B844" s="139"/>
      <c r="C844" s="140"/>
      <c r="D844" s="141"/>
      <c r="E844" s="141"/>
      <c r="F844" s="141"/>
      <c r="G844" s="141"/>
      <c r="H844" s="141"/>
      <c r="I844" s="141"/>
      <c r="J844" s="141"/>
      <c r="K844" s="141"/>
      <c r="L844" s="141"/>
      <c r="M844" s="142"/>
      <c r="N844" s="141"/>
      <c r="O844" s="133"/>
      <c r="P844" s="141"/>
      <c r="Q844" s="133"/>
      <c r="R844" s="141"/>
      <c r="S844" s="133"/>
      <c r="T844" s="40"/>
      <c r="U844" s="133"/>
      <c r="V844" s="141"/>
      <c r="W844" s="141"/>
      <c r="X844" s="141"/>
      <c r="Y844" s="141"/>
      <c r="Z844" s="141"/>
    </row>
    <row r="845" ht="12.75" customHeight="1">
      <c r="A845" s="139"/>
      <c r="B845" s="139"/>
      <c r="C845" s="140"/>
      <c r="D845" s="141"/>
      <c r="E845" s="141"/>
      <c r="F845" s="141"/>
      <c r="G845" s="141"/>
      <c r="H845" s="141"/>
      <c r="I845" s="141"/>
      <c r="J845" s="141"/>
      <c r="K845" s="141"/>
      <c r="L845" s="141"/>
      <c r="M845" s="142"/>
      <c r="N845" s="141"/>
      <c r="O845" s="133"/>
      <c r="P845" s="141"/>
      <c r="Q845" s="133"/>
      <c r="R845" s="141"/>
      <c r="S845" s="133"/>
      <c r="T845" s="40"/>
      <c r="U845" s="133"/>
      <c r="V845" s="141"/>
      <c r="W845" s="141"/>
      <c r="X845" s="141"/>
      <c r="Y845" s="141"/>
      <c r="Z845" s="141"/>
    </row>
    <row r="846" ht="12.75" customHeight="1">
      <c r="A846" s="139"/>
      <c r="B846" s="139"/>
      <c r="C846" s="140"/>
      <c r="D846" s="141"/>
      <c r="E846" s="141"/>
      <c r="F846" s="141"/>
      <c r="G846" s="141"/>
      <c r="H846" s="141"/>
      <c r="I846" s="141"/>
      <c r="J846" s="141"/>
      <c r="K846" s="141"/>
      <c r="L846" s="141"/>
      <c r="M846" s="142"/>
      <c r="N846" s="141"/>
      <c r="O846" s="133"/>
      <c r="P846" s="141"/>
      <c r="Q846" s="133"/>
      <c r="R846" s="141"/>
      <c r="S846" s="133"/>
      <c r="T846" s="40"/>
      <c r="U846" s="133"/>
      <c r="V846" s="141"/>
      <c r="W846" s="141"/>
      <c r="X846" s="141"/>
      <c r="Y846" s="141"/>
      <c r="Z846" s="141"/>
    </row>
    <row r="847" ht="12.75" customHeight="1">
      <c r="A847" s="139"/>
      <c r="B847" s="139"/>
      <c r="C847" s="140"/>
      <c r="D847" s="141"/>
      <c r="E847" s="141"/>
      <c r="F847" s="141"/>
      <c r="G847" s="141"/>
      <c r="H847" s="141"/>
      <c r="I847" s="141"/>
      <c r="J847" s="141"/>
      <c r="K847" s="141"/>
      <c r="L847" s="141"/>
      <c r="M847" s="142"/>
      <c r="N847" s="141"/>
      <c r="O847" s="133"/>
      <c r="P847" s="141"/>
      <c r="Q847" s="133"/>
      <c r="R847" s="141"/>
      <c r="S847" s="133"/>
      <c r="T847" s="40"/>
      <c r="U847" s="133"/>
      <c r="V847" s="141"/>
      <c r="W847" s="141"/>
      <c r="X847" s="141"/>
      <c r="Y847" s="141"/>
      <c r="Z847" s="141"/>
    </row>
    <row r="848" ht="12.75" customHeight="1">
      <c r="A848" s="139"/>
      <c r="B848" s="139"/>
      <c r="C848" s="140"/>
      <c r="D848" s="141"/>
      <c r="E848" s="141"/>
      <c r="F848" s="141"/>
      <c r="G848" s="141"/>
      <c r="H848" s="141"/>
      <c r="I848" s="141"/>
      <c r="J848" s="141"/>
      <c r="K848" s="141"/>
      <c r="L848" s="141"/>
      <c r="M848" s="142"/>
      <c r="N848" s="141"/>
      <c r="O848" s="133"/>
      <c r="P848" s="141"/>
      <c r="Q848" s="133"/>
      <c r="R848" s="141"/>
      <c r="S848" s="133"/>
      <c r="T848" s="40"/>
      <c r="U848" s="133"/>
      <c r="V848" s="141"/>
      <c r="W848" s="141"/>
      <c r="X848" s="141"/>
      <c r="Y848" s="141"/>
      <c r="Z848" s="141"/>
    </row>
    <row r="849" ht="12.75" customHeight="1">
      <c r="A849" s="139"/>
      <c r="B849" s="139"/>
      <c r="C849" s="140"/>
      <c r="D849" s="141"/>
      <c r="E849" s="141"/>
      <c r="F849" s="141"/>
      <c r="G849" s="141"/>
      <c r="H849" s="141"/>
      <c r="I849" s="141"/>
      <c r="J849" s="141"/>
      <c r="K849" s="141"/>
      <c r="L849" s="141"/>
      <c r="M849" s="142"/>
      <c r="N849" s="141"/>
      <c r="O849" s="133"/>
      <c r="P849" s="141"/>
      <c r="Q849" s="133"/>
      <c r="R849" s="141"/>
      <c r="S849" s="133"/>
      <c r="T849" s="40"/>
      <c r="U849" s="133"/>
      <c r="V849" s="141"/>
      <c r="W849" s="141"/>
      <c r="X849" s="141"/>
      <c r="Y849" s="141"/>
      <c r="Z849" s="141"/>
    </row>
    <row r="850" ht="12.75" customHeight="1">
      <c r="A850" s="139"/>
      <c r="B850" s="139"/>
      <c r="C850" s="140"/>
      <c r="D850" s="141"/>
      <c r="E850" s="141"/>
      <c r="F850" s="141"/>
      <c r="G850" s="141"/>
      <c r="H850" s="141"/>
      <c r="I850" s="141"/>
      <c r="J850" s="141"/>
      <c r="K850" s="141"/>
      <c r="L850" s="141"/>
      <c r="M850" s="142"/>
      <c r="N850" s="141"/>
      <c r="O850" s="133"/>
      <c r="P850" s="141"/>
      <c r="Q850" s="133"/>
      <c r="R850" s="141"/>
      <c r="S850" s="133"/>
      <c r="T850" s="40"/>
      <c r="U850" s="133"/>
      <c r="V850" s="141"/>
      <c r="W850" s="141"/>
      <c r="X850" s="141"/>
      <c r="Y850" s="141"/>
      <c r="Z850" s="141"/>
    </row>
    <row r="851" ht="12.75" customHeight="1">
      <c r="A851" s="139"/>
      <c r="B851" s="139"/>
      <c r="C851" s="140"/>
      <c r="D851" s="141"/>
      <c r="E851" s="141"/>
      <c r="F851" s="141"/>
      <c r="G851" s="141"/>
      <c r="H851" s="141"/>
      <c r="I851" s="141"/>
      <c r="J851" s="141"/>
      <c r="K851" s="141"/>
      <c r="L851" s="141"/>
      <c r="M851" s="142"/>
      <c r="N851" s="141"/>
      <c r="O851" s="133"/>
      <c r="P851" s="141"/>
      <c r="Q851" s="133"/>
      <c r="R851" s="141"/>
      <c r="S851" s="133"/>
      <c r="T851" s="40"/>
      <c r="U851" s="133"/>
      <c r="V851" s="141"/>
      <c r="W851" s="141"/>
      <c r="X851" s="141"/>
      <c r="Y851" s="141"/>
      <c r="Z851" s="141"/>
    </row>
    <row r="852" ht="12.75" customHeight="1">
      <c r="A852" s="139"/>
      <c r="B852" s="139"/>
      <c r="C852" s="140"/>
      <c r="D852" s="141"/>
      <c r="E852" s="141"/>
      <c r="F852" s="141"/>
      <c r="G852" s="141"/>
      <c r="H852" s="141"/>
      <c r="I852" s="141"/>
      <c r="J852" s="141"/>
      <c r="K852" s="141"/>
      <c r="L852" s="141"/>
      <c r="M852" s="142"/>
      <c r="N852" s="141"/>
      <c r="O852" s="133"/>
      <c r="P852" s="141"/>
      <c r="Q852" s="133"/>
      <c r="R852" s="141"/>
      <c r="S852" s="133"/>
      <c r="T852" s="40"/>
      <c r="U852" s="133"/>
      <c r="V852" s="141"/>
      <c r="W852" s="141"/>
      <c r="X852" s="141"/>
      <c r="Y852" s="141"/>
      <c r="Z852" s="141"/>
    </row>
    <row r="853" ht="12.75" customHeight="1">
      <c r="A853" s="139"/>
      <c r="B853" s="139"/>
      <c r="C853" s="140"/>
      <c r="D853" s="141"/>
      <c r="E853" s="141"/>
      <c r="F853" s="141"/>
      <c r="G853" s="141"/>
      <c r="H853" s="141"/>
      <c r="I853" s="141"/>
      <c r="J853" s="141"/>
      <c r="K853" s="141"/>
      <c r="L853" s="141"/>
      <c r="M853" s="142"/>
      <c r="N853" s="141"/>
      <c r="O853" s="133"/>
      <c r="P853" s="141"/>
      <c r="Q853" s="133"/>
      <c r="R853" s="141"/>
      <c r="S853" s="133"/>
      <c r="T853" s="40"/>
      <c r="U853" s="133"/>
      <c r="V853" s="141"/>
      <c r="W853" s="141"/>
      <c r="X853" s="141"/>
      <c r="Y853" s="141"/>
      <c r="Z853" s="141"/>
    </row>
    <row r="854" ht="12.75" customHeight="1">
      <c r="A854" s="139"/>
      <c r="B854" s="139"/>
      <c r="C854" s="140"/>
      <c r="D854" s="141"/>
      <c r="E854" s="141"/>
      <c r="F854" s="141"/>
      <c r="G854" s="141"/>
      <c r="H854" s="141"/>
      <c r="I854" s="141"/>
      <c r="J854" s="141"/>
      <c r="K854" s="141"/>
      <c r="L854" s="141"/>
      <c r="M854" s="142"/>
      <c r="N854" s="141"/>
      <c r="O854" s="133"/>
      <c r="P854" s="141"/>
      <c r="Q854" s="133"/>
      <c r="R854" s="141"/>
      <c r="S854" s="133"/>
      <c r="T854" s="40"/>
      <c r="U854" s="133"/>
      <c r="V854" s="141"/>
      <c r="W854" s="141"/>
      <c r="X854" s="141"/>
      <c r="Y854" s="141"/>
      <c r="Z854" s="141"/>
    </row>
    <row r="855" ht="12.75" customHeight="1">
      <c r="A855" s="139"/>
      <c r="B855" s="139"/>
      <c r="C855" s="140"/>
      <c r="D855" s="141"/>
      <c r="E855" s="141"/>
      <c r="F855" s="141"/>
      <c r="G855" s="141"/>
      <c r="H855" s="141"/>
      <c r="I855" s="141"/>
      <c r="J855" s="141"/>
      <c r="K855" s="141"/>
      <c r="L855" s="141"/>
      <c r="M855" s="142"/>
      <c r="N855" s="141"/>
      <c r="O855" s="133"/>
      <c r="P855" s="141"/>
      <c r="Q855" s="133"/>
      <c r="R855" s="141"/>
      <c r="S855" s="133"/>
      <c r="T855" s="40"/>
      <c r="U855" s="133"/>
      <c r="V855" s="141"/>
      <c r="W855" s="141"/>
      <c r="X855" s="141"/>
      <c r="Y855" s="141"/>
      <c r="Z855" s="141"/>
    </row>
    <row r="856" ht="12.75" customHeight="1">
      <c r="A856" s="139"/>
      <c r="B856" s="139"/>
      <c r="C856" s="140"/>
      <c r="D856" s="141"/>
      <c r="E856" s="141"/>
      <c r="F856" s="141"/>
      <c r="G856" s="141"/>
      <c r="H856" s="141"/>
      <c r="I856" s="141"/>
      <c r="J856" s="141"/>
      <c r="K856" s="141"/>
      <c r="L856" s="141"/>
      <c r="M856" s="142"/>
      <c r="N856" s="141"/>
      <c r="O856" s="133"/>
      <c r="P856" s="141"/>
      <c r="Q856" s="133"/>
      <c r="R856" s="141"/>
      <c r="S856" s="133"/>
      <c r="T856" s="40"/>
      <c r="U856" s="133"/>
      <c r="V856" s="141"/>
      <c r="W856" s="141"/>
      <c r="X856" s="141"/>
      <c r="Y856" s="141"/>
      <c r="Z856" s="141"/>
    </row>
    <row r="857" ht="12.75" customHeight="1">
      <c r="A857" s="139"/>
      <c r="B857" s="139"/>
      <c r="C857" s="140"/>
      <c r="D857" s="141"/>
      <c r="E857" s="141"/>
      <c r="F857" s="141"/>
      <c r="G857" s="141"/>
      <c r="H857" s="141"/>
      <c r="I857" s="141"/>
      <c r="J857" s="141"/>
      <c r="K857" s="141"/>
      <c r="L857" s="141"/>
      <c r="M857" s="142"/>
      <c r="N857" s="141"/>
      <c r="O857" s="133"/>
      <c r="P857" s="141"/>
      <c r="Q857" s="133"/>
      <c r="R857" s="141"/>
      <c r="S857" s="133"/>
      <c r="T857" s="40"/>
      <c r="U857" s="133"/>
      <c r="V857" s="141"/>
      <c r="W857" s="141"/>
      <c r="X857" s="141"/>
      <c r="Y857" s="141"/>
      <c r="Z857" s="141"/>
    </row>
    <row r="858" ht="12.75" customHeight="1">
      <c r="A858" s="139"/>
      <c r="B858" s="139"/>
      <c r="C858" s="140"/>
      <c r="D858" s="141"/>
      <c r="E858" s="141"/>
      <c r="F858" s="141"/>
      <c r="G858" s="141"/>
      <c r="H858" s="141"/>
      <c r="I858" s="141"/>
      <c r="J858" s="141"/>
      <c r="K858" s="141"/>
      <c r="L858" s="141"/>
      <c r="M858" s="142"/>
      <c r="N858" s="141"/>
      <c r="O858" s="133"/>
      <c r="P858" s="141"/>
      <c r="Q858" s="133"/>
      <c r="R858" s="141"/>
      <c r="S858" s="133"/>
      <c r="T858" s="40"/>
      <c r="U858" s="133"/>
      <c r="V858" s="141"/>
      <c r="W858" s="141"/>
      <c r="X858" s="141"/>
      <c r="Y858" s="141"/>
      <c r="Z858" s="141"/>
    </row>
    <row r="859" ht="12.75" customHeight="1">
      <c r="A859" s="139"/>
      <c r="B859" s="139"/>
      <c r="C859" s="140"/>
      <c r="D859" s="141"/>
      <c r="E859" s="141"/>
      <c r="F859" s="141"/>
      <c r="G859" s="141"/>
      <c r="H859" s="141"/>
      <c r="I859" s="141"/>
      <c r="J859" s="141"/>
      <c r="K859" s="141"/>
      <c r="L859" s="141"/>
      <c r="M859" s="142"/>
      <c r="N859" s="141"/>
      <c r="O859" s="133"/>
      <c r="P859" s="141"/>
      <c r="Q859" s="133"/>
      <c r="R859" s="141"/>
      <c r="S859" s="133"/>
      <c r="T859" s="40"/>
      <c r="U859" s="133"/>
      <c r="V859" s="141"/>
      <c r="W859" s="141"/>
      <c r="X859" s="141"/>
      <c r="Y859" s="141"/>
      <c r="Z859" s="141"/>
    </row>
    <row r="860" ht="12.75" customHeight="1">
      <c r="A860" s="139"/>
      <c r="B860" s="139"/>
      <c r="C860" s="140"/>
      <c r="D860" s="141"/>
      <c r="E860" s="141"/>
      <c r="F860" s="141"/>
      <c r="G860" s="141"/>
      <c r="H860" s="141"/>
      <c r="I860" s="141"/>
      <c r="J860" s="141"/>
      <c r="K860" s="141"/>
      <c r="L860" s="141"/>
      <c r="M860" s="142"/>
      <c r="N860" s="141"/>
      <c r="O860" s="133"/>
      <c r="P860" s="141"/>
      <c r="Q860" s="133"/>
      <c r="R860" s="141"/>
      <c r="S860" s="133"/>
      <c r="T860" s="40"/>
      <c r="U860" s="133"/>
      <c r="V860" s="141"/>
      <c r="W860" s="141"/>
      <c r="X860" s="141"/>
      <c r="Y860" s="141"/>
      <c r="Z860" s="141"/>
    </row>
    <row r="861" ht="12.75" customHeight="1">
      <c r="A861" s="139"/>
      <c r="B861" s="139"/>
      <c r="C861" s="140"/>
      <c r="D861" s="141"/>
      <c r="E861" s="141"/>
      <c r="F861" s="141"/>
      <c r="G861" s="141"/>
      <c r="H861" s="141"/>
      <c r="I861" s="141"/>
      <c r="J861" s="141"/>
      <c r="K861" s="141"/>
      <c r="L861" s="141"/>
      <c r="M861" s="142"/>
      <c r="N861" s="141"/>
      <c r="O861" s="133"/>
      <c r="P861" s="141"/>
      <c r="Q861" s="133"/>
      <c r="R861" s="141"/>
      <c r="S861" s="133"/>
      <c r="T861" s="40"/>
      <c r="U861" s="133"/>
      <c r="V861" s="141"/>
      <c r="W861" s="141"/>
      <c r="X861" s="141"/>
      <c r="Y861" s="141"/>
      <c r="Z861" s="141"/>
    </row>
    <row r="862" ht="12.75" customHeight="1">
      <c r="A862" s="139"/>
      <c r="B862" s="139"/>
      <c r="C862" s="140"/>
      <c r="D862" s="141"/>
      <c r="E862" s="141"/>
      <c r="F862" s="141"/>
      <c r="G862" s="141"/>
      <c r="H862" s="141"/>
      <c r="I862" s="141"/>
      <c r="J862" s="141"/>
      <c r="K862" s="141"/>
      <c r="L862" s="141"/>
      <c r="M862" s="142"/>
      <c r="N862" s="141"/>
      <c r="O862" s="133"/>
      <c r="P862" s="141"/>
      <c r="Q862" s="133"/>
      <c r="R862" s="141"/>
      <c r="S862" s="133"/>
      <c r="T862" s="40"/>
      <c r="U862" s="133"/>
      <c r="V862" s="141"/>
      <c r="W862" s="141"/>
      <c r="X862" s="141"/>
      <c r="Y862" s="141"/>
      <c r="Z862" s="141"/>
    </row>
    <row r="863" ht="12.75" customHeight="1">
      <c r="A863" s="139"/>
      <c r="B863" s="139"/>
      <c r="C863" s="140"/>
      <c r="D863" s="141"/>
      <c r="E863" s="141"/>
      <c r="F863" s="141"/>
      <c r="G863" s="141"/>
      <c r="H863" s="141"/>
      <c r="I863" s="141"/>
      <c r="J863" s="141"/>
      <c r="K863" s="141"/>
      <c r="L863" s="141"/>
      <c r="M863" s="142"/>
      <c r="N863" s="141"/>
      <c r="O863" s="133"/>
      <c r="P863" s="141"/>
      <c r="Q863" s="133"/>
      <c r="R863" s="141"/>
      <c r="S863" s="133"/>
      <c r="T863" s="40"/>
      <c r="U863" s="133"/>
      <c r="V863" s="141"/>
      <c r="W863" s="141"/>
      <c r="X863" s="141"/>
      <c r="Y863" s="141"/>
      <c r="Z863" s="141"/>
    </row>
    <row r="864" ht="12.75" customHeight="1">
      <c r="A864" s="139"/>
      <c r="B864" s="139"/>
      <c r="C864" s="140"/>
      <c r="D864" s="141"/>
      <c r="E864" s="141"/>
      <c r="F864" s="141"/>
      <c r="G864" s="141"/>
      <c r="H864" s="141"/>
      <c r="I864" s="141"/>
      <c r="J864" s="141"/>
      <c r="K864" s="141"/>
      <c r="L864" s="141"/>
      <c r="M864" s="142"/>
      <c r="N864" s="141"/>
      <c r="O864" s="133"/>
      <c r="P864" s="141"/>
      <c r="Q864" s="133"/>
      <c r="R864" s="141"/>
      <c r="S864" s="133"/>
      <c r="T864" s="40"/>
      <c r="U864" s="133"/>
      <c r="V864" s="141"/>
      <c r="W864" s="141"/>
      <c r="X864" s="141"/>
      <c r="Y864" s="141"/>
      <c r="Z864" s="141"/>
    </row>
    <row r="865" ht="12.75" customHeight="1">
      <c r="A865" s="139"/>
      <c r="B865" s="139"/>
      <c r="C865" s="140"/>
      <c r="D865" s="141"/>
      <c r="E865" s="141"/>
      <c r="F865" s="141"/>
      <c r="G865" s="141"/>
      <c r="H865" s="141"/>
      <c r="I865" s="141"/>
      <c r="J865" s="141"/>
      <c r="K865" s="141"/>
      <c r="L865" s="141"/>
      <c r="M865" s="142"/>
      <c r="N865" s="141"/>
      <c r="O865" s="133"/>
      <c r="P865" s="141"/>
      <c r="Q865" s="133"/>
      <c r="R865" s="141"/>
      <c r="S865" s="133"/>
      <c r="T865" s="40"/>
      <c r="U865" s="133"/>
      <c r="V865" s="141"/>
      <c r="W865" s="141"/>
      <c r="X865" s="141"/>
      <c r="Y865" s="141"/>
      <c r="Z865" s="141"/>
    </row>
    <row r="866" ht="12.75" customHeight="1">
      <c r="A866" s="139"/>
      <c r="B866" s="139"/>
      <c r="C866" s="140"/>
      <c r="D866" s="141"/>
      <c r="E866" s="141"/>
      <c r="F866" s="141"/>
      <c r="G866" s="141"/>
      <c r="H866" s="141"/>
      <c r="I866" s="141"/>
      <c r="J866" s="141"/>
      <c r="K866" s="141"/>
      <c r="L866" s="141"/>
      <c r="M866" s="142"/>
      <c r="N866" s="141"/>
      <c r="O866" s="133"/>
      <c r="P866" s="141"/>
      <c r="Q866" s="133"/>
      <c r="R866" s="141"/>
      <c r="S866" s="133"/>
      <c r="T866" s="40"/>
      <c r="U866" s="133"/>
      <c r="V866" s="141"/>
      <c r="W866" s="141"/>
      <c r="X866" s="141"/>
      <c r="Y866" s="141"/>
      <c r="Z866" s="141"/>
    </row>
    <row r="867" ht="12.75" customHeight="1">
      <c r="A867" s="139"/>
      <c r="B867" s="139"/>
      <c r="C867" s="140"/>
      <c r="D867" s="141"/>
      <c r="E867" s="141"/>
      <c r="F867" s="141"/>
      <c r="G867" s="141"/>
      <c r="H867" s="141"/>
      <c r="I867" s="141"/>
      <c r="J867" s="141"/>
      <c r="K867" s="141"/>
      <c r="L867" s="141"/>
      <c r="M867" s="142"/>
      <c r="N867" s="141"/>
      <c r="O867" s="133"/>
      <c r="P867" s="141"/>
      <c r="Q867" s="133"/>
      <c r="R867" s="141"/>
      <c r="S867" s="133"/>
      <c r="T867" s="40"/>
      <c r="U867" s="133"/>
      <c r="V867" s="141"/>
      <c r="W867" s="141"/>
      <c r="X867" s="141"/>
      <c r="Y867" s="141"/>
      <c r="Z867" s="141"/>
    </row>
    <row r="868" ht="12.75" customHeight="1">
      <c r="A868" s="139"/>
      <c r="B868" s="139"/>
      <c r="C868" s="140"/>
      <c r="D868" s="141"/>
      <c r="E868" s="141"/>
      <c r="F868" s="141"/>
      <c r="G868" s="141"/>
      <c r="H868" s="141"/>
      <c r="I868" s="141"/>
      <c r="J868" s="141"/>
      <c r="K868" s="141"/>
      <c r="L868" s="141"/>
      <c r="M868" s="142"/>
      <c r="N868" s="141"/>
      <c r="O868" s="133"/>
      <c r="P868" s="141"/>
      <c r="Q868" s="133"/>
      <c r="R868" s="141"/>
      <c r="S868" s="133"/>
      <c r="T868" s="40"/>
      <c r="U868" s="133"/>
      <c r="V868" s="141"/>
      <c r="W868" s="141"/>
      <c r="X868" s="141"/>
      <c r="Y868" s="141"/>
      <c r="Z868" s="141"/>
    </row>
    <row r="869" ht="12.75" customHeight="1">
      <c r="A869" s="139"/>
      <c r="B869" s="139"/>
      <c r="C869" s="140"/>
      <c r="D869" s="141"/>
      <c r="E869" s="141"/>
      <c r="F869" s="141"/>
      <c r="G869" s="141"/>
      <c r="H869" s="141"/>
      <c r="I869" s="141"/>
      <c r="J869" s="141"/>
      <c r="K869" s="141"/>
      <c r="L869" s="141"/>
      <c r="M869" s="142"/>
      <c r="N869" s="141"/>
      <c r="O869" s="133"/>
      <c r="P869" s="141"/>
      <c r="Q869" s="133"/>
      <c r="R869" s="141"/>
      <c r="S869" s="133"/>
      <c r="T869" s="40"/>
      <c r="U869" s="133"/>
      <c r="V869" s="141"/>
      <c r="W869" s="141"/>
      <c r="X869" s="141"/>
      <c r="Y869" s="141"/>
      <c r="Z869" s="141"/>
    </row>
    <row r="870" ht="12.75" customHeight="1">
      <c r="A870" s="139"/>
      <c r="B870" s="139"/>
      <c r="C870" s="140"/>
      <c r="D870" s="141"/>
      <c r="E870" s="141"/>
      <c r="F870" s="141"/>
      <c r="G870" s="141"/>
      <c r="H870" s="141"/>
      <c r="I870" s="141"/>
      <c r="J870" s="141"/>
      <c r="K870" s="141"/>
      <c r="L870" s="141"/>
      <c r="M870" s="142"/>
      <c r="N870" s="141"/>
      <c r="O870" s="133"/>
      <c r="P870" s="141"/>
      <c r="Q870" s="133"/>
      <c r="R870" s="141"/>
      <c r="S870" s="133"/>
      <c r="T870" s="40"/>
      <c r="U870" s="133"/>
      <c r="V870" s="141"/>
      <c r="W870" s="141"/>
      <c r="X870" s="141"/>
      <c r="Y870" s="141"/>
      <c r="Z870" s="141"/>
    </row>
    <row r="871" ht="12.75" customHeight="1">
      <c r="A871" s="139"/>
      <c r="B871" s="139"/>
      <c r="C871" s="140"/>
      <c r="D871" s="141"/>
      <c r="E871" s="141"/>
      <c r="F871" s="141"/>
      <c r="G871" s="141"/>
      <c r="H871" s="141"/>
      <c r="I871" s="141"/>
      <c r="J871" s="141"/>
      <c r="K871" s="141"/>
      <c r="L871" s="141"/>
      <c r="M871" s="142"/>
      <c r="N871" s="141"/>
      <c r="O871" s="133"/>
      <c r="P871" s="141"/>
      <c r="Q871" s="133"/>
      <c r="R871" s="141"/>
      <c r="S871" s="133"/>
      <c r="T871" s="40"/>
      <c r="U871" s="133"/>
      <c r="V871" s="141"/>
      <c r="W871" s="141"/>
      <c r="X871" s="141"/>
      <c r="Y871" s="141"/>
      <c r="Z871" s="141"/>
    </row>
    <row r="872" ht="12.75" customHeight="1">
      <c r="A872" s="139"/>
      <c r="B872" s="139"/>
      <c r="C872" s="140"/>
      <c r="D872" s="141"/>
      <c r="E872" s="141"/>
      <c r="F872" s="141"/>
      <c r="G872" s="141"/>
      <c r="H872" s="141"/>
      <c r="I872" s="141"/>
      <c r="J872" s="141"/>
      <c r="K872" s="141"/>
      <c r="L872" s="141"/>
      <c r="M872" s="142"/>
      <c r="N872" s="141"/>
      <c r="O872" s="133"/>
      <c r="P872" s="141"/>
      <c r="Q872" s="133"/>
      <c r="R872" s="141"/>
      <c r="S872" s="133"/>
      <c r="T872" s="40"/>
      <c r="U872" s="133"/>
      <c r="V872" s="141"/>
      <c r="W872" s="141"/>
      <c r="X872" s="141"/>
      <c r="Y872" s="141"/>
      <c r="Z872" s="141"/>
    </row>
    <row r="873" ht="12.75" customHeight="1">
      <c r="A873" s="139"/>
      <c r="B873" s="139"/>
      <c r="C873" s="140"/>
      <c r="D873" s="141"/>
      <c r="E873" s="141"/>
      <c r="F873" s="141"/>
      <c r="G873" s="141"/>
      <c r="H873" s="141"/>
      <c r="I873" s="141"/>
      <c r="J873" s="141"/>
      <c r="K873" s="141"/>
      <c r="L873" s="141"/>
      <c r="M873" s="142"/>
      <c r="N873" s="141"/>
      <c r="O873" s="133"/>
      <c r="P873" s="141"/>
      <c r="Q873" s="133"/>
      <c r="R873" s="141"/>
      <c r="S873" s="133"/>
      <c r="T873" s="40"/>
      <c r="U873" s="133"/>
      <c r="V873" s="141"/>
      <c r="W873" s="141"/>
      <c r="X873" s="141"/>
      <c r="Y873" s="141"/>
      <c r="Z873" s="141"/>
    </row>
    <row r="874" ht="12.75" customHeight="1">
      <c r="A874" s="139"/>
      <c r="B874" s="139"/>
      <c r="C874" s="140"/>
      <c r="D874" s="141"/>
      <c r="E874" s="141"/>
      <c r="F874" s="141"/>
      <c r="G874" s="141"/>
      <c r="H874" s="141"/>
      <c r="I874" s="141"/>
      <c r="J874" s="141"/>
      <c r="K874" s="141"/>
      <c r="L874" s="141"/>
      <c r="M874" s="142"/>
      <c r="N874" s="141"/>
      <c r="O874" s="133"/>
      <c r="P874" s="141"/>
      <c r="Q874" s="133"/>
      <c r="R874" s="141"/>
      <c r="S874" s="133"/>
      <c r="T874" s="40"/>
      <c r="U874" s="133"/>
      <c r="V874" s="141"/>
      <c r="W874" s="141"/>
      <c r="X874" s="141"/>
      <c r="Y874" s="141"/>
      <c r="Z874" s="141"/>
    </row>
    <row r="875" ht="12.75" customHeight="1">
      <c r="A875" s="139"/>
      <c r="B875" s="139"/>
      <c r="C875" s="140"/>
      <c r="D875" s="141"/>
      <c r="E875" s="141"/>
      <c r="F875" s="141"/>
      <c r="G875" s="141"/>
      <c r="H875" s="141"/>
      <c r="I875" s="141"/>
      <c r="J875" s="141"/>
      <c r="K875" s="141"/>
      <c r="L875" s="141"/>
      <c r="M875" s="142"/>
      <c r="N875" s="141"/>
      <c r="O875" s="133"/>
      <c r="P875" s="141"/>
      <c r="Q875" s="133"/>
      <c r="R875" s="141"/>
      <c r="S875" s="133"/>
      <c r="T875" s="40"/>
      <c r="U875" s="133"/>
      <c r="V875" s="141"/>
      <c r="W875" s="141"/>
      <c r="X875" s="141"/>
      <c r="Y875" s="141"/>
      <c r="Z875" s="141"/>
    </row>
    <row r="876" ht="12.75" customHeight="1">
      <c r="A876" s="139"/>
      <c r="B876" s="139"/>
      <c r="C876" s="140"/>
      <c r="D876" s="141"/>
      <c r="E876" s="141"/>
      <c r="F876" s="141"/>
      <c r="G876" s="141"/>
      <c r="H876" s="141"/>
      <c r="I876" s="141"/>
      <c r="J876" s="141"/>
      <c r="K876" s="141"/>
      <c r="L876" s="141"/>
      <c r="M876" s="142"/>
      <c r="N876" s="141"/>
      <c r="O876" s="133"/>
      <c r="P876" s="141"/>
      <c r="Q876" s="133"/>
      <c r="R876" s="141"/>
      <c r="S876" s="133"/>
      <c r="T876" s="40"/>
      <c r="U876" s="133"/>
      <c r="V876" s="141"/>
      <c r="W876" s="141"/>
      <c r="X876" s="141"/>
      <c r="Y876" s="141"/>
      <c r="Z876" s="141"/>
    </row>
    <row r="877" ht="12.75" customHeight="1">
      <c r="A877" s="139"/>
      <c r="B877" s="139"/>
      <c r="C877" s="140"/>
      <c r="D877" s="141"/>
      <c r="E877" s="141"/>
      <c r="F877" s="141"/>
      <c r="G877" s="141"/>
      <c r="H877" s="141"/>
      <c r="I877" s="141"/>
      <c r="J877" s="141"/>
      <c r="K877" s="141"/>
      <c r="L877" s="141"/>
      <c r="M877" s="142"/>
      <c r="N877" s="141"/>
      <c r="O877" s="133"/>
      <c r="P877" s="141"/>
      <c r="Q877" s="133"/>
      <c r="R877" s="141"/>
      <c r="S877" s="133"/>
      <c r="T877" s="40"/>
      <c r="U877" s="133"/>
      <c r="V877" s="141"/>
      <c r="W877" s="141"/>
      <c r="X877" s="141"/>
      <c r="Y877" s="141"/>
      <c r="Z877" s="141"/>
    </row>
    <row r="878" ht="12.75" customHeight="1">
      <c r="A878" s="139"/>
      <c r="B878" s="139"/>
      <c r="C878" s="140"/>
      <c r="D878" s="141"/>
      <c r="E878" s="141"/>
      <c r="F878" s="141"/>
      <c r="G878" s="141"/>
      <c r="H878" s="141"/>
      <c r="I878" s="141"/>
      <c r="J878" s="141"/>
      <c r="K878" s="141"/>
      <c r="L878" s="141"/>
      <c r="M878" s="142"/>
      <c r="N878" s="141"/>
      <c r="O878" s="133"/>
      <c r="P878" s="141"/>
      <c r="Q878" s="133"/>
      <c r="R878" s="141"/>
      <c r="S878" s="133"/>
      <c r="T878" s="40"/>
      <c r="U878" s="133"/>
      <c r="V878" s="141"/>
      <c r="W878" s="141"/>
      <c r="X878" s="141"/>
      <c r="Y878" s="141"/>
      <c r="Z878" s="141"/>
    </row>
    <row r="879" ht="12.75" customHeight="1">
      <c r="A879" s="139"/>
      <c r="B879" s="139"/>
      <c r="C879" s="140"/>
      <c r="D879" s="141"/>
      <c r="E879" s="141"/>
      <c r="F879" s="141"/>
      <c r="G879" s="141"/>
      <c r="H879" s="141"/>
      <c r="I879" s="141"/>
      <c r="J879" s="141"/>
      <c r="K879" s="141"/>
      <c r="L879" s="141"/>
      <c r="M879" s="142"/>
      <c r="N879" s="141"/>
      <c r="O879" s="133"/>
      <c r="P879" s="141"/>
      <c r="Q879" s="133"/>
      <c r="R879" s="141"/>
      <c r="S879" s="133"/>
      <c r="T879" s="40"/>
      <c r="U879" s="133"/>
      <c r="V879" s="141"/>
      <c r="W879" s="141"/>
      <c r="X879" s="141"/>
      <c r="Y879" s="141"/>
      <c r="Z879" s="141"/>
    </row>
    <row r="880" ht="12.75" customHeight="1">
      <c r="A880" s="139"/>
      <c r="B880" s="139"/>
      <c r="C880" s="140"/>
      <c r="D880" s="141"/>
      <c r="E880" s="141"/>
      <c r="F880" s="141"/>
      <c r="G880" s="141"/>
      <c r="H880" s="141"/>
      <c r="I880" s="141"/>
      <c r="J880" s="141"/>
      <c r="K880" s="141"/>
      <c r="L880" s="141"/>
      <c r="M880" s="142"/>
      <c r="N880" s="141"/>
      <c r="O880" s="133"/>
      <c r="P880" s="141"/>
      <c r="Q880" s="133"/>
      <c r="R880" s="141"/>
      <c r="S880" s="133"/>
      <c r="T880" s="40"/>
      <c r="U880" s="133"/>
      <c r="V880" s="141"/>
      <c r="W880" s="141"/>
      <c r="X880" s="141"/>
      <c r="Y880" s="141"/>
      <c r="Z880" s="141"/>
    </row>
    <row r="881" ht="12.75" customHeight="1">
      <c r="A881" s="139"/>
      <c r="B881" s="139"/>
      <c r="C881" s="140"/>
      <c r="D881" s="141"/>
      <c r="E881" s="141"/>
      <c r="F881" s="141"/>
      <c r="G881" s="141"/>
      <c r="H881" s="141"/>
      <c r="I881" s="141"/>
      <c r="J881" s="141"/>
      <c r="K881" s="141"/>
      <c r="L881" s="141"/>
      <c r="M881" s="142"/>
      <c r="N881" s="141"/>
      <c r="O881" s="133"/>
      <c r="P881" s="141"/>
      <c r="Q881" s="133"/>
      <c r="R881" s="141"/>
      <c r="S881" s="133"/>
      <c r="T881" s="40"/>
      <c r="U881" s="133"/>
      <c r="V881" s="141"/>
      <c r="W881" s="141"/>
      <c r="X881" s="141"/>
      <c r="Y881" s="141"/>
      <c r="Z881" s="141"/>
    </row>
    <row r="882" ht="12.75" customHeight="1">
      <c r="A882" s="139"/>
      <c r="B882" s="139"/>
      <c r="C882" s="140"/>
      <c r="D882" s="141"/>
      <c r="E882" s="141"/>
      <c r="F882" s="141"/>
      <c r="G882" s="141"/>
      <c r="H882" s="141"/>
      <c r="I882" s="141"/>
      <c r="J882" s="141"/>
      <c r="K882" s="141"/>
      <c r="L882" s="141"/>
      <c r="M882" s="142"/>
      <c r="N882" s="141"/>
      <c r="O882" s="133"/>
      <c r="P882" s="141"/>
      <c r="Q882" s="133"/>
      <c r="R882" s="141"/>
      <c r="S882" s="133"/>
      <c r="T882" s="40"/>
      <c r="U882" s="133"/>
      <c r="V882" s="141"/>
      <c r="W882" s="141"/>
      <c r="X882" s="141"/>
      <c r="Y882" s="141"/>
      <c r="Z882" s="141"/>
    </row>
    <row r="883" ht="12.75" customHeight="1">
      <c r="A883" s="139"/>
      <c r="B883" s="139"/>
      <c r="C883" s="140"/>
      <c r="D883" s="141"/>
      <c r="E883" s="141"/>
      <c r="F883" s="141"/>
      <c r="G883" s="141"/>
      <c r="H883" s="141"/>
      <c r="I883" s="141"/>
      <c r="J883" s="141"/>
      <c r="K883" s="141"/>
      <c r="L883" s="141"/>
      <c r="M883" s="142"/>
      <c r="N883" s="141"/>
      <c r="O883" s="133"/>
      <c r="P883" s="141"/>
      <c r="Q883" s="133"/>
      <c r="R883" s="141"/>
      <c r="S883" s="133"/>
      <c r="T883" s="40"/>
      <c r="U883" s="133"/>
      <c r="V883" s="141"/>
      <c r="W883" s="141"/>
      <c r="X883" s="141"/>
      <c r="Y883" s="141"/>
      <c r="Z883" s="141"/>
    </row>
    <row r="884" ht="12.75" customHeight="1">
      <c r="A884" s="139"/>
      <c r="B884" s="139"/>
      <c r="C884" s="140"/>
      <c r="D884" s="141"/>
      <c r="E884" s="141"/>
      <c r="F884" s="141"/>
      <c r="G884" s="141"/>
      <c r="H884" s="141"/>
      <c r="I884" s="141"/>
      <c r="J884" s="141"/>
      <c r="K884" s="141"/>
      <c r="L884" s="141"/>
      <c r="M884" s="142"/>
      <c r="N884" s="141"/>
      <c r="O884" s="133"/>
      <c r="P884" s="141"/>
      <c r="Q884" s="133"/>
      <c r="R884" s="141"/>
      <c r="S884" s="133"/>
      <c r="T884" s="40"/>
      <c r="U884" s="133"/>
      <c r="V884" s="141"/>
      <c r="W884" s="141"/>
      <c r="X884" s="141"/>
      <c r="Y884" s="141"/>
      <c r="Z884" s="141"/>
    </row>
    <row r="885" ht="12.75" customHeight="1">
      <c r="A885" s="139"/>
      <c r="B885" s="139"/>
      <c r="C885" s="140"/>
      <c r="D885" s="141"/>
      <c r="E885" s="141"/>
      <c r="F885" s="141"/>
      <c r="G885" s="141"/>
      <c r="H885" s="141"/>
      <c r="I885" s="141"/>
      <c r="J885" s="141"/>
      <c r="K885" s="141"/>
      <c r="L885" s="141"/>
      <c r="M885" s="142"/>
      <c r="N885" s="141"/>
      <c r="O885" s="133"/>
      <c r="P885" s="141"/>
      <c r="Q885" s="133"/>
      <c r="R885" s="141"/>
      <c r="S885" s="133"/>
      <c r="T885" s="40"/>
      <c r="U885" s="133"/>
      <c r="V885" s="141"/>
      <c r="W885" s="141"/>
      <c r="X885" s="141"/>
      <c r="Y885" s="141"/>
      <c r="Z885" s="141"/>
    </row>
    <row r="886" ht="12.75" customHeight="1">
      <c r="A886" s="139"/>
      <c r="B886" s="139"/>
      <c r="C886" s="140"/>
      <c r="D886" s="141"/>
      <c r="E886" s="141"/>
      <c r="F886" s="141"/>
      <c r="G886" s="141"/>
      <c r="H886" s="141"/>
      <c r="I886" s="141"/>
      <c r="J886" s="141"/>
      <c r="K886" s="141"/>
      <c r="L886" s="141"/>
      <c r="M886" s="142"/>
      <c r="N886" s="141"/>
      <c r="O886" s="133"/>
      <c r="P886" s="141"/>
      <c r="Q886" s="133"/>
      <c r="R886" s="141"/>
      <c r="S886" s="133"/>
      <c r="T886" s="40"/>
      <c r="U886" s="133"/>
      <c r="V886" s="141"/>
      <c r="W886" s="141"/>
      <c r="X886" s="141"/>
      <c r="Y886" s="141"/>
      <c r="Z886" s="141"/>
    </row>
    <row r="887" ht="12.75" customHeight="1">
      <c r="A887" s="139"/>
      <c r="B887" s="139"/>
      <c r="C887" s="140"/>
      <c r="D887" s="141"/>
      <c r="E887" s="141"/>
      <c r="F887" s="141"/>
      <c r="G887" s="141"/>
      <c r="H887" s="141"/>
      <c r="I887" s="141"/>
      <c r="J887" s="141"/>
      <c r="K887" s="141"/>
      <c r="L887" s="141"/>
      <c r="M887" s="142"/>
      <c r="N887" s="141"/>
      <c r="O887" s="133"/>
      <c r="P887" s="141"/>
      <c r="Q887" s="133"/>
      <c r="R887" s="141"/>
      <c r="S887" s="133"/>
      <c r="T887" s="40"/>
      <c r="U887" s="133"/>
      <c r="V887" s="141"/>
      <c r="W887" s="141"/>
      <c r="X887" s="141"/>
      <c r="Y887" s="141"/>
      <c r="Z887" s="141"/>
    </row>
    <row r="888" ht="12.75" customHeight="1">
      <c r="A888" s="139"/>
      <c r="B888" s="139"/>
      <c r="C888" s="140"/>
      <c r="D888" s="141"/>
      <c r="E888" s="141"/>
      <c r="F888" s="141"/>
      <c r="G888" s="141"/>
      <c r="H888" s="141"/>
      <c r="I888" s="141"/>
      <c r="J888" s="141"/>
      <c r="K888" s="141"/>
      <c r="L888" s="141"/>
      <c r="M888" s="142"/>
      <c r="N888" s="141"/>
      <c r="O888" s="133"/>
      <c r="P888" s="141"/>
      <c r="Q888" s="133"/>
      <c r="R888" s="141"/>
      <c r="S888" s="133"/>
      <c r="T888" s="40"/>
      <c r="U888" s="133"/>
      <c r="V888" s="141"/>
      <c r="W888" s="141"/>
      <c r="X888" s="141"/>
      <c r="Y888" s="141"/>
      <c r="Z888" s="141"/>
    </row>
    <row r="889" ht="12.75" customHeight="1">
      <c r="A889" s="139"/>
      <c r="B889" s="139"/>
      <c r="C889" s="140"/>
      <c r="D889" s="141"/>
      <c r="E889" s="141"/>
      <c r="F889" s="141"/>
      <c r="G889" s="141"/>
      <c r="H889" s="141"/>
      <c r="I889" s="141"/>
      <c r="J889" s="141"/>
      <c r="K889" s="141"/>
      <c r="L889" s="141"/>
      <c r="M889" s="142"/>
      <c r="N889" s="141"/>
      <c r="O889" s="133"/>
      <c r="P889" s="141"/>
      <c r="Q889" s="133"/>
      <c r="R889" s="141"/>
      <c r="S889" s="133"/>
      <c r="T889" s="40"/>
      <c r="U889" s="133"/>
      <c r="V889" s="141"/>
      <c r="W889" s="141"/>
      <c r="X889" s="141"/>
      <c r="Y889" s="141"/>
      <c r="Z889" s="141"/>
    </row>
    <row r="890" ht="12.75" customHeight="1">
      <c r="A890" s="139"/>
      <c r="B890" s="139"/>
      <c r="C890" s="140"/>
      <c r="D890" s="141"/>
      <c r="E890" s="141"/>
      <c r="F890" s="141"/>
      <c r="G890" s="141"/>
      <c r="H890" s="141"/>
      <c r="I890" s="141"/>
      <c r="J890" s="141"/>
      <c r="K890" s="141"/>
      <c r="L890" s="141"/>
      <c r="M890" s="142"/>
      <c r="N890" s="141"/>
      <c r="O890" s="133"/>
      <c r="P890" s="141"/>
      <c r="Q890" s="133"/>
      <c r="R890" s="141"/>
      <c r="S890" s="133"/>
      <c r="T890" s="40"/>
      <c r="U890" s="133"/>
      <c r="V890" s="141"/>
      <c r="W890" s="141"/>
      <c r="X890" s="141"/>
      <c r="Y890" s="141"/>
      <c r="Z890" s="141"/>
    </row>
    <row r="891" ht="12.75" customHeight="1">
      <c r="A891" s="139"/>
      <c r="B891" s="139"/>
      <c r="C891" s="140"/>
      <c r="D891" s="141"/>
      <c r="E891" s="141"/>
      <c r="F891" s="141"/>
      <c r="G891" s="141"/>
      <c r="H891" s="141"/>
      <c r="I891" s="141"/>
      <c r="J891" s="141"/>
      <c r="K891" s="141"/>
      <c r="L891" s="141"/>
      <c r="M891" s="142"/>
      <c r="N891" s="141"/>
      <c r="O891" s="133"/>
      <c r="P891" s="141"/>
      <c r="Q891" s="133"/>
      <c r="R891" s="141"/>
      <c r="S891" s="133"/>
      <c r="T891" s="40"/>
      <c r="U891" s="133"/>
      <c r="V891" s="141"/>
      <c r="W891" s="141"/>
      <c r="X891" s="141"/>
      <c r="Y891" s="141"/>
      <c r="Z891" s="141"/>
    </row>
    <row r="892" ht="12.75" customHeight="1">
      <c r="A892" s="139"/>
      <c r="B892" s="139"/>
      <c r="C892" s="140"/>
      <c r="D892" s="141"/>
      <c r="E892" s="141"/>
      <c r="F892" s="141"/>
      <c r="G892" s="141"/>
      <c r="H892" s="141"/>
      <c r="I892" s="141"/>
      <c r="J892" s="141"/>
      <c r="K892" s="141"/>
      <c r="L892" s="141"/>
      <c r="M892" s="142"/>
      <c r="N892" s="141"/>
      <c r="O892" s="133"/>
      <c r="P892" s="141"/>
      <c r="Q892" s="133"/>
      <c r="R892" s="141"/>
      <c r="S892" s="133"/>
      <c r="T892" s="40"/>
      <c r="U892" s="133"/>
      <c r="V892" s="141"/>
      <c r="W892" s="141"/>
      <c r="X892" s="141"/>
      <c r="Y892" s="141"/>
      <c r="Z892" s="141"/>
    </row>
    <row r="893" ht="12.75" customHeight="1">
      <c r="A893" s="139"/>
      <c r="B893" s="139"/>
      <c r="C893" s="140"/>
      <c r="D893" s="141"/>
      <c r="E893" s="141"/>
      <c r="F893" s="141"/>
      <c r="G893" s="141"/>
      <c r="H893" s="141"/>
      <c r="I893" s="141"/>
      <c r="J893" s="141"/>
      <c r="K893" s="141"/>
      <c r="L893" s="141"/>
      <c r="M893" s="142"/>
      <c r="N893" s="141"/>
      <c r="O893" s="133"/>
      <c r="P893" s="141"/>
      <c r="Q893" s="133"/>
      <c r="R893" s="141"/>
      <c r="S893" s="133"/>
      <c r="T893" s="40"/>
      <c r="U893" s="133"/>
      <c r="V893" s="141"/>
      <c r="W893" s="141"/>
      <c r="X893" s="141"/>
      <c r="Y893" s="141"/>
      <c r="Z893" s="141"/>
    </row>
    <row r="894" ht="12.75" customHeight="1">
      <c r="A894" s="139"/>
      <c r="B894" s="139"/>
      <c r="C894" s="140"/>
      <c r="D894" s="141"/>
      <c r="E894" s="141"/>
      <c r="F894" s="141"/>
      <c r="G894" s="141"/>
      <c r="H894" s="141"/>
      <c r="I894" s="141"/>
      <c r="J894" s="141"/>
      <c r="K894" s="141"/>
      <c r="L894" s="141"/>
      <c r="M894" s="142"/>
      <c r="N894" s="141"/>
      <c r="O894" s="133"/>
      <c r="P894" s="141"/>
      <c r="Q894" s="133"/>
      <c r="R894" s="141"/>
      <c r="S894" s="133"/>
      <c r="T894" s="40"/>
      <c r="U894" s="133"/>
      <c r="V894" s="141"/>
      <c r="W894" s="141"/>
      <c r="X894" s="141"/>
      <c r="Y894" s="141"/>
      <c r="Z894" s="141"/>
    </row>
    <row r="895" ht="12.75" customHeight="1">
      <c r="A895" s="139"/>
      <c r="B895" s="139"/>
      <c r="C895" s="140"/>
      <c r="D895" s="141"/>
      <c r="E895" s="141"/>
      <c r="F895" s="141"/>
      <c r="G895" s="141"/>
      <c r="H895" s="141"/>
      <c r="I895" s="141"/>
      <c r="J895" s="141"/>
      <c r="K895" s="141"/>
      <c r="L895" s="141"/>
      <c r="M895" s="142"/>
      <c r="N895" s="141"/>
      <c r="O895" s="133"/>
      <c r="P895" s="141"/>
      <c r="Q895" s="133"/>
      <c r="R895" s="141"/>
      <c r="S895" s="133"/>
      <c r="T895" s="40"/>
      <c r="U895" s="133"/>
      <c r="V895" s="141"/>
      <c r="W895" s="141"/>
      <c r="X895" s="141"/>
      <c r="Y895" s="141"/>
      <c r="Z895" s="141"/>
    </row>
    <row r="896" ht="12.75" customHeight="1">
      <c r="A896" s="139"/>
      <c r="B896" s="139"/>
      <c r="C896" s="140"/>
      <c r="D896" s="141"/>
      <c r="E896" s="141"/>
      <c r="F896" s="141"/>
      <c r="G896" s="141"/>
      <c r="H896" s="141"/>
      <c r="I896" s="141"/>
      <c r="J896" s="141"/>
      <c r="K896" s="141"/>
      <c r="L896" s="141"/>
      <c r="M896" s="142"/>
      <c r="N896" s="141"/>
      <c r="O896" s="133"/>
      <c r="P896" s="141"/>
      <c r="Q896" s="133"/>
      <c r="R896" s="141"/>
      <c r="S896" s="133"/>
      <c r="T896" s="40"/>
      <c r="U896" s="133"/>
      <c r="V896" s="141"/>
      <c r="W896" s="141"/>
      <c r="X896" s="141"/>
      <c r="Y896" s="141"/>
      <c r="Z896" s="141"/>
    </row>
    <row r="897" ht="12.75" customHeight="1">
      <c r="A897" s="139"/>
      <c r="B897" s="139"/>
      <c r="C897" s="140"/>
      <c r="D897" s="141"/>
      <c r="E897" s="141"/>
      <c r="F897" s="141"/>
      <c r="G897" s="141"/>
      <c r="H897" s="141"/>
      <c r="I897" s="141"/>
      <c r="J897" s="141"/>
      <c r="K897" s="141"/>
      <c r="L897" s="141"/>
      <c r="M897" s="142"/>
      <c r="N897" s="141"/>
      <c r="O897" s="133"/>
      <c r="P897" s="141"/>
      <c r="Q897" s="133"/>
      <c r="R897" s="141"/>
      <c r="S897" s="133"/>
      <c r="T897" s="40"/>
      <c r="U897" s="133"/>
      <c r="V897" s="141"/>
      <c r="W897" s="141"/>
      <c r="X897" s="141"/>
      <c r="Y897" s="141"/>
      <c r="Z897" s="141"/>
    </row>
    <row r="898" ht="12.75" customHeight="1">
      <c r="A898" s="139"/>
      <c r="B898" s="139"/>
      <c r="C898" s="140"/>
      <c r="D898" s="141"/>
      <c r="E898" s="141"/>
      <c r="F898" s="141"/>
      <c r="G898" s="141"/>
      <c r="H898" s="141"/>
      <c r="I898" s="141"/>
      <c r="J898" s="141"/>
      <c r="K898" s="141"/>
      <c r="L898" s="141"/>
      <c r="M898" s="142"/>
      <c r="N898" s="141"/>
      <c r="O898" s="133"/>
      <c r="P898" s="141"/>
      <c r="Q898" s="133"/>
      <c r="R898" s="141"/>
      <c r="S898" s="133"/>
      <c r="T898" s="40"/>
      <c r="U898" s="133"/>
      <c r="V898" s="141"/>
      <c r="W898" s="141"/>
      <c r="X898" s="141"/>
      <c r="Y898" s="141"/>
      <c r="Z898" s="141"/>
    </row>
    <row r="899" ht="12.75" customHeight="1">
      <c r="A899" s="139"/>
      <c r="B899" s="139"/>
      <c r="C899" s="140"/>
      <c r="D899" s="141"/>
      <c r="E899" s="141"/>
      <c r="F899" s="141"/>
      <c r="G899" s="141"/>
      <c r="H899" s="141"/>
      <c r="I899" s="141"/>
      <c r="J899" s="141"/>
      <c r="K899" s="141"/>
      <c r="L899" s="141"/>
      <c r="M899" s="142"/>
      <c r="N899" s="141"/>
      <c r="O899" s="133"/>
      <c r="P899" s="141"/>
      <c r="Q899" s="133"/>
      <c r="R899" s="141"/>
      <c r="S899" s="133"/>
      <c r="T899" s="40"/>
      <c r="U899" s="133"/>
      <c r="V899" s="141"/>
      <c r="W899" s="141"/>
      <c r="X899" s="141"/>
      <c r="Y899" s="141"/>
      <c r="Z899" s="141"/>
    </row>
    <row r="900" ht="12.75" customHeight="1">
      <c r="A900" s="139"/>
      <c r="B900" s="139"/>
      <c r="C900" s="140"/>
      <c r="D900" s="141"/>
      <c r="E900" s="141"/>
      <c r="F900" s="141"/>
      <c r="G900" s="141"/>
      <c r="H900" s="141"/>
      <c r="I900" s="141"/>
      <c r="J900" s="141"/>
      <c r="K900" s="141"/>
      <c r="L900" s="141"/>
      <c r="M900" s="142"/>
      <c r="N900" s="141"/>
      <c r="O900" s="133"/>
      <c r="P900" s="141"/>
      <c r="Q900" s="133"/>
      <c r="R900" s="141"/>
      <c r="S900" s="133"/>
      <c r="T900" s="40"/>
      <c r="U900" s="133"/>
      <c r="V900" s="141"/>
      <c r="W900" s="141"/>
      <c r="X900" s="141"/>
      <c r="Y900" s="141"/>
      <c r="Z900" s="141"/>
    </row>
    <row r="901" ht="12.75" customHeight="1">
      <c r="A901" s="139"/>
      <c r="B901" s="139"/>
      <c r="C901" s="140"/>
      <c r="D901" s="141"/>
      <c r="E901" s="141"/>
      <c r="F901" s="141"/>
      <c r="G901" s="141"/>
      <c r="H901" s="141"/>
      <c r="I901" s="141"/>
      <c r="J901" s="141"/>
      <c r="K901" s="141"/>
      <c r="L901" s="141"/>
      <c r="M901" s="142"/>
      <c r="N901" s="141"/>
      <c r="O901" s="133"/>
      <c r="P901" s="141"/>
      <c r="Q901" s="133"/>
      <c r="R901" s="141"/>
      <c r="S901" s="133"/>
      <c r="T901" s="40"/>
      <c r="U901" s="133"/>
      <c r="V901" s="141"/>
      <c r="W901" s="141"/>
      <c r="X901" s="141"/>
      <c r="Y901" s="141"/>
      <c r="Z901" s="141"/>
    </row>
    <row r="902" ht="12.75" customHeight="1">
      <c r="A902" s="139"/>
      <c r="B902" s="139"/>
      <c r="C902" s="140"/>
      <c r="D902" s="141"/>
      <c r="E902" s="141"/>
      <c r="F902" s="141"/>
      <c r="G902" s="141"/>
      <c r="H902" s="141"/>
      <c r="I902" s="141"/>
      <c r="J902" s="141"/>
      <c r="K902" s="141"/>
      <c r="L902" s="141"/>
      <c r="M902" s="142"/>
      <c r="N902" s="141"/>
      <c r="O902" s="133"/>
      <c r="P902" s="141"/>
      <c r="Q902" s="133"/>
      <c r="R902" s="141"/>
      <c r="S902" s="133"/>
      <c r="T902" s="40"/>
      <c r="U902" s="133"/>
      <c r="V902" s="141"/>
      <c r="W902" s="141"/>
      <c r="X902" s="141"/>
      <c r="Y902" s="141"/>
      <c r="Z902" s="141"/>
    </row>
    <row r="903" ht="12.75" customHeight="1">
      <c r="A903" s="139"/>
      <c r="B903" s="139"/>
      <c r="C903" s="140"/>
      <c r="D903" s="141"/>
      <c r="E903" s="141"/>
      <c r="F903" s="141"/>
      <c r="G903" s="141"/>
      <c r="H903" s="141"/>
      <c r="I903" s="141"/>
      <c r="J903" s="141"/>
      <c r="K903" s="141"/>
      <c r="L903" s="141"/>
      <c r="M903" s="142"/>
      <c r="N903" s="141"/>
      <c r="O903" s="133"/>
      <c r="P903" s="141"/>
      <c r="Q903" s="133"/>
      <c r="R903" s="141"/>
      <c r="S903" s="133"/>
      <c r="T903" s="40"/>
      <c r="U903" s="133"/>
      <c r="V903" s="141"/>
      <c r="W903" s="141"/>
      <c r="X903" s="141"/>
      <c r="Y903" s="141"/>
      <c r="Z903" s="141"/>
    </row>
    <row r="904" ht="12.75" customHeight="1">
      <c r="A904" s="139"/>
      <c r="B904" s="139"/>
      <c r="C904" s="140"/>
      <c r="D904" s="141"/>
      <c r="E904" s="141"/>
      <c r="F904" s="141"/>
      <c r="G904" s="141"/>
      <c r="H904" s="141"/>
      <c r="I904" s="141"/>
      <c r="J904" s="141"/>
      <c r="K904" s="141"/>
      <c r="L904" s="141"/>
      <c r="M904" s="142"/>
      <c r="N904" s="141"/>
      <c r="O904" s="133"/>
      <c r="P904" s="141"/>
      <c r="Q904" s="133"/>
      <c r="R904" s="141"/>
      <c r="S904" s="133"/>
      <c r="T904" s="40"/>
      <c r="U904" s="133"/>
      <c r="V904" s="141"/>
      <c r="W904" s="141"/>
      <c r="X904" s="141"/>
      <c r="Y904" s="141"/>
      <c r="Z904" s="141"/>
    </row>
    <row r="905" ht="12.75" customHeight="1">
      <c r="A905" s="139"/>
      <c r="B905" s="139"/>
      <c r="C905" s="140"/>
      <c r="D905" s="141"/>
      <c r="E905" s="141"/>
      <c r="F905" s="141"/>
      <c r="G905" s="141"/>
      <c r="H905" s="141"/>
      <c r="I905" s="141"/>
      <c r="J905" s="141"/>
      <c r="K905" s="141"/>
      <c r="L905" s="141"/>
      <c r="M905" s="142"/>
      <c r="N905" s="141"/>
      <c r="O905" s="133"/>
      <c r="P905" s="141"/>
      <c r="Q905" s="133"/>
      <c r="R905" s="141"/>
      <c r="S905" s="133"/>
      <c r="T905" s="40"/>
      <c r="U905" s="133"/>
      <c r="V905" s="141"/>
      <c r="W905" s="141"/>
      <c r="X905" s="141"/>
      <c r="Y905" s="141"/>
      <c r="Z905" s="141"/>
    </row>
    <row r="906" ht="12.75" customHeight="1">
      <c r="A906" s="139"/>
      <c r="B906" s="139"/>
      <c r="C906" s="140"/>
      <c r="D906" s="141"/>
      <c r="E906" s="141"/>
      <c r="F906" s="141"/>
      <c r="G906" s="141"/>
      <c r="H906" s="141"/>
      <c r="I906" s="141"/>
      <c r="J906" s="141"/>
      <c r="K906" s="141"/>
      <c r="L906" s="141"/>
      <c r="M906" s="142"/>
      <c r="N906" s="141"/>
      <c r="O906" s="133"/>
      <c r="P906" s="141"/>
      <c r="Q906" s="133"/>
      <c r="R906" s="141"/>
      <c r="S906" s="133"/>
      <c r="T906" s="40"/>
      <c r="U906" s="133"/>
      <c r="V906" s="141"/>
      <c r="W906" s="141"/>
      <c r="X906" s="141"/>
      <c r="Y906" s="141"/>
      <c r="Z906" s="141"/>
    </row>
    <row r="907" ht="12.75" customHeight="1">
      <c r="A907" s="139"/>
      <c r="B907" s="139"/>
      <c r="C907" s="140"/>
      <c r="D907" s="141"/>
      <c r="E907" s="141"/>
      <c r="F907" s="141"/>
      <c r="G907" s="141"/>
      <c r="H907" s="141"/>
      <c r="I907" s="141"/>
      <c r="J907" s="141"/>
      <c r="K907" s="141"/>
      <c r="L907" s="141"/>
      <c r="M907" s="142"/>
      <c r="N907" s="141"/>
      <c r="O907" s="133"/>
      <c r="P907" s="141"/>
      <c r="Q907" s="133"/>
      <c r="R907" s="141"/>
      <c r="S907" s="133"/>
      <c r="T907" s="40"/>
      <c r="U907" s="133"/>
      <c r="V907" s="141"/>
      <c r="W907" s="141"/>
      <c r="X907" s="141"/>
      <c r="Y907" s="141"/>
      <c r="Z907" s="141"/>
    </row>
    <row r="908" ht="12.75" customHeight="1">
      <c r="A908" s="139"/>
      <c r="B908" s="139"/>
      <c r="C908" s="140"/>
      <c r="D908" s="141"/>
      <c r="E908" s="141"/>
      <c r="F908" s="141"/>
      <c r="G908" s="141"/>
      <c r="H908" s="141"/>
      <c r="I908" s="141"/>
      <c r="J908" s="141"/>
      <c r="K908" s="141"/>
      <c r="L908" s="141"/>
      <c r="M908" s="142"/>
      <c r="N908" s="141"/>
      <c r="O908" s="133"/>
      <c r="P908" s="141"/>
      <c r="Q908" s="133"/>
      <c r="R908" s="141"/>
      <c r="S908" s="133"/>
      <c r="T908" s="40"/>
      <c r="U908" s="133"/>
      <c r="V908" s="141"/>
      <c r="W908" s="141"/>
      <c r="X908" s="141"/>
      <c r="Y908" s="141"/>
      <c r="Z908" s="141"/>
    </row>
    <row r="909" ht="12.75" customHeight="1">
      <c r="A909" s="139"/>
      <c r="B909" s="139"/>
      <c r="C909" s="140"/>
      <c r="D909" s="141"/>
      <c r="E909" s="141"/>
      <c r="F909" s="141"/>
      <c r="G909" s="141"/>
      <c r="H909" s="141"/>
      <c r="I909" s="141"/>
      <c r="J909" s="141"/>
      <c r="K909" s="141"/>
      <c r="L909" s="141"/>
      <c r="M909" s="142"/>
      <c r="N909" s="141"/>
      <c r="O909" s="133"/>
      <c r="P909" s="141"/>
      <c r="Q909" s="133"/>
      <c r="R909" s="141"/>
      <c r="S909" s="133"/>
      <c r="T909" s="40"/>
      <c r="U909" s="133"/>
      <c r="V909" s="141"/>
      <c r="W909" s="141"/>
      <c r="X909" s="141"/>
      <c r="Y909" s="141"/>
      <c r="Z909" s="141"/>
    </row>
    <row r="910" ht="12.75" customHeight="1">
      <c r="A910" s="139"/>
      <c r="B910" s="139"/>
      <c r="C910" s="140"/>
      <c r="D910" s="141"/>
      <c r="E910" s="141"/>
      <c r="F910" s="141"/>
      <c r="G910" s="141"/>
      <c r="H910" s="141"/>
      <c r="I910" s="141"/>
      <c r="J910" s="141"/>
      <c r="K910" s="141"/>
      <c r="L910" s="141"/>
      <c r="M910" s="142"/>
      <c r="N910" s="141"/>
      <c r="O910" s="133"/>
      <c r="P910" s="141"/>
      <c r="Q910" s="133"/>
      <c r="R910" s="141"/>
      <c r="S910" s="133"/>
      <c r="T910" s="40"/>
      <c r="U910" s="133"/>
      <c r="V910" s="141"/>
      <c r="W910" s="141"/>
      <c r="X910" s="141"/>
      <c r="Y910" s="141"/>
      <c r="Z910" s="141"/>
    </row>
    <row r="911" ht="12.75" customHeight="1">
      <c r="A911" s="139"/>
      <c r="B911" s="139"/>
      <c r="C911" s="140"/>
      <c r="D911" s="141"/>
      <c r="E911" s="141"/>
      <c r="F911" s="141"/>
      <c r="G911" s="141"/>
      <c r="H911" s="141"/>
      <c r="I911" s="141"/>
      <c r="J911" s="141"/>
      <c r="K911" s="141"/>
      <c r="L911" s="141"/>
      <c r="M911" s="142"/>
      <c r="N911" s="141"/>
      <c r="O911" s="133"/>
      <c r="P911" s="141"/>
      <c r="Q911" s="133"/>
      <c r="R911" s="141"/>
      <c r="S911" s="133"/>
      <c r="T911" s="40"/>
      <c r="U911" s="133"/>
      <c r="V911" s="141"/>
      <c r="W911" s="141"/>
      <c r="X911" s="141"/>
      <c r="Y911" s="141"/>
      <c r="Z911" s="141"/>
    </row>
    <row r="912" ht="12.75" customHeight="1">
      <c r="A912" s="139"/>
      <c r="B912" s="139"/>
      <c r="C912" s="140"/>
      <c r="D912" s="141"/>
      <c r="E912" s="141"/>
      <c r="F912" s="141"/>
      <c r="G912" s="141"/>
      <c r="H912" s="141"/>
      <c r="I912" s="141"/>
      <c r="J912" s="141"/>
      <c r="K912" s="141"/>
      <c r="L912" s="141"/>
      <c r="M912" s="142"/>
      <c r="N912" s="141"/>
      <c r="O912" s="133"/>
      <c r="P912" s="141"/>
      <c r="Q912" s="133"/>
      <c r="R912" s="141"/>
      <c r="S912" s="133"/>
      <c r="T912" s="40"/>
      <c r="U912" s="133"/>
      <c r="V912" s="141"/>
      <c r="W912" s="141"/>
      <c r="X912" s="141"/>
      <c r="Y912" s="141"/>
      <c r="Z912" s="141"/>
    </row>
    <row r="913" ht="12.75" customHeight="1">
      <c r="A913" s="139"/>
      <c r="B913" s="139"/>
      <c r="C913" s="140"/>
      <c r="D913" s="141"/>
      <c r="E913" s="141"/>
      <c r="F913" s="141"/>
      <c r="G913" s="141"/>
      <c r="H913" s="141"/>
      <c r="I913" s="141"/>
      <c r="J913" s="141"/>
      <c r="K913" s="141"/>
      <c r="L913" s="141"/>
      <c r="M913" s="142"/>
      <c r="N913" s="141"/>
      <c r="O913" s="133"/>
      <c r="P913" s="141"/>
      <c r="Q913" s="133"/>
      <c r="R913" s="141"/>
      <c r="S913" s="133"/>
      <c r="T913" s="40"/>
      <c r="U913" s="133"/>
      <c r="V913" s="141"/>
      <c r="W913" s="141"/>
      <c r="X913" s="141"/>
      <c r="Y913" s="141"/>
      <c r="Z913" s="141"/>
    </row>
    <row r="914" ht="12.75" customHeight="1">
      <c r="A914" s="139"/>
      <c r="B914" s="139"/>
      <c r="C914" s="140"/>
      <c r="D914" s="141"/>
      <c r="E914" s="141"/>
      <c r="F914" s="141"/>
      <c r="G914" s="141"/>
      <c r="H914" s="141"/>
      <c r="I914" s="141"/>
      <c r="J914" s="141"/>
      <c r="K914" s="141"/>
      <c r="L914" s="141"/>
      <c r="M914" s="142"/>
      <c r="N914" s="141"/>
      <c r="O914" s="133"/>
      <c r="P914" s="141"/>
      <c r="Q914" s="133"/>
      <c r="R914" s="141"/>
      <c r="S914" s="133"/>
      <c r="T914" s="40"/>
      <c r="U914" s="133"/>
      <c r="V914" s="141"/>
      <c r="W914" s="141"/>
      <c r="X914" s="141"/>
      <c r="Y914" s="141"/>
      <c r="Z914" s="141"/>
    </row>
    <row r="915" ht="12.75" customHeight="1">
      <c r="A915" s="139"/>
      <c r="B915" s="139"/>
      <c r="C915" s="140"/>
      <c r="D915" s="141"/>
      <c r="E915" s="141"/>
      <c r="F915" s="141"/>
      <c r="G915" s="141"/>
      <c r="H915" s="141"/>
      <c r="I915" s="141"/>
      <c r="J915" s="141"/>
      <c r="K915" s="141"/>
      <c r="L915" s="141"/>
      <c r="M915" s="142"/>
      <c r="N915" s="141"/>
      <c r="O915" s="133"/>
      <c r="P915" s="141"/>
      <c r="Q915" s="133"/>
      <c r="R915" s="141"/>
      <c r="S915" s="133"/>
      <c r="T915" s="40"/>
      <c r="U915" s="133"/>
      <c r="V915" s="141"/>
      <c r="W915" s="141"/>
      <c r="X915" s="141"/>
      <c r="Y915" s="141"/>
      <c r="Z915" s="141"/>
    </row>
    <row r="916" ht="12.75" customHeight="1">
      <c r="A916" s="139"/>
      <c r="B916" s="139"/>
      <c r="C916" s="140"/>
      <c r="D916" s="141"/>
      <c r="E916" s="141"/>
      <c r="F916" s="141"/>
      <c r="G916" s="141"/>
      <c r="H916" s="141"/>
      <c r="I916" s="141"/>
      <c r="J916" s="141"/>
      <c r="K916" s="141"/>
      <c r="L916" s="141"/>
      <c r="M916" s="142"/>
      <c r="N916" s="141"/>
      <c r="O916" s="133"/>
      <c r="P916" s="141"/>
      <c r="Q916" s="133"/>
      <c r="R916" s="141"/>
      <c r="S916" s="133"/>
      <c r="T916" s="40"/>
      <c r="U916" s="133"/>
      <c r="V916" s="141"/>
      <c r="W916" s="141"/>
      <c r="X916" s="141"/>
      <c r="Y916" s="141"/>
      <c r="Z916" s="141"/>
    </row>
    <row r="917" ht="12.75" customHeight="1">
      <c r="A917" s="139"/>
      <c r="B917" s="139"/>
      <c r="C917" s="140"/>
      <c r="D917" s="141"/>
      <c r="E917" s="141"/>
      <c r="F917" s="141"/>
      <c r="G917" s="141"/>
      <c r="H917" s="141"/>
      <c r="I917" s="141"/>
      <c r="J917" s="141"/>
      <c r="K917" s="141"/>
      <c r="L917" s="141"/>
      <c r="M917" s="142"/>
      <c r="N917" s="141"/>
      <c r="O917" s="133"/>
      <c r="P917" s="141"/>
      <c r="Q917" s="133"/>
      <c r="R917" s="141"/>
      <c r="S917" s="133"/>
      <c r="T917" s="40"/>
      <c r="U917" s="133"/>
      <c r="V917" s="141"/>
      <c r="W917" s="141"/>
      <c r="X917" s="141"/>
      <c r="Y917" s="141"/>
      <c r="Z917" s="141"/>
    </row>
    <row r="918" ht="12.75" customHeight="1">
      <c r="A918" s="139"/>
      <c r="B918" s="139"/>
      <c r="C918" s="140"/>
      <c r="D918" s="141"/>
      <c r="E918" s="141"/>
      <c r="F918" s="141"/>
      <c r="G918" s="141"/>
      <c r="H918" s="141"/>
      <c r="I918" s="141"/>
      <c r="J918" s="141"/>
      <c r="K918" s="141"/>
      <c r="L918" s="141"/>
      <c r="M918" s="142"/>
      <c r="N918" s="141"/>
      <c r="O918" s="133"/>
      <c r="P918" s="141"/>
      <c r="Q918" s="133"/>
      <c r="R918" s="141"/>
      <c r="S918" s="133"/>
      <c r="T918" s="40"/>
      <c r="U918" s="133"/>
      <c r="V918" s="141"/>
      <c r="W918" s="141"/>
      <c r="X918" s="141"/>
      <c r="Y918" s="141"/>
      <c r="Z918" s="141"/>
    </row>
    <row r="919" ht="12.75" customHeight="1">
      <c r="A919" s="139"/>
      <c r="B919" s="139"/>
      <c r="C919" s="140"/>
      <c r="D919" s="141"/>
      <c r="E919" s="141"/>
      <c r="F919" s="141"/>
      <c r="G919" s="141"/>
      <c r="H919" s="141"/>
      <c r="I919" s="141"/>
      <c r="J919" s="141"/>
      <c r="K919" s="141"/>
      <c r="L919" s="141"/>
      <c r="M919" s="142"/>
      <c r="N919" s="141"/>
      <c r="O919" s="133"/>
      <c r="P919" s="141"/>
      <c r="Q919" s="133"/>
      <c r="R919" s="141"/>
      <c r="S919" s="133"/>
      <c r="T919" s="40"/>
      <c r="U919" s="133"/>
      <c r="V919" s="141"/>
      <c r="W919" s="141"/>
      <c r="X919" s="141"/>
      <c r="Y919" s="141"/>
      <c r="Z919" s="141"/>
    </row>
    <row r="920" ht="12.75" customHeight="1">
      <c r="A920" s="139"/>
      <c r="B920" s="139"/>
      <c r="C920" s="140"/>
      <c r="D920" s="141"/>
      <c r="E920" s="141"/>
      <c r="F920" s="141"/>
      <c r="G920" s="141"/>
      <c r="H920" s="141"/>
      <c r="I920" s="141"/>
      <c r="J920" s="141"/>
      <c r="K920" s="141"/>
      <c r="L920" s="141"/>
      <c r="M920" s="142"/>
      <c r="N920" s="141"/>
      <c r="O920" s="133"/>
      <c r="P920" s="141"/>
      <c r="Q920" s="133"/>
      <c r="R920" s="141"/>
      <c r="S920" s="133"/>
      <c r="T920" s="40"/>
      <c r="U920" s="133"/>
      <c r="V920" s="141"/>
      <c r="W920" s="141"/>
      <c r="X920" s="141"/>
      <c r="Y920" s="141"/>
      <c r="Z920" s="141"/>
    </row>
    <row r="921" ht="12.75" customHeight="1">
      <c r="A921" s="139"/>
      <c r="B921" s="139"/>
      <c r="C921" s="140"/>
      <c r="D921" s="141"/>
      <c r="E921" s="141"/>
      <c r="F921" s="141"/>
      <c r="G921" s="141"/>
      <c r="H921" s="141"/>
      <c r="I921" s="141"/>
      <c r="J921" s="141"/>
      <c r="K921" s="141"/>
      <c r="L921" s="141"/>
      <c r="M921" s="142"/>
      <c r="N921" s="141"/>
      <c r="O921" s="133"/>
      <c r="P921" s="141"/>
      <c r="Q921" s="133"/>
      <c r="R921" s="141"/>
      <c r="S921" s="133"/>
      <c r="T921" s="40"/>
      <c r="U921" s="133"/>
      <c r="V921" s="141"/>
      <c r="W921" s="141"/>
      <c r="X921" s="141"/>
      <c r="Y921" s="141"/>
      <c r="Z921" s="141"/>
    </row>
    <row r="922" ht="12.75" customHeight="1">
      <c r="A922" s="139"/>
      <c r="B922" s="139"/>
      <c r="C922" s="140"/>
      <c r="D922" s="141"/>
      <c r="E922" s="141"/>
      <c r="F922" s="141"/>
      <c r="G922" s="141"/>
      <c r="H922" s="141"/>
      <c r="I922" s="141"/>
      <c r="J922" s="141"/>
      <c r="K922" s="141"/>
      <c r="L922" s="141"/>
      <c r="M922" s="142"/>
      <c r="N922" s="141"/>
      <c r="O922" s="133"/>
      <c r="P922" s="141"/>
      <c r="Q922" s="133"/>
      <c r="R922" s="141"/>
      <c r="S922" s="133"/>
      <c r="T922" s="40"/>
      <c r="U922" s="133"/>
      <c r="V922" s="141"/>
      <c r="W922" s="141"/>
      <c r="X922" s="141"/>
      <c r="Y922" s="141"/>
      <c r="Z922" s="141"/>
    </row>
    <row r="923" ht="12.75" customHeight="1">
      <c r="A923" s="139"/>
      <c r="B923" s="139"/>
      <c r="C923" s="140"/>
      <c r="D923" s="141"/>
      <c r="E923" s="141"/>
      <c r="F923" s="141"/>
      <c r="G923" s="141"/>
      <c r="H923" s="141"/>
      <c r="I923" s="141"/>
      <c r="J923" s="141"/>
      <c r="K923" s="141"/>
      <c r="L923" s="141"/>
      <c r="M923" s="142"/>
      <c r="N923" s="141"/>
      <c r="O923" s="133"/>
      <c r="P923" s="141"/>
      <c r="Q923" s="133"/>
      <c r="R923" s="141"/>
      <c r="S923" s="133"/>
      <c r="T923" s="40"/>
      <c r="U923" s="133"/>
      <c r="V923" s="141"/>
      <c r="W923" s="141"/>
      <c r="X923" s="141"/>
      <c r="Y923" s="141"/>
      <c r="Z923" s="141"/>
    </row>
    <row r="924" ht="12.75" customHeight="1">
      <c r="A924" s="139"/>
      <c r="B924" s="139"/>
      <c r="C924" s="140"/>
      <c r="D924" s="141"/>
      <c r="E924" s="141"/>
      <c r="F924" s="141"/>
      <c r="G924" s="141"/>
      <c r="H924" s="141"/>
      <c r="I924" s="141"/>
      <c r="J924" s="141"/>
      <c r="K924" s="141"/>
      <c r="L924" s="141"/>
      <c r="M924" s="142"/>
      <c r="N924" s="141"/>
      <c r="O924" s="133"/>
      <c r="P924" s="141"/>
      <c r="Q924" s="133"/>
      <c r="R924" s="141"/>
      <c r="S924" s="133"/>
      <c r="T924" s="40"/>
      <c r="U924" s="133"/>
      <c r="V924" s="141"/>
      <c r="W924" s="141"/>
      <c r="X924" s="141"/>
      <c r="Y924" s="141"/>
      <c r="Z924" s="141"/>
    </row>
    <row r="925" ht="12.75" customHeight="1">
      <c r="A925" s="139"/>
      <c r="B925" s="139"/>
      <c r="C925" s="140"/>
      <c r="D925" s="141"/>
      <c r="E925" s="141"/>
      <c r="F925" s="141"/>
      <c r="G925" s="141"/>
      <c r="H925" s="141"/>
      <c r="I925" s="141"/>
      <c r="J925" s="141"/>
      <c r="K925" s="141"/>
      <c r="L925" s="141"/>
      <c r="M925" s="142"/>
      <c r="N925" s="141"/>
      <c r="O925" s="133"/>
      <c r="P925" s="141"/>
      <c r="Q925" s="133"/>
      <c r="R925" s="141"/>
      <c r="S925" s="133"/>
      <c r="T925" s="40"/>
      <c r="U925" s="133"/>
      <c r="V925" s="141"/>
      <c r="W925" s="141"/>
      <c r="X925" s="141"/>
      <c r="Y925" s="141"/>
      <c r="Z925" s="141"/>
    </row>
    <row r="926" ht="12.75" customHeight="1">
      <c r="A926" s="139"/>
      <c r="B926" s="139"/>
      <c r="C926" s="140"/>
      <c r="D926" s="141"/>
      <c r="E926" s="141"/>
      <c r="F926" s="141"/>
      <c r="G926" s="141"/>
      <c r="H926" s="141"/>
      <c r="I926" s="141"/>
      <c r="J926" s="141"/>
      <c r="K926" s="141"/>
      <c r="L926" s="141"/>
      <c r="M926" s="142"/>
      <c r="N926" s="141"/>
      <c r="O926" s="133"/>
      <c r="P926" s="141"/>
      <c r="Q926" s="133"/>
      <c r="R926" s="141"/>
      <c r="S926" s="133"/>
      <c r="T926" s="40"/>
      <c r="U926" s="133"/>
      <c r="V926" s="141"/>
      <c r="W926" s="141"/>
      <c r="X926" s="141"/>
      <c r="Y926" s="141"/>
      <c r="Z926" s="141"/>
    </row>
    <row r="927" ht="12.75" customHeight="1">
      <c r="A927" s="139"/>
      <c r="B927" s="139"/>
      <c r="C927" s="140"/>
      <c r="D927" s="141"/>
      <c r="E927" s="141"/>
      <c r="F927" s="141"/>
      <c r="G927" s="141"/>
      <c r="H927" s="141"/>
      <c r="I927" s="141"/>
      <c r="J927" s="141"/>
      <c r="K927" s="141"/>
      <c r="L927" s="141"/>
      <c r="M927" s="142"/>
      <c r="N927" s="141"/>
      <c r="O927" s="133"/>
      <c r="P927" s="141"/>
      <c r="Q927" s="133"/>
      <c r="R927" s="141"/>
      <c r="S927" s="133"/>
      <c r="T927" s="40"/>
      <c r="U927" s="133"/>
      <c r="V927" s="141"/>
      <c r="W927" s="141"/>
      <c r="X927" s="141"/>
      <c r="Y927" s="141"/>
      <c r="Z927" s="141"/>
    </row>
    <row r="928" ht="12.75" customHeight="1">
      <c r="A928" s="139"/>
      <c r="B928" s="139"/>
      <c r="C928" s="140"/>
      <c r="D928" s="141"/>
      <c r="E928" s="141"/>
      <c r="F928" s="141"/>
      <c r="G928" s="141"/>
      <c r="H928" s="141"/>
      <c r="I928" s="141"/>
      <c r="J928" s="141"/>
      <c r="K928" s="141"/>
      <c r="L928" s="141"/>
      <c r="M928" s="142"/>
      <c r="N928" s="141"/>
      <c r="O928" s="133"/>
      <c r="P928" s="141"/>
      <c r="Q928" s="133"/>
      <c r="R928" s="141"/>
      <c r="S928" s="133"/>
      <c r="T928" s="40"/>
      <c r="U928" s="133"/>
      <c r="V928" s="141"/>
      <c r="W928" s="141"/>
      <c r="X928" s="141"/>
      <c r="Y928" s="141"/>
      <c r="Z928" s="141"/>
    </row>
    <row r="929" ht="12.75" customHeight="1">
      <c r="A929" s="139"/>
      <c r="B929" s="139"/>
      <c r="C929" s="140"/>
      <c r="D929" s="141"/>
      <c r="E929" s="141"/>
      <c r="F929" s="141"/>
      <c r="G929" s="141"/>
      <c r="H929" s="141"/>
      <c r="I929" s="141"/>
      <c r="J929" s="141"/>
      <c r="K929" s="141"/>
      <c r="L929" s="141"/>
      <c r="M929" s="142"/>
      <c r="N929" s="141"/>
      <c r="O929" s="133"/>
      <c r="P929" s="141"/>
      <c r="Q929" s="133"/>
      <c r="R929" s="141"/>
      <c r="S929" s="133"/>
      <c r="T929" s="40"/>
      <c r="U929" s="133"/>
      <c r="V929" s="141"/>
      <c r="W929" s="141"/>
      <c r="X929" s="141"/>
      <c r="Y929" s="141"/>
      <c r="Z929" s="141"/>
    </row>
    <row r="930" ht="12.75" customHeight="1">
      <c r="A930" s="139"/>
      <c r="B930" s="139"/>
      <c r="C930" s="140"/>
      <c r="D930" s="141"/>
      <c r="E930" s="141"/>
      <c r="F930" s="141"/>
      <c r="G930" s="141"/>
      <c r="H930" s="141"/>
      <c r="I930" s="141"/>
      <c r="J930" s="141"/>
      <c r="K930" s="141"/>
      <c r="L930" s="141"/>
      <c r="M930" s="142"/>
      <c r="N930" s="141"/>
      <c r="O930" s="133"/>
      <c r="P930" s="141"/>
      <c r="Q930" s="133"/>
      <c r="R930" s="141"/>
      <c r="S930" s="133"/>
      <c r="T930" s="40"/>
      <c r="U930" s="133"/>
      <c r="V930" s="141"/>
      <c r="W930" s="141"/>
      <c r="X930" s="141"/>
      <c r="Y930" s="141"/>
      <c r="Z930" s="141"/>
    </row>
    <row r="931" ht="12.75" customHeight="1">
      <c r="A931" s="139"/>
      <c r="B931" s="139"/>
      <c r="C931" s="140"/>
      <c r="D931" s="141"/>
      <c r="E931" s="141"/>
      <c r="F931" s="141"/>
      <c r="G931" s="141"/>
      <c r="H931" s="141"/>
      <c r="I931" s="141"/>
      <c r="J931" s="141"/>
      <c r="K931" s="141"/>
      <c r="L931" s="141"/>
      <c r="M931" s="142"/>
      <c r="N931" s="141"/>
      <c r="O931" s="133"/>
      <c r="P931" s="141"/>
      <c r="Q931" s="133"/>
      <c r="R931" s="141"/>
      <c r="S931" s="133"/>
      <c r="T931" s="40"/>
      <c r="U931" s="133"/>
      <c r="V931" s="141"/>
      <c r="W931" s="141"/>
      <c r="X931" s="141"/>
      <c r="Y931" s="141"/>
      <c r="Z931" s="141"/>
    </row>
    <row r="932" ht="12.75" customHeight="1">
      <c r="A932" s="139"/>
      <c r="B932" s="139"/>
      <c r="C932" s="140"/>
      <c r="D932" s="141"/>
      <c r="E932" s="141"/>
      <c r="F932" s="141"/>
      <c r="G932" s="141"/>
      <c r="H932" s="141"/>
      <c r="I932" s="141"/>
      <c r="J932" s="141"/>
      <c r="K932" s="141"/>
      <c r="L932" s="141"/>
      <c r="M932" s="142"/>
      <c r="N932" s="141"/>
      <c r="O932" s="133"/>
      <c r="P932" s="141"/>
      <c r="Q932" s="133"/>
      <c r="R932" s="141"/>
      <c r="S932" s="133"/>
      <c r="T932" s="40"/>
      <c r="U932" s="133"/>
      <c r="V932" s="141"/>
      <c r="W932" s="141"/>
      <c r="X932" s="141"/>
      <c r="Y932" s="141"/>
      <c r="Z932" s="141"/>
    </row>
    <row r="933" ht="12.75" customHeight="1">
      <c r="A933" s="139"/>
      <c r="B933" s="139"/>
      <c r="C933" s="140"/>
      <c r="D933" s="141"/>
      <c r="E933" s="141"/>
      <c r="F933" s="141"/>
      <c r="G933" s="141"/>
      <c r="H933" s="141"/>
      <c r="I933" s="141"/>
      <c r="J933" s="141"/>
      <c r="K933" s="141"/>
      <c r="L933" s="141"/>
      <c r="M933" s="142"/>
      <c r="N933" s="141"/>
      <c r="O933" s="133"/>
      <c r="P933" s="141"/>
      <c r="Q933" s="133"/>
      <c r="R933" s="141"/>
      <c r="S933" s="133"/>
      <c r="T933" s="40"/>
      <c r="U933" s="133"/>
      <c r="V933" s="141"/>
      <c r="W933" s="141"/>
      <c r="X933" s="141"/>
      <c r="Y933" s="141"/>
      <c r="Z933" s="141"/>
    </row>
    <row r="934" ht="12.75" customHeight="1">
      <c r="A934" s="139"/>
      <c r="B934" s="139"/>
      <c r="C934" s="140"/>
      <c r="D934" s="141"/>
      <c r="E934" s="141"/>
      <c r="F934" s="141"/>
      <c r="G934" s="141"/>
      <c r="H934" s="141"/>
      <c r="I934" s="141"/>
      <c r="J934" s="141"/>
      <c r="K934" s="141"/>
      <c r="L934" s="141"/>
      <c r="M934" s="142"/>
      <c r="N934" s="141"/>
      <c r="O934" s="133"/>
      <c r="P934" s="141"/>
      <c r="Q934" s="133"/>
      <c r="R934" s="141"/>
      <c r="S934" s="133"/>
      <c r="T934" s="40"/>
      <c r="U934" s="133"/>
      <c r="V934" s="141"/>
      <c r="W934" s="141"/>
      <c r="X934" s="141"/>
      <c r="Y934" s="141"/>
      <c r="Z934" s="141"/>
    </row>
    <row r="935" ht="12.75" customHeight="1">
      <c r="A935" s="139"/>
      <c r="B935" s="139"/>
      <c r="C935" s="140"/>
      <c r="D935" s="141"/>
      <c r="E935" s="141"/>
      <c r="F935" s="141"/>
      <c r="G935" s="141"/>
      <c r="H935" s="141"/>
      <c r="I935" s="141"/>
      <c r="J935" s="141"/>
      <c r="K935" s="141"/>
      <c r="L935" s="141"/>
      <c r="M935" s="142"/>
      <c r="N935" s="141"/>
      <c r="O935" s="133"/>
      <c r="P935" s="141"/>
      <c r="Q935" s="133"/>
      <c r="R935" s="141"/>
      <c r="S935" s="133"/>
      <c r="T935" s="40"/>
      <c r="U935" s="133"/>
      <c r="V935" s="141"/>
      <c r="W935" s="141"/>
      <c r="X935" s="141"/>
      <c r="Y935" s="141"/>
      <c r="Z935" s="141"/>
    </row>
    <row r="936" ht="12.75" customHeight="1">
      <c r="A936" s="139"/>
      <c r="B936" s="139"/>
      <c r="C936" s="140"/>
      <c r="D936" s="141"/>
      <c r="E936" s="141"/>
      <c r="F936" s="141"/>
      <c r="G936" s="141"/>
      <c r="H936" s="141"/>
      <c r="I936" s="141"/>
      <c r="J936" s="141"/>
      <c r="K936" s="141"/>
      <c r="L936" s="141"/>
      <c r="M936" s="142"/>
      <c r="N936" s="141"/>
      <c r="O936" s="133"/>
      <c r="P936" s="141"/>
      <c r="Q936" s="133"/>
      <c r="R936" s="141"/>
      <c r="S936" s="133"/>
      <c r="T936" s="40"/>
      <c r="U936" s="133"/>
      <c r="V936" s="141"/>
      <c r="W936" s="141"/>
      <c r="X936" s="141"/>
      <c r="Y936" s="141"/>
      <c r="Z936" s="141"/>
    </row>
    <row r="937" ht="12.75" customHeight="1">
      <c r="A937" s="139"/>
      <c r="B937" s="139"/>
      <c r="C937" s="140"/>
      <c r="D937" s="141"/>
      <c r="E937" s="141"/>
      <c r="F937" s="141"/>
      <c r="G937" s="141"/>
      <c r="H937" s="141"/>
      <c r="I937" s="141"/>
      <c r="J937" s="141"/>
      <c r="K937" s="141"/>
      <c r="L937" s="141"/>
      <c r="M937" s="142"/>
      <c r="N937" s="141"/>
      <c r="O937" s="133"/>
      <c r="P937" s="141"/>
      <c r="Q937" s="133"/>
      <c r="R937" s="141"/>
      <c r="S937" s="133"/>
      <c r="T937" s="40"/>
      <c r="U937" s="133"/>
      <c r="V937" s="141"/>
      <c r="W937" s="141"/>
      <c r="X937" s="141"/>
      <c r="Y937" s="141"/>
      <c r="Z937" s="141"/>
    </row>
    <row r="938" ht="12.75" customHeight="1">
      <c r="A938" s="139"/>
      <c r="B938" s="139"/>
      <c r="C938" s="140"/>
      <c r="D938" s="141"/>
      <c r="E938" s="141"/>
      <c r="F938" s="141"/>
      <c r="G938" s="141"/>
      <c r="H938" s="141"/>
      <c r="I938" s="141"/>
      <c r="J938" s="141"/>
      <c r="K938" s="141"/>
      <c r="L938" s="141"/>
      <c r="M938" s="142"/>
      <c r="N938" s="141"/>
      <c r="O938" s="133"/>
      <c r="P938" s="141"/>
      <c r="Q938" s="133"/>
      <c r="R938" s="141"/>
      <c r="S938" s="133"/>
      <c r="T938" s="40"/>
      <c r="U938" s="133"/>
      <c r="V938" s="141"/>
      <c r="W938" s="141"/>
      <c r="X938" s="141"/>
      <c r="Y938" s="141"/>
      <c r="Z938" s="141"/>
    </row>
    <row r="939" ht="12.75" customHeight="1">
      <c r="A939" s="139"/>
      <c r="B939" s="139"/>
      <c r="C939" s="140"/>
      <c r="D939" s="141"/>
      <c r="E939" s="141"/>
      <c r="F939" s="141"/>
      <c r="G939" s="141"/>
      <c r="H939" s="141"/>
      <c r="I939" s="141"/>
      <c r="J939" s="141"/>
      <c r="K939" s="141"/>
      <c r="L939" s="141"/>
      <c r="M939" s="142"/>
      <c r="N939" s="141"/>
      <c r="O939" s="133"/>
      <c r="P939" s="141"/>
      <c r="Q939" s="133"/>
      <c r="R939" s="141"/>
      <c r="S939" s="133"/>
      <c r="T939" s="40"/>
      <c r="U939" s="133"/>
      <c r="V939" s="141"/>
      <c r="W939" s="141"/>
      <c r="X939" s="141"/>
      <c r="Y939" s="141"/>
      <c r="Z939" s="141"/>
    </row>
    <row r="940" ht="12.75" customHeight="1">
      <c r="A940" s="139"/>
      <c r="B940" s="139"/>
      <c r="C940" s="140"/>
      <c r="D940" s="141"/>
      <c r="E940" s="141"/>
      <c r="F940" s="141"/>
      <c r="G940" s="141"/>
      <c r="H940" s="141"/>
      <c r="I940" s="141"/>
      <c r="J940" s="141"/>
      <c r="K940" s="141"/>
      <c r="L940" s="141"/>
      <c r="M940" s="142"/>
      <c r="N940" s="141"/>
      <c r="O940" s="133"/>
      <c r="P940" s="141"/>
      <c r="Q940" s="133"/>
      <c r="R940" s="141"/>
      <c r="S940" s="133"/>
      <c r="T940" s="40"/>
      <c r="U940" s="133"/>
      <c r="V940" s="141"/>
      <c r="W940" s="141"/>
      <c r="X940" s="141"/>
      <c r="Y940" s="141"/>
      <c r="Z940" s="141"/>
    </row>
    <row r="941" ht="12.75" customHeight="1">
      <c r="A941" s="139"/>
      <c r="B941" s="139"/>
      <c r="C941" s="140"/>
      <c r="D941" s="141"/>
      <c r="E941" s="141"/>
      <c r="F941" s="141"/>
      <c r="G941" s="141"/>
      <c r="H941" s="141"/>
      <c r="I941" s="141"/>
      <c r="J941" s="141"/>
      <c r="K941" s="141"/>
      <c r="L941" s="141"/>
      <c r="M941" s="142"/>
      <c r="N941" s="141"/>
      <c r="O941" s="133"/>
      <c r="P941" s="141"/>
      <c r="Q941" s="133"/>
      <c r="R941" s="141"/>
      <c r="S941" s="133"/>
      <c r="T941" s="40"/>
      <c r="U941" s="133"/>
      <c r="V941" s="141"/>
      <c r="W941" s="141"/>
      <c r="X941" s="141"/>
      <c r="Y941" s="141"/>
      <c r="Z941" s="141"/>
    </row>
    <row r="942" ht="12.75" customHeight="1">
      <c r="A942" s="139"/>
      <c r="B942" s="139"/>
      <c r="C942" s="140"/>
      <c r="D942" s="141"/>
      <c r="E942" s="141"/>
      <c r="F942" s="141"/>
      <c r="G942" s="141"/>
      <c r="H942" s="141"/>
      <c r="I942" s="141"/>
      <c r="J942" s="141"/>
      <c r="K942" s="141"/>
      <c r="L942" s="141"/>
      <c r="M942" s="142"/>
      <c r="N942" s="141"/>
      <c r="O942" s="133"/>
      <c r="P942" s="141"/>
      <c r="Q942" s="133"/>
      <c r="R942" s="141"/>
      <c r="S942" s="133"/>
      <c r="T942" s="40"/>
      <c r="U942" s="133"/>
      <c r="V942" s="141"/>
      <c r="W942" s="141"/>
      <c r="X942" s="141"/>
      <c r="Y942" s="141"/>
      <c r="Z942" s="141"/>
    </row>
    <row r="943" ht="12.75" customHeight="1">
      <c r="A943" s="139"/>
      <c r="B943" s="139"/>
      <c r="C943" s="140"/>
      <c r="D943" s="141"/>
      <c r="E943" s="141"/>
      <c r="F943" s="141"/>
      <c r="G943" s="141"/>
      <c r="H943" s="141"/>
      <c r="I943" s="141"/>
      <c r="J943" s="141"/>
      <c r="K943" s="141"/>
      <c r="L943" s="141"/>
      <c r="M943" s="142"/>
      <c r="N943" s="141"/>
      <c r="O943" s="133"/>
      <c r="P943" s="141"/>
      <c r="Q943" s="133"/>
      <c r="R943" s="141"/>
      <c r="S943" s="133"/>
      <c r="T943" s="40"/>
      <c r="U943" s="133"/>
      <c r="V943" s="141"/>
      <c r="W943" s="141"/>
      <c r="X943" s="141"/>
      <c r="Y943" s="141"/>
      <c r="Z943" s="141"/>
    </row>
    <row r="944" ht="12.75" customHeight="1">
      <c r="A944" s="139"/>
      <c r="B944" s="139"/>
      <c r="C944" s="140"/>
      <c r="D944" s="141"/>
      <c r="E944" s="141"/>
      <c r="F944" s="141"/>
      <c r="G944" s="141"/>
      <c r="H944" s="141"/>
      <c r="I944" s="141"/>
      <c r="J944" s="141"/>
      <c r="K944" s="141"/>
      <c r="L944" s="141"/>
      <c r="M944" s="142"/>
      <c r="N944" s="141"/>
      <c r="O944" s="133"/>
      <c r="P944" s="141"/>
      <c r="Q944" s="133"/>
      <c r="R944" s="141"/>
      <c r="S944" s="133"/>
      <c r="T944" s="40"/>
      <c r="U944" s="133"/>
      <c r="V944" s="141"/>
      <c r="W944" s="141"/>
      <c r="X944" s="141"/>
      <c r="Y944" s="141"/>
      <c r="Z944" s="141"/>
    </row>
    <row r="945" ht="12.75" customHeight="1">
      <c r="A945" s="139"/>
      <c r="B945" s="139"/>
      <c r="C945" s="140"/>
      <c r="D945" s="141"/>
      <c r="E945" s="141"/>
      <c r="F945" s="141"/>
      <c r="G945" s="141"/>
      <c r="H945" s="141"/>
      <c r="I945" s="141"/>
      <c r="J945" s="141"/>
      <c r="K945" s="141"/>
      <c r="L945" s="141"/>
      <c r="M945" s="142"/>
      <c r="N945" s="141"/>
      <c r="O945" s="133"/>
      <c r="P945" s="141"/>
      <c r="Q945" s="133"/>
      <c r="R945" s="141"/>
      <c r="S945" s="133"/>
      <c r="T945" s="40"/>
      <c r="U945" s="133"/>
      <c r="V945" s="141"/>
      <c r="W945" s="141"/>
      <c r="X945" s="141"/>
      <c r="Y945" s="141"/>
      <c r="Z945" s="141"/>
    </row>
    <row r="946" ht="12.75" customHeight="1">
      <c r="A946" s="139"/>
      <c r="B946" s="139"/>
      <c r="C946" s="140"/>
      <c r="D946" s="141"/>
      <c r="E946" s="141"/>
      <c r="F946" s="141"/>
      <c r="G946" s="141"/>
      <c r="H946" s="141"/>
      <c r="I946" s="141"/>
      <c r="J946" s="141"/>
      <c r="K946" s="141"/>
      <c r="L946" s="141"/>
      <c r="M946" s="142"/>
      <c r="N946" s="141"/>
      <c r="O946" s="133"/>
      <c r="P946" s="141"/>
      <c r="Q946" s="133"/>
      <c r="R946" s="141"/>
      <c r="S946" s="133"/>
      <c r="T946" s="40"/>
      <c r="U946" s="133"/>
      <c r="V946" s="141"/>
      <c r="W946" s="141"/>
      <c r="X946" s="141"/>
      <c r="Y946" s="141"/>
      <c r="Z946" s="141"/>
    </row>
    <row r="947" ht="12.75" customHeight="1">
      <c r="A947" s="139"/>
      <c r="B947" s="139"/>
      <c r="C947" s="140"/>
      <c r="D947" s="141"/>
      <c r="E947" s="141"/>
      <c r="F947" s="141"/>
      <c r="G947" s="141"/>
      <c r="H947" s="141"/>
      <c r="I947" s="141"/>
      <c r="J947" s="141"/>
      <c r="K947" s="141"/>
      <c r="L947" s="141"/>
      <c r="M947" s="142"/>
      <c r="N947" s="141"/>
      <c r="O947" s="133"/>
      <c r="P947" s="141"/>
      <c r="Q947" s="133"/>
      <c r="R947" s="141"/>
      <c r="S947" s="133"/>
      <c r="T947" s="40"/>
      <c r="U947" s="133"/>
      <c r="V947" s="141"/>
      <c r="W947" s="141"/>
      <c r="X947" s="141"/>
      <c r="Y947" s="141"/>
      <c r="Z947" s="141"/>
    </row>
    <row r="948" ht="12.75" customHeight="1">
      <c r="A948" s="139"/>
      <c r="B948" s="139"/>
      <c r="C948" s="140"/>
      <c r="D948" s="141"/>
      <c r="E948" s="141"/>
      <c r="F948" s="141"/>
      <c r="G948" s="141"/>
      <c r="H948" s="141"/>
      <c r="I948" s="141"/>
      <c r="J948" s="141"/>
      <c r="K948" s="141"/>
      <c r="L948" s="141"/>
      <c r="M948" s="142"/>
      <c r="N948" s="141"/>
      <c r="O948" s="133"/>
      <c r="P948" s="141"/>
      <c r="Q948" s="133"/>
      <c r="R948" s="141"/>
      <c r="S948" s="133"/>
      <c r="T948" s="40"/>
      <c r="U948" s="133"/>
      <c r="V948" s="141"/>
      <c r="W948" s="141"/>
      <c r="X948" s="141"/>
      <c r="Y948" s="141"/>
      <c r="Z948" s="141"/>
    </row>
    <row r="949" ht="12.75" customHeight="1">
      <c r="A949" s="139"/>
      <c r="B949" s="139"/>
      <c r="C949" s="140"/>
      <c r="D949" s="141"/>
      <c r="E949" s="141"/>
      <c r="F949" s="141"/>
      <c r="G949" s="141"/>
      <c r="H949" s="141"/>
      <c r="I949" s="141"/>
      <c r="J949" s="141"/>
      <c r="K949" s="141"/>
      <c r="L949" s="141"/>
      <c r="M949" s="142"/>
      <c r="N949" s="141"/>
      <c r="O949" s="133"/>
      <c r="P949" s="141"/>
      <c r="Q949" s="133"/>
      <c r="R949" s="141"/>
      <c r="S949" s="133"/>
      <c r="T949" s="40"/>
      <c r="U949" s="133"/>
      <c r="V949" s="141"/>
      <c r="W949" s="141"/>
      <c r="X949" s="141"/>
      <c r="Y949" s="141"/>
      <c r="Z949" s="141"/>
    </row>
    <row r="950" ht="12.75" customHeight="1">
      <c r="A950" s="139"/>
      <c r="B950" s="139"/>
      <c r="C950" s="140"/>
      <c r="D950" s="141"/>
      <c r="E950" s="141"/>
      <c r="F950" s="141"/>
      <c r="G950" s="141"/>
      <c r="H950" s="141"/>
      <c r="I950" s="141"/>
      <c r="J950" s="141"/>
      <c r="K950" s="141"/>
      <c r="L950" s="141"/>
      <c r="M950" s="142"/>
      <c r="N950" s="141"/>
      <c r="O950" s="133"/>
      <c r="P950" s="141"/>
      <c r="Q950" s="133"/>
      <c r="R950" s="141"/>
      <c r="S950" s="133"/>
      <c r="T950" s="40"/>
      <c r="U950" s="133"/>
      <c r="V950" s="141"/>
      <c r="W950" s="141"/>
      <c r="X950" s="141"/>
      <c r="Y950" s="141"/>
      <c r="Z950" s="141"/>
    </row>
    <row r="951" ht="12.75" customHeight="1">
      <c r="A951" s="139"/>
      <c r="B951" s="139"/>
      <c r="C951" s="140"/>
      <c r="D951" s="141"/>
      <c r="E951" s="141"/>
      <c r="F951" s="141"/>
      <c r="G951" s="141"/>
      <c r="H951" s="141"/>
      <c r="I951" s="141"/>
      <c r="J951" s="141"/>
      <c r="K951" s="141"/>
      <c r="L951" s="141"/>
      <c r="M951" s="142"/>
      <c r="N951" s="141"/>
      <c r="O951" s="133"/>
      <c r="P951" s="141"/>
      <c r="Q951" s="133"/>
      <c r="R951" s="141"/>
      <c r="S951" s="133"/>
      <c r="T951" s="40"/>
      <c r="U951" s="133"/>
      <c r="V951" s="141"/>
      <c r="W951" s="141"/>
      <c r="X951" s="141"/>
      <c r="Y951" s="141"/>
      <c r="Z951" s="141"/>
    </row>
    <row r="952" ht="12.75" customHeight="1">
      <c r="A952" s="139"/>
      <c r="B952" s="139"/>
      <c r="C952" s="140"/>
      <c r="D952" s="141"/>
      <c r="E952" s="141"/>
      <c r="F952" s="141"/>
      <c r="G952" s="141"/>
      <c r="H952" s="141"/>
      <c r="I952" s="141"/>
      <c r="J952" s="141"/>
      <c r="K952" s="141"/>
      <c r="L952" s="141"/>
      <c r="M952" s="142"/>
      <c r="N952" s="141"/>
      <c r="O952" s="133"/>
      <c r="P952" s="141"/>
      <c r="Q952" s="133"/>
      <c r="R952" s="141"/>
      <c r="S952" s="133"/>
      <c r="T952" s="40"/>
      <c r="U952" s="133"/>
      <c r="V952" s="141"/>
      <c r="W952" s="141"/>
      <c r="X952" s="141"/>
      <c r="Y952" s="141"/>
      <c r="Z952" s="141"/>
    </row>
    <row r="953" ht="12.75" customHeight="1">
      <c r="A953" s="139"/>
      <c r="B953" s="139"/>
      <c r="C953" s="140"/>
      <c r="D953" s="141"/>
      <c r="E953" s="141"/>
      <c r="F953" s="141"/>
      <c r="G953" s="141"/>
      <c r="H953" s="141"/>
      <c r="I953" s="141"/>
      <c r="J953" s="141"/>
      <c r="K953" s="141"/>
      <c r="L953" s="141"/>
      <c r="M953" s="142"/>
      <c r="N953" s="141"/>
      <c r="O953" s="133"/>
      <c r="P953" s="141"/>
      <c r="Q953" s="133"/>
      <c r="R953" s="141"/>
      <c r="S953" s="133"/>
      <c r="T953" s="40"/>
      <c r="U953" s="133"/>
      <c r="V953" s="141"/>
      <c r="W953" s="141"/>
      <c r="X953" s="141"/>
      <c r="Y953" s="141"/>
      <c r="Z953" s="141"/>
    </row>
    <row r="954" ht="12.75" customHeight="1">
      <c r="A954" s="139"/>
      <c r="B954" s="139"/>
      <c r="C954" s="140"/>
      <c r="D954" s="141"/>
      <c r="E954" s="141"/>
      <c r="F954" s="141"/>
      <c r="G954" s="141"/>
      <c r="H954" s="141"/>
      <c r="I954" s="141"/>
      <c r="J954" s="141"/>
      <c r="K954" s="141"/>
      <c r="L954" s="141"/>
      <c r="M954" s="142"/>
      <c r="N954" s="141"/>
      <c r="O954" s="133"/>
      <c r="P954" s="141"/>
      <c r="Q954" s="133"/>
      <c r="R954" s="141"/>
      <c r="S954" s="133"/>
      <c r="T954" s="40"/>
      <c r="U954" s="133"/>
      <c r="V954" s="141"/>
      <c r="W954" s="141"/>
      <c r="X954" s="141"/>
      <c r="Y954" s="141"/>
      <c r="Z954" s="141"/>
    </row>
    <row r="955" ht="12.75" customHeight="1">
      <c r="A955" s="139"/>
      <c r="B955" s="139"/>
      <c r="C955" s="140"/>
      <c r="D955" s="141"/>
      <c r="E955" s="141"/>
      <c r="F955" s="141"/>
      <c r="G955" s="141"/>
      <c r="H955" s="141"/>
      <c r="I955" s="141"/>
      <c r="J955" s="141"/>
      <c r="K955" s="141"/>
      <c r="L955" s="141"/>
      <c r="M955" s="142"/>
      <c r="N955" s="141"/>
      <c r="O955" s="133"/>
      <c r="P955" s="141"/>
      <c r="Q955" s="133"/>
      <c r="R955" s="141"/>
      <c r="S955" s="133"/>
      <c r="T955" s="40"/>
      <c r="U955" s="133"/>
      <c r="V955" s="141"/>
      <c r="W955" s="141"/>
      <c r="X955" s="141"/>
      <c r="Y955" s="141"/>
      <c r="Z955" s="141"/>
    </row>
    <row r="956" ht="12.75" customHeight="1">
      <c r="A956" s="139"/>
      <c r="B956" s="139"/>
      <c r="C956" s="140"/>
      <c r="D956" s="141"/>
      <c r="E956" s="141"/>
      <c r="F956" s="141"/>
      <c r="G956" s="141"/>
      <c r="H956" s="141"/>
      <c r="I956" s="141"/>
      <c r="J956" s="141"/>
      <c r="K956" s="141"/>
      <c r="L956" s="141"/>
      <c r="M956" s="142"/>
      <c r="N956" s="141"/>
      <c r="O956" s="133"/>
      <c r="P956" s="141"/>
      <c r="Q956" s="133"/>
      <c r="R956" s="141"/>
      <c r="S956" s="133"/>
      <c r="T956" s="40"/>
      <c r="U956" s="133"/>
      <c r="V956" s="141"/>
      <c r="W956" s="141"/>
      <c r="X956" s="141"/>
      <c r="Y956" s="141"/>
      <c r="Z956" s="141"/>
    </row>
    <row r="957" ht="12.75" customHeight="1">
      <c r="A957" s="139"/>
      <c r="B957" s="139"/>
      <c r="C957" s="140"/>
      <c r="D957" s="141"/>
      <c r="E957" s="141"/>
      <c r="F957" s="141"/>
      <c r="G957" s="141"/>
      <c r="H957" s="141"/>
      <c r="I957" s="141"/>
      <c r="J957" s="141"/>
      <c r="K957" s="141"/>
      <c r="L957" s="141"/>
      <c r="M957" s="142"/>
      <c r="N957" s="141"/>
      <c r="O957" s="133"/>
      <c r="P957" s="141"/>
      <c r="Q957" s="133"/>
      <c r="R957" s="141"/>
      <c r="S957" s="133"/>
      <c r="T957" s="40"/>
      <c r="U957" s="133"/>
      <c r="V957" s="141"/>
      <c r="W957" s="141"/>
      <c r="X957" s="141"/>
      <c r="Y957" s="141"/>
      <c r="Z957" s="141"/>
    </row>
    <row r="958" ht="12.75" customHeight="1">
      <c r="A958" s="139"/>
      <c r="B958" s="139"/>
      <c r="C958" s="140"/>
      <c r="D958" s="141"/>
      <c r="E958" s="141"/>
      <c r="F958" s="141"/>
      <c r="G958" s="141"/>
      <c r="H958" s="141"/>
      <c r="I958" s="141"/>
      <c r="J958" s="141"/>
      <c r="K958" s="141"/>
      <c r="L958" s="141"/>
      <c r="M958" s="142"/>
      <c r="N958" s="141"/>
      <c r="O958" s="133"/>
      <c r="P958" s="141"/>
      <c r="Q958" s="133"/>
      <c r="R958" s="141"/>
      <c r="S958" s="133"/>
      <c r="T958" s="40"/>
      <c r="U958" s="133"/>
      <c r="V958" s="141"/>
      <c r="W958" s="141"/>
      <c r="X958" s="141"/>
      <c r="Y958" s="141"/>
      <c r="Z958" s="141"/>
    </row>
    <row r="959" ht="12.75" customHeight="1">
      <c r="A959" s="139"/>
      <c r="B959" s="139"/>
      <c r="C959" s="140"/>
      <c r="D959" s="141"/>
      <c r="E959" s="141"/>
      <c r="F959" s="141"/>
      <c r="G959" s="141"/>
      <c r="H959" s="141"/>
      <c r="I959" s="141"/>
      <c r="J959" s="141"/>
      <c r="K959" s="141"/>
      <c r="L959" s="141"/>
      <c r="M959" s="142"/>
      <c r="N959" s="141"/>
      <c r="O959" s="133"/>
      <c r="P959" s="141"/>
      <c r="Q959" s="133"/>
      <c r="R959" s="141"/>
      <c r="S959" s="133"/>
      <c r="T959" s="40"/>
      <c r="U959" s="133"/>
      <c r="V959" s="141"/>
      <c r="W959" s="141"/>
      <c r="X959" s="141"/>
      <c r="Y959" s="141"/>
      <c r="Z959" s="141"/>
    </row>
    <row r="960" ht="12.75" customHeight="1">
      <c r="A960" s="139"/>
      <c r="B960" s="139"/>
      <c r="C960" s="140"/>
      <c r="D960" s="141"/>
      <c r="E960" s="141"/>
      <c r="F960" s="141"/>
      <c r="G960" s="141"/>
      <c r="H960" s="141"/>
      <c r="I960" s="141"/>
      <c r="J960" s="141"/>
      <c r="K960" s="141"/>
      <c r="L960" s="141"/>
      <c r="M960" s="142"/>
      <c r="N960" s="141"/>
      <c r="O960" s="133"/>
      <c r="P960" s="141"/>
      <c r="Q960" s="133"/>
      <c r="R960" s="141"/>
      <c r="S960" s="133"/>
      <c r="T960" s="40"/>
      <c r="U960" s="133"/>
      <c r="V960" s="141"/>
      <c r="W960" s="141"/>
      <c r="X960" s="141"/>
      <c r="Y960" s="141"/>
      <c r="Z960" s="141"/>
    </row>
    <row r="961" ht="12.75" customHeight="1">
      <c r="A961" s="139"/>
      <c r="B961" s="139"/>
      <c r="C961" s="140"/>
      <c r="D961" s="141"/>
      <c r="E961" s="141"/>
      <c r="F961" s="141"/>
      <c r="G961" s="141"/>
      <c r="H961" s="141"/>
      <c r="I961" s="141"/>
      <c r="J961" s="141"/>
      <c r="K961" s="141"/>
      <c r="L961" s="141"/>
      <c r="M961" s="142"/>
      <c r="N961" s="141"/>
      <c r="O961" s="133"/>
      <c r="P961" s="141"/>
      <c r="Q961" s="133"/>
      <c r="R961" s="141"/>
      <c r="S961" s="133"/>
      <c r="T961" s="40"/>
      <c r="U961" s="133"/>
      <c r="V961" s="141"/>
      <c r="W961" s="141"/>
      <c r="X961" s="141"/>
      <c r="Y961" s="141"/>
      <c r="Z961" s="141"/>
    </row>
    <row r="962" ht="12.75" customHeight="1">
      <c r="A962" s="139"/>
      <c r="B962" s="139"/>
      <c r="C962" s="140"/>
      <c r="D962" s="141"/>
      <c r="E962" s="141"/>
      <c r="F962" s="141"/>
      <c r="G962" s="141"/>
      <c r="H962" s="141"/>
      <c r="I962" s="141"/>
      <c r="J962" s="141"/>
      <c r="K962" s="141"/>
      <c r="L962" s="141"/>
      <c r="M962" s="142"/>
      <c r="N962" s="141"/>
      <c r="O962" s="133"/>
      <c r="P962" s="141"/>
      <c r="Q962" s="133"/>
      <c r="R962" s="141"/>
      <c r="S962" s="133"/>
      <c r="T962" s="40"/>
      <c r="U962" s="133"/>
      <c r="V962" s="141"/>
      <c r="W962" s="141"/>
      <c r="X962" s="141"/>
      <c r="Y962" s="141"/>
      <c r="Z962" s="141"/>
    </row>
    <row r="963" ht="12.75" customHeight="1">
      <c r="A963" s="139"/>
      <c r="B963" s="139"/>
      <c r="C963" s="140"/>
      <c r="D963" s="141"/>
      <c r="E963" s="141"/>
      <c r="F963" s="141"/>
      <c r="G963" s="141"/>
      <c r="H963" s="141"/>
      <c r="I963" s="141"/>
      <c r="J963" s="141"/>
      <c r="K963" s="141"/>
      <c r="L963" s="141"/>
      <c r="M963" s="142"/>
      <c r="N963" s="141"/>
      <c r="O963" s="133"/>
      <c r="P963" s="141"/>
      <c r="Q963" s="133"/>
      <c r="R963" s="141"/>
      <c r="S963" s="133"/>
      <c r="T963" s="40"/>
      <c r="U963" s="133"/>
      <c r="V963" s="141"/>
      <c r="W963" s="141"/>
      <c r="X963" s="141"/>
      <c r="Y963" s="141"/>
      <c r="Z963" s="141"/>
    </row>
    <row r="964" ht="12.75" customHeight="1">
      <c r="A964" s="139"/>
      <c r="B964" s="139"/>
      <c r="C964" s="140"/>
      <c r="D964" s="141"/>
      <c r="E964" s="141"/>
      <c r="F964" s="141"/>
      <c r="G964" s="141"/>
      <c r="H964" s="141"/>
      <c r="I964" s="141"/>
      <c r="J964" s="141"/>
      <c r="K964" s="141"/>
      <c r="L964" s="141"/>
      <c r="M964" s="142"/>
      <c r="N964" s="141"/>
      <c r="O964" s="133"/>
      <c r="P964" s="141"/>
      <c r="Q964" s="133"/>
      <c r="R964" s="141"/>
      <c r="S964" s="133"/>
      <c r="T964" s="40"/>
      <c r="U964" s="133"/>
      <c r="V964" s="141"/>
      <c r="W964" s="141"/>
      <c r="X964" s="141"/>
      <c r="Y964" s="141"/>
      <c r="Z964" s="141"/>
    </row>
    <row r="965" ht="12.75" customHeight="1">
      <c r="A965" s="139"/>
      <c r="B965" s="139"/>
      <c r="C965" s="140"/>
      <c r="D965" s="141"/>
      <c r="E965" s="141"/>
      <c r="F965" s="141"/>
      <c r="G965" s="141"/>
      <c r="H965" s="141"/>
      <c r="I965" s="141"/>
      <c r="J965" s="141"/>
      <c r="K965" s="141"/>
      <c r="L965" s="141"/>
      <c r="M965" s="142"/>
      <c r="N965" s="141"/>
      <c r="O965" s="133"/>
      <c r="P965" s="141"/>
      <c r="Q965" s="133"/>
      <c r="R965" s="141"/>
      <c r="S965" s="133"/>
      <c r="T965" s="40"/>
      <c r="U965" s="133"/>
      <c r="V965" s="141"/>
      <c r="W965" s="141"/>
      <c r="X965" s="141"/>
      <c r="Y965" s="141"/>
      <c r="Z965" s="141"/>
    </row>
    <row r="966" ht="12.75" customHeight="1">
      <c r="A966" s="139"/>
      <c r="B966" s="139"/>
      <c r="C966" s="140"/>
      <c r="D966" s="141"/>
      <c r="E966" s="141"/>
      <c r="F966" s="141"/>
      <c r="G966" s="141"/>
      <c r="H966" s="141"/>
      <c r="I966" s="141"/>
      <c r="J966" s="141"/>
      <c r="K966" s="141"/>
      <c r="L966" s="141"/>
      <c r="M966" s="142"/>
      <c r="N966" s="141"/>
      <c r="O966" s="133"/>
      <c r="P966" s="141"/>
      <c r="Q966" s="133"/>
      <c r="R966" s="141"/>
      <c r="S966" s="133"/>
      <c r="T966" s="40"/>
      <c r="U966" s="133"/>
      <c r="V966" s="141"/>
      <c r="W966" s="141"/>
      <c r="X966" s="141"/>
      <c r="Y966" s="141"/>
      <c r="Z966" s="141"/>
    </row>
    <row r="967" ht="12.75" customHeight="1">
      <c r="A967" s="139"/>
      <c r="B967" s="139"/>
      <c r="C967" s="140"/>
      <c r="D967" s="141"/>
      <c r="E967" s="141"/>
      <c r="F967" s="141"/>
      <c r="G967" s="141"/>
      <c r="H967" s="141"/>
      <c r="I967" s="141"/>
      <c r="J967" s="141"/>
      <c r="K967" s="141"/>
      <c r="L967" s="141"/>
      <c r="M967" s="142"/>
      <c r="N967" s="141"/>
      <c r="O967" s="133"/>
      <c r="P967" s="141"/>
      <c r="Q967" s="133"/>
      <c r="R967" s="141"/>
      <c r="S967" s="133"/>
      <c r="T967" s="40"/>
      <c r="U967" s="133"/>
      <c r="V967" s="141"/>
      <c r="W967" s="141"/>
      <c r="X967" s="141"/>
      <c r="Y967" s="141"/>
      <c r="Z967" s="141"/>
    </row>
    <row r="968" ht="12.75" customHeight="1">
      <c r="A968" s="139"/>
      <c r="B968" s="139"/>
      <c r="C968" s="140"/>
      <c r="D968" s="141"/>
      <c r="E968" s="141"/>
      <c r="F968" s="141"/>
      <c r="G968" s="141"/>
      <c r="H968" s="141"/>
      <c r="I968" s="141"/>
      <c r="J968" s="141"/>
      <c r="K968" s="141"/>
      <c r="L968" s="141"/>
      <c r="M968" s="142"/>
      <c r="N968" s="141"/>
      <c r="O968" s="133"/>
      <c r="P968" s="141"/>
      <c r="Q968" s="133"/>
      <c r="R968" s="141"/>
      <c r="S968" s="133"/>
      <c r="T968" s="40"/>
      <c r="U968" s="133"/>
      <c r="V968" s="141"/>
      <c r="W968" s="141"/>
      <c r="X968" s="141"/>
      <c r="Y968" s="141"/>
      <c r="Z968" s="141"/>
    </row>
    <row r="969" ht="12.75" customHeight="1">
      <c r="A969" s="139"/>
      <c r="B969" s="139"/>
      <c r="C969" s="140"/>
      <c r="D969" s="141"/>
      <c r="E969" s="141"/>
      <c r="F969" s="141"/>
      <c r="G969" s="141"/>
      <c r="H969" s="141"/>
      <c r="I969" s="141"/>
      <c r="J969" s="141"/>
      <c r="K969" s="141"/>
      <c r="L969" s="141"/>
      <c r="M969" s="142"/>
      <c r="N969" s="141"/>
      <c r="O969" s="133"/>
      <c r="P969" s="141"/>
      <c r="Q969" s="133"/>
      <c r="R969" s="141"/>
      <c r="S969" s="133"/>
      <c r="T969" s="40"/>
      <c r="U969" s="133"/>
      <c r="V969" s="141"/>
      <c r="W969" s="141"/>
      <c r="X969" s="141"/>
      <c r="Y969" s="141"/>
      <c r="Z969" s="141"/>
    </row>
    <row r="970" ht="12.75" customHeight="1">
      <c r="A970" s="139"/>
      <c r="B970" s="139"/>
      <c r="C970" s="140"/>
      <c r="D970" s="141"/>
      <c r="E970" s="141"/>
      <c r="F970" s="141"/>
      <c r="G970" s="141"/>
      <c r="H970" s="141"/>
      <c r="I970" s="141"/>
      <c r="J970" s="141"/>
      <c r="K970" s="141"/>
      <c r="L970" s="141"/>
      <c r="M970" s="142"/>
      <c r="N970" s="141"/>
      <c r="O970" s="133"/>
      <c r="P970" s="141"/>
      <c r="Q970" s="133"/>
      <c r="R970" s="141"/>
      <c r="S970" s="133"/>
      <c r="T970" s="40"/>
      <c r="U970" s="133"/>
      <c r="V970" s="141"/>
      <c r="W970" s="141"/>
      <c r="X970" s="141"/>
      <c r="Y970" s="141"/>
      <c r="Z970" s="141"/>
    </row>
    <row r="971" ht="12.75" customHeight="1">
      <c r="A971" s="139"/>
      <c r="B971" s="139"/>
      <c r="C971" s="140"/>
      <c r="D971" s="141"/>
      <c r="E971" s="141"/>
      <c r="F971" s="141"/>
      <c r="G971" s="141"/>
      <c r="H971" s="141"/>
      <c r="I971" s="141"/>
      <c r="J971" s="141"/>
      <c r="K971" s="141"/>
      <c r="L971" s="141"/>
      <c r="M971" s="142"/>
      <c r="N971" s="141"/>
      <c r="O971" s="133"/>
      <c r="P971" s="141"/>
      <c r="Q971" s="133"/>
      <c r="R971" s="141"/>
      <c r="S971" s="133"/>
      <c r="T971" s="40"/>
      <c r="U971" s="133"/>
      <c r="V971" s="141"/>
      <c r="W971" s="141"/>
      <c r="X971" s="141"/>
      <c r="Y971" s="141"/>
      <c r="Z971" s="141"/>
    </row>
    <row r="972" ht="12.75" customHeight="1">
      <c r="A972" s="139"/>
      <c r="B972" s="139"/>
      <c r="C972" s="140"/>
      <c r="D972" s="141"/>
      <c r="E972" s="141"/>
      <c r="F972" s="141"/>
      <c r="G972" s="141"/>
      <c r="H972" s="141"/>
      <c r="I972" s="141"/>
      <c r="J972" s="141"/>
      <c r="K972" s="141"/>
      <c r="L972" s="141"/>
      <c r="M972" s="142"/>
      <c r="N972" s="141"/>
      <c r="O972" s="133"/>
      <c r="P972" s="141"/>
      <c r="Q972" s="133"/>
      <c r="R972" s="141"/>
      <c r="S972" s="133"/>
      <c r="T972" s="40"/>
      <c r="U972" s="133"/>
      <c r="V972" s="141"/>
      <c r="W972" s="141"/>
      <c r="X972" s="141"/>
      <c r="Y972" s="141"/>
      <c r="Z972" s="141"/>
    </row>
    <row r="973" ht="12.75" customHeight="1">
      <c r="A973" s="139"/>
      <c r="B973" s="139"/>
      <c r="C973" s="140"/>
      <c r="D973" s="141"/>
      <c r="E973" s="141"/>
      <c r="F973" s="141"/>
      <c r="G973" s="141"/>
      <c r="H973" s="141"/>
      <c r="I973" s="141"/>
      <c r="J973" s="141"/>
      <c r="K973" s="141"/>
      <c r="L973" s="141"/>
      <c r="M973" s="142"/>
      <c r="N973" s="141"/>
      <c r="O973" s="133"/>
      <c r="P973" s="141"/>
      <c r="Q973" s="133"/>
      <c r="R973" s="141"/>
      <c r="S973" s="133"/>
      <c r="T973" s="40"/>
      <c r="U973" s="133"/>
      <c r="V973" s="141"/>
      <c r="W973" s="141"/>
      <c r="X973" s="141"/>
      <c r="Y973" s="141"/>
      <c r="Z973" s="141"/>
    </row>
    <row r="974" ht="12.75" customHeight="1">
      <c r="A974" s="139"/>
      <c r="B974" s="139"/>
      <c r="C974" s="140"/>
      <c r="D974" s="141"/>
      <c r="E974" s="141"/>
      <c r="F974" s="141"/>
      <c r="G974" s="141"/>
      <c r="H974" s="141"/>
      <c r="I974" s="141"/>
      <c r="J974" s="141"/>
      <c r="K974" s="141"/>
      <c r="L974" s="141"/>
      <c r="M974" s="142"/>
      <c r="N974" s="141"/>
      <c r="O974" s="133"/>
      <c r="P974" s="141"/>
      <c r="Q974" s="133"/>
      <c r="R974" s="141"/>
      <c r="S974" s="133"/>
      <c r="T974" s="40"/>
      <c r="U974" s="133"/>
      <c r="V974" s="141"/>
      <c r="W974" s="141"/>
      <c r="X974" s="141"/>
      <c r="Y974" s="141"/>
      <c r="Z974" s="141"/>
    </row>
    <row r="975" ht="12.75" customHeight="1">
      <c r="A975" s="139"/>
      <c r="B975" s="139"/>
      <c r="C975" s="140"/>
      <c r="D975" s="141"/>
      <c r="E975" s="141"/>
      <c r="F975" s="141"/>
      <c r="G975" s="141"/>
      <c r="H975" s="141"/>
      <c r="I975" s="141"/>
      <c r="J975" s="141"/>
      <c r="K975" s="141"/>
      <c r="L975" s="141"/>
      <c r="M975" s="142"/>
      <c r="N975" s="141"/>
      <c r="O975" s="133"/>
      <c r="P975" s="141"/>
      <c r="Q975" s="133"/>
      <c r="R975" s="141"/>
      <c r="S975" s="133"/>
      <c r="T975" s="40"/>
      <c r="U975" s="133"/>
      <c r="V975" s="141"/>
      <c r="W975" s="141"/>
      <c r="X975" s="141"/>
      <c r="Y975" s="141"/>
      <c r="Z975" s="141"/>
    </row>
    <row r="976" ht="12.75" customHeight="1">
      <c r="A976" s="139"/>
      <c r="B976" s="139"/>
      <c r="C976" s="140"/>
      <c r="D976" s="141"/>
      <c r="E976" s="141"/>
      <c r="F976" s="141"/>
      <c r="G976" s="141"/>
      <c r="H976" s="141"/>
      <c r="I976" s="141"/>
      <c r="J976" s="141"/>
      <c r="K976" s="141"/>
      <c r="L976" s="141"/>
      <c r="M976" s="142"/>
      <c r="N976" s="141"/>
      <c r="O976" s="133"/>
      <c r="P976" s="141"/>
      <c r="Q976" s="133"/>
      <c r="R976" s="141"/>
      <c r="S976" s="133"/>
      <c r="T976" s="40"/>
      <c r="U976" s="133"/>
      <c r="V976" s="141"/>
      <c r="W976" s="141"/>
      <c r="X976" s="141"/>
      <c r="Y976" s="141"/>
      <c r="Z976" s="141"/>
    </row>
    <row r="977" ht="12.75" customHeight="1">
      <c r="A977" s="139"/>
      <c r="B977" s="139"/>
      <c r="C977" s="140"/>
      <c r="D977" s="141"/>
      <c r="E977" s="141"/>
      <c r="F977" s="141"/>
      <c r="G977" s="141"/>
      <c r="H977" s="141"/>
      <c r="I977" s="141"/>
      <c r="J977" s="141"/>
      <c r="K977" s="141"/>
      <c r="L977" s="141"/>
      <c r="M977" s="142"/>
      <c r="N977" s="141"/>
      <c r="O977" s="133"/>
      <c r="P977" s="141"/>
      <c r="Q977" s="133"/>
      <c r="R977" s="141"/>
      <c r="S977" s="133"/>
      <c r="T977" s="40"/>
      <c r="U977" s="133"/>
      <c r="V977" s="141"/>
      <c r="W977" s="141"/>
      <c r="X977" s="141"/>
      <c r="Y977" s="141"/>
      <c r="Z977" s="141"/>
    </row>
    <row r="978" ht="12.75" customHeight="1">
      <c r="A978" s="139"/>
      <c r="B978" s="139"/>
      <c r="C978" s="140"/>
      <c r="D978" s="141"/>
      <c r="E978" s="141"/>
      <c r="F978" s="141"/>
      <c r="G978" s="141"/>
      <c r="H978" s="141"/>
      <c r="I978" s="141"/>
      <c r="J978" s="141"/>
      <c r="K978" s="141"/>
      <c r="L978" s="141"/>
      <c r="M978" s="142"/>
      <c r="N978" s="141"/>
      <c r="O978" s="133"/>
      <c r="P978" s="141"/>
      <c r="Q978" s="133"/>
      <c r="R978" s="141"/>
      <c r="S978" s="133"/>
      <c r="T978" s="40"/>
      <c r="U978" s="133"/>
      <c r="V978" s="141"/>
      <c r="W978" s="141"/>
      <c r="X978" s="141"/>
      <c r="Y978" s="141"/>
      <c r="Z978" s="141"/>
    </row>
    <row r="979" ht="12.75" customHeight="1">
      <c r="A979" s="139"/>
      <c r="B979" s="139"/>
      <c r="C979" s="140"/>
      <c r="D979" s="141"/>
      <c r="E979" s="141"/>
      <c r="F979" s="141"/>
      <c r="G979" s="141"/>
      <c r="H979" s="141"/>
      <c r="I979" s="141"/>
      <c r="J979" s="141"/>
      <c r="K979" s="141"/>
      <c r="L979" s="141"/>
      <c r="M979" s="142"/>
      <c r="N979" s="141"/>
      <c r="O979" s="133"/>
      <c r="P979" s="141"/>
      <c r="Q979" s="133"/>
      <c r="R979" s="141"/>
      <c r="S979" s="133"/>
      <c r="T979" s="40"/>
      <c r="U979" s="133"/>
      <c r="V979" s="141"/>
      <c r="W979" s="141"/>
      <c r="X979" s="141"/>
      <c r="Y979" s="141"/>
      <c r="Z979" s="141"/>
    </row>
    <row r="980" ht="12.75" customHeight="1">
      <c r="A980" s="139"/>
      <c r="B980" s="139"/>
      <c r="C980" s="140"/>
      <c r="D980" s="141"/>
      <c r="E980" s="141"/>
      <c r="F980" s="141"/>
      <c r="G980" s="141"/>
      <c r="H980" s="141"/>
      <c r="I980" s="141"/>
      <c r="J980" s="141"/>
      <c r="K980" s="141"/>
      <c r="L980" s="141"/>
      <c r="M980" s="142"/>
      <c r="N980" s="141"/>
      <c r="O980" s="133"/>
      <c r="P980" s="141"/>
      <c r="Q980" s="133"/>
      <c r="R980" s="141"/>
      <c r="S980" s="133"/>
      <c r="T980" s="40"/>
      <c r="U980" s="133"/>
      <c r="V980" s="141"/>
      <c r="W980" s="141"/>
      <c r="X980" s="141"/>
      <c r="Y980" s="141"/>
      <c r="Z980" s="141"/>
    </row>
    <row r="981" ht="12.75" customHeight="1">
      <c r="A981" s="139"/>
      <c r="B981" s="139"/>
      <c r="C981" s="140"/>
      <c r="D981" s="141"/>
      <c r="E981" s="141"/>
      <c r="F981" s="141"/>
      <c r="G981" s="141"/>
      <c r="H981" s="141"/>
      <c r="I981" s="141"/>
      <c r="J981" s="141"/>
      <c r="K981" s="141"/>
      <c r="L981" s="141"/>
      <c r="M981" s="142"/>
      <c r="N981" s="141"/>
      <c r="O981" s="133"/>
      <c r="P981" s="141"/>
      <c r="Q981" s="133"/>
      <c r="R981" s="141"/>
      <c r="S981" s="133"/>
      <c r="T981" s="40"/>
      <c r="U981" s="133"/>
      <c r="V981" s="141"/>
      <c r="W981" s="141"/>
      <c r="X981" s="141"/>
      <c r="Y981" s="141"/>
      <c r="Z981" s="141"/>
    </row>
    <row r="982" ht="12.75" customHeight="1">
      <c r="A982" s="139"/>
      <c r="B982" s="139"/>
      <c r="C982" s="140"/>
      <c r="D982" s="141"/>
      <c r="E982" s="141"/>
      <c r="F982" s="141"/>
      <c r="G982" s="141"/>
      <c r="H982" s="141"/>
      <c r="I982" s="141"/>
      <c r="J982" s="141"/>
      <c r="K982" s="141"/>
      <c r="L982" s="141"/>
      <c r="M982" s="142"/>
      <c r="N982" s="141"/>
      <c r="O982" s="133"/>
      <c r="P982" s="141"/>
      <c r="Q982" s="133"/>
      <c r="R982" s="141"/>
      <c r="S982" s="133"/>
      <c r="T982" s="40"/>
      <c r="U982" s="133"/>
      <c r="V982" s="141"/>
      <c r="W982" s="141"/>
      <c r="X982" s="141"/>
      <c r="Y982" s="141"/>
      <c r="Z982" s="141"/>
    </row>
    <row r="983" ht="12.75" customHeight="1">
      <c r="A983" s="139"/>
      <c r="B983" s="139"/>
      <c r="C983" s="140"/>
      <c r="D983" s="141"/>
      <c r="E983" s="141"/>
      <c r="F983" s="141"/>
      <c r="G983" s="141"/>
      <c r="H983" s="141"/>
      <c r="I983" s="141"/>
      <c r="J983" s="141"/>
      <c r="K983" s="141"/>
      <c r="L983" s="141"/>
      <c r="M983" s="142"/>
      <c r="N983" s="141"/>
      <c r="O983" s="133"/>
      <c r="P983" s="141"/>
      <c r="Q983" s="133"/>
      <c r="R983" s="141"/>
      <c r="S983" s="133"/>
      <c r="T983" s="40"/>
      <c r="U983" s="133"/>
      <c r="V983" s="141"/>
      <c r="W983" s="141"/>
      <c r="X983" s="141"/>
      <c r="Y983" s="141"/>
      <c r="Z983" s="141"/>
    </row>
    <row r="984" ht="12.75" customHeight="1">
      <c r="A984" s="139"/>
      <c r="B984" s="139"/>
      <c r="C984" s="140"/>
      <c r="D984" s="141"/>
      <c r="E984" s="141"/>
      <c r="F984" s="141"/>
      <c r="G984" s="141"/>
      <c r="H984" s="141"/>
      <c r="I984" s="141"/>
      <c r="J984" s="141"/>
      <c r="K984" s="141"/>
      <c r="L984" s="141"/>
      <c r="M984" s="142"/>
      <c r="N984" s="141"/>
      <c r="O984" s="133"/>
      <c r="P984" s="141"/>
      <c r="Q984" s="133"/>
      <c r="R984" s="141"/>
      <c r="S984" s="133"/>
      <c r="T984" s="40"/>
      <c r="U984" s="133"/>
      <c r="V984" s="141"/>
      <c r="W984" s="141"/>
      <c r="X984" s="141"/>
      <c r="Y984" s="141"/>
      <c r="Z984" s="141"/>
    </row>
    <row r="985" ht="12.75" customHeight="1">
      <c r="A985" s="139"/>
      <c r="B985" s="139"/>
      <c r="C985" s="140"/>
      <c r="D985" s="141"/>
      <c r="E985" s="141"/>
      <c r="F985" s="141"/>
      <c r="G985" s="141"/>
      <c r="H985" s="141"/>
      <c r="I985" s="141"/>
      <c r="J985" s="141"/>
      <c r="K985" s="141"/>
      <c r="L985" s="141"/>
      <c r="M985" s="142"/>
      <c r="N985" s="141"/>
      <c r="O985" s="133"/>
      <c r="P985" s="141"/>
      <c r="Q985" s="133"/>
      <c r="R985" s="141"/>
      <c r="S985" s="133"/>
      <c r="T985" s="40"/>
      <c r="U985" s="133"/>
      <c r="V985" s="141"/>
      <c r="W985" s="141"/>
      <c r="X985" s="141"/>
      <c r="Y985" s="141"/>
      <c r="Z985" s="141"/>
    </row>
    <row r="986" ht="12.75" customHeight="1">
      <c r="A986" s="139"/>
      <c r="B986" s="139"/>
      <c r="C986" s="140"/>
      <c r="D986" s="141"/>
      <c r="E986" s="141"/>
      <c r="F986" s="141"/>
      <c r="G986" s="141"/>
      <c r="H986" s="141"/>
      <c r="I986" s="141"/>
      <c r="J986" s="141"/>
      <c r="K986" s="141"/>
      <c r="L986" s="141"/>
      <c r="M986" s="142"/>
      <c r="N986" s="141"/>
      <c r="O986" s="133"/>
      <c r="P986" s="141"/>
      <c r="Q986" s="133"/>
      <c r="R986" s="141"/>
      <c r="S986" s="133"/>
      <c r="T986" s="40"/>
      <c r="U986" s="133"/>
      <c r="V986" s="141"/>
      <c r="W986" s="141"/>
      <c r="X986" s="141"/>
      <c r="Y986" s="141"/>
      <c r="Z986" s="141"/>
    </row>
    <row r="987" ht="12.75" customHeight="1">
      <c r="A987" s="139"/>
      <c r="B987" s="139"/>
      <c r="C987" s="140"/>
      <c r="D987" s="141"/>
      <c r="E987" s="141"/>
      <c r="F987" s="141"/>
      <c r="G987" s="141"/>
      <c r="H987" s="141"/>
      <c r="I987" s="141"/>
      <c r="J987" s="141"/>
      <c r="K987" s="141"/>
      <c r="L987" s="141"/>
      <c r="M987" s="142"/>
      <c r="N987" s="141"/>
      <c r="O987" s="133"/>
      <c r="P987" s="141"/>
      <c r="Q987" s="133"/>
      <c r="R987" s="141"/>
      <c r="S987" s="133"/>
      <c r="T987" s="40"/>
      <c r="U987" s="133"/>
      <c r="V987" s="141"/>
      <c r="W987" s="141"/>
      <c r="X987" s="141"/>
      <c r="Y987" s="141"/>
      <c r="Z987" s="141"/>
    </row>
    <row r="988" ht="12.75" customHeight="1">
      <c r="A988" s="139"/>
      <c r="B988" s="139"/>
      <c r="C988" s="140"/>
      <c r="D988" s="141"/>
      <c r="E988" s="141"/>
      <c r="F988" s="141"/>
      <c r="G988" s="141"/>
      <c r="H988" s="141"/>
      <c r="I988" s="141"/>
      <c r="J988" s="141"/>
      <c r="K988" s="141"/>
      <c r="L988" s="141"/>
      <c r="M988" s="142"/>
      <c r="N988" s="141"/>
      <c r="O988" s="133"/>
      <c r="P988" s="141"/>
      <c r="Q988" s="133"/>
      <c r="R988" s="141"/>
      <c r="S988" s="133"/>
      <c r="T988" s="40"/>
      <c r="U988" s="133"/>
      <c r="V988" s="141"/>
      <c r="W988" s="141"/>
      <c r="X988" s="141"/>
      <c r="Y988" s="141"/>
      <c r="Z988" s="141"/>
    </row>
    <row r="989" ht="12.75" customHeight="1">
      <c r="A989" s="139"/>
      <c r="B989" s="139"/>
      <c r="C989" s="140"/>
      <c r="D989" s="141"/>
      <c r="E989" s="141"/>
      <c r="F989" s="141"/>
      <c r="G989" s="141"/>
      <c r="H989" s="141"/>
      <c r="I989" s="141"/>
      <c r="J989" s="141"/>
      <c r="K989" s="141"/>
      <c r="L989" s="141"/>
      <c r="M989" s="142"/>
      <c r="N989" s="141"/>
      <c r="O989" s="133"/>
      <c r="P989" s="141"/>
      <c r="Q989" s="133"/>
      <c r="R989" s="141"/>
      <c r="S989" s="133"/>
      <c r="T989" s="40"/>
      <c r="U989" s="133"/>
      <c r="V989" s="141"/>
      <c r="W989" s="141"/>
      <c r="X989" s="141"/>
      <c r="Y989" s="141"/>
      <c r="Z989" s="141"/>
    </row>
    <row r="990" ht="12.75" customHeight="1">
      <c r="A990" s="139"/>
      <c r="B990" s="139"/>
      <c r="C990" s="140"/>
      <c r="D990" s="141"/>
      <c r="E990" s="141"/>
      <c r="F990" s="141"/>
      <c r="G990" s="141"/>
      <c r="H990" s="141"/>
      <c r="I990" s="141"/>
      <c r="J990" s="141"/>
      <c r="K990" s="141"/>
      <c r="L990" s="141"/>
      <c r="M990" s="142"/>
      <c r="N990" s="141"/>
      <c r="O990" s="133"/>
      <c r="P990" s="141"/>
      <c r="Q990" s="133"/>
      <c r="R990" s="141"/>
      <c r="S990" s="133"/>
      <c r="T990" s="40"/>
      <c r="U990" s="133"/>
      <c r="V990" s="141"/>
      <c r="W990" s="141"/>
      <c r="X990" s="141"/>
      <c r="Y990" s="141"/>
      <c r="Z990" s="141"/>
    </row>
    <row r="991" ht="12.75" customHeight="1">
      <c r="A991" s="139"/>
      <c r="B991" s="139"/>
      <c r="C991" s="140"/>
      <c r="D991" s="141"/>
      <c r="E991" s="141"/>
      <c r="F991" s="141"/>
      <c r="G991" s="141"/>
      <c r="H991" s="141"/>
      <c r="I991" s="141"/>
      <c r="J991" s="141"/>
      <c r="K991" s="141"/>
      <c r="L991" s="141"/>
      <c r="M991" s="142"/>
      <c r="N991" s="141"/>
      <c r="O991" s="133"/>
      <c r="P991" s="141"/>
      <c r="Q991" s="133"/>
      <c r="R991" s="141"/>
      <c r="S991" s="133"/>
      <c r="T991" s="40"/>
      <c r="U991" s="133"/>
      <c r="V991" s="141"/>
      <c r="W991" s="141"/>
      <c r="X991" s="141"/>
      <c r="Y991" s="141"/>
      <c r="Z991" s="141"/>
    </row>
    <row r="992" ht="12.75" customHeight="1">
      <c r="A992" s="139"/>
      <c r="B992" s="139"/>
      <c r="C992" s="140"/>
      <c r="D992" s="141"/>
      <c r="E992" s="141"/>
      <c r="F992" s="141"/>
      <c r="G992" s="141"/>
      <c r="H992" s="141"/>
      <c r="I992" s="141"/>
      <c r="J992" s="141"/>
      <c r="K992" s="141"/>
      <c r="L992" s="141"/>
      <c r="M992" s="142"/>
      <c r="N992" s="141"/>
      <c r="O992" s="133"/>
      <c r="P992" s="141"/>
      <c r="Q992" s="133"/>
      <c r="R992" s="141"/>
      <c r="S992" s="133"/>
      <c r="T992" s="40"/>
      <c r="U992" s="133"/>
      <c r="V992" s="141"/>
      <c r="W992" s="141"/>
      <c r="X992" s="141"/>
      <c r="Y992" s="141"/>
      <c r="Z992" s="141"/>
    </row>
    <row r="993" ht="12.75" customHeight="1">
      <c r="A993" s="139"/>
      <c r="B993" s="139"/>
      <c r="C993" s="140"/>
      <c r="D993" s="141"/>
      <c r="E993" s="141"/>
      <c r="F993" s="141"/>
      <c r="G993" s="141"/>
      <c r="H993" s="141"/>
      <c r="I993" s="141"/>
      <c r="J993" s="141"/>
      <c r="K993" s="141"/>
      <c r="L993" s="141"/>
      <c r="M993" s="142"/>
      <c r="N993" s="141"/>
      <c r="O993" s="133"/>
      <c r="P993" s="141"/>
      <c r="Q993" s="133"/>
      <c r="R993" s="141"/>
      <c r="S993" s="133"/>
      <c r="T993" s="40"/>
      <c r="U993" s="133"/>
      <c r="V993" s="141"/>
      <c r="W993" s="141"/>
      <c r="X993" s="141"/>
      <c r="Y993" s="141"/>
      <c r="Z993" s="141"/>
    </row>
    <row r="994" ht="12.75" customHeight="1">
      <c r="A994" s="139"/>
      <c r="B994" s="139"/>
      <c r="C994" s="140"/>
      <c r="D994" s="141"/>
      <c r="E994" s="141"/>
      <c r="F994" s="141"/>
      <c r="G994" s="141"/>
      <c r="H994" s="141"/>
      <c r="I994" s="141"/>
      <c r="J994" s="141"/>
      <c r="K994" s="141"/>
      <c r="L994" s="141"/>
      <c r="M994" s="142"/>
      <c r="N994" s="141"/>
      <c r="O994" s="133"/>
      <c r="P994" s="141"/>
      <c r="Q994" s="133"/>
      <c r="R994" s="141"/>
      <c r="S994" s="133"/>
      <c r="T994" s="40"/>
      <c r="U994" s="133"/>
      <c r="V994" s="141"/>
      <c r="W994" s="141"/>
      <c r="X994" s="141"/>
      <c r="Y994" s="141"/>
      <c r="Z994" s="141"/>
    </row>
    <row r="995" ht="12.75" customHeight="1">
      <c r="A995" s="139"/>
      <c r="B995" s="139"/>
      <c r="C995" s="140"/>
      <c r="D995" s="141"/>
      <c r="E995" s="141"/>
      <c r="F995" s="141"/>
      <c r="G995" s="141"/>
      <c r="H995" s="141"/>
      <c r="I995" s="141"/>
      <c r="J995" s="141"/>
      <c r="K995" s="141"/>
      <c r="L995" s="141"/>
      <c r="M995" s="142"/>
      <c r="N995" s="141"/>
      <c r="O995" s="133"/>
      <c r="P995" s="141"/>
      <c r="Q995" s="133"/>
      <c r="R995" s="141"/>
      <c r="S995" s="133"/>
      <c r="T995" s="40"/>
      <c r="U995" s="133"/>
      <c r="V995" s="141"/>
      <c r="W995" s="141"/>
      <c r="X995" s="141"/>
      <c r="Y995" s="141"/>
      <c r="Z995" s="141"/>
    </row>
    <row r="996" ht="12.75" customHeight="1">
      <c r="A996" s="139"/>
      <c r="B996" s="139"/>
      <c r="C996" s="140"/>
      <c r="D996" s="141"/>
      <c r="E996" s="141"/>
      <c r="F996" s="141"/>
      <c r="G996" s="141"/>
      <c r="H996" s="141"/>
      <c r="I996" s="141"/>
      <c r="J996" s="141"/>
      <c r="K996" s="141"/>
      <c r="L996" s="141"/>
      <c r="M996" s="142"/>
      <c r="N996" s="141"/>
      <c r="O996" s="133"/>
      <c r="P996" s="141"/>
      <c r="Q996" s="133"/>
      <c r="R996" s="141"/>
      <c r="S996" s="133"/>
      <c r="T996" s="40"/>
      <c r="U996" s="133"/>
      <c r="V996" s="141"/>
      <c r="W996" s="141"/>
      <c r="X996" s="141"/>
      <c r="Y996" s="141"/>
      <c r="Z996" s="141"/>
    </row>
    <row r="997" ht="12.75" customHeight="1">
      <c r="A997" s="139"/>
      <c r="B997" s="139"/>
      <c r="C997" s="140"/>
      <c r="D997" s="141"/>
      <c r="E997" s="141"/>
      <c r="F997" s="141"/>
      <c r="G997" s="141"/>
      <c r="H997" s="141"/>
      <c r="I997" s="141"/>
      <c r="J997" s="141"/>
      <c r="K997" s="141"/>
      <c r="L997" s="141"/>
      <c r="M997" s="142"/>
      <c r="N997" s="141"/>
      <c r="O997" s="133"/>
      <c r="P997" s="141"/>
      <c r="Q997" s="133"/>
      <c r="R997" s="141"/>
      <c r="S997" s="133"/>
      <c r="T997" s="40"/>
      <c r="U997" s="133"/>
      <c r="V997" s="141"/>
      <c r="W997" s="141"/>
      <c r="X997" s="141"/>
      <c r="Y997" s="141"/>
      <c r="Z997" s="141"/>
    </row>
    <row r="998" ht="12.75" customHeight="1">
      <c r="A998" s="139"/>
      <c r="B998" s="139"/>
      <c r="C998" s="140"/>
      <c r="D998" s="141"/>
      <c r="E998" s="141"/>
      <c r="F998" s="141"/>
      <c r="G998" s="141"/>
      <c r="H998" s="141"/>
      <c r="I998" s="141"/>
      <c r="J998" s="141"/>
      <c r="K998" s="141"/>
      <c r="L998" s="141"/>
      <c r="M998" s="142"/>
      <c r="N998" s="141"/>
      <c r="O998" s="133"/>
      <c r="P998" s="141"/>
      <c r="Q998" s="133"/>
      <c r="R998" s="141"/>
      <c r="S998" s="133"/>
      <c r="T998" s="40"/>
      <c r="U998" s="133"/>
      <c r="V998" s="141"/>
      <c r="W998" s="141"/>
      <c r="X998" s="141"/>
      <c r="Y998" s="141"/>
      <c r="Z998" s="141"/>
    </row>
    <row r="999" ht="12.75" customHeight="1">
      <c r="A999" s="139"/>
      <c r="B999" s="139"/>
      <c r="C999" s="140"/>
      <c r="D999" s="141"/>
      <c r="E999" s="141"/>
      <c r="F999" s="141"/>
      <c r="G999" s="141"/>
      <c r="H999" s="141"/>
      <c r="I999" s="141"/>
      <c r="J999" s="141"/>
      <c r="K999" s="141"/>
      <c r="L999" s="141"/>
      <c r="M999" s="142"/>
      <c r="N999" s="141"/>
      <c r="O999" s="133"/>
      <c r="P999" s="141"/>
      <c r="Q999" s="133"/>
      <c r="R999" s="141"/>
      <c r="S999" s="133"/>
      <c r="T999" s="40"/>
      <c r="U999" s="133"/>
      <c r="V999" s="141"/>
      <c r="W999" s="141"/>
      <c r="X999" s="141"/>
      <c r="Y999" s="141"/>
      <c r="Z999" s="141"/>
    </row>
    <row r="1000" ht="12.75" customHeight="1">
      <c r="A1000" s="139"/>
      <c r="B1000" s="139"/>
      <c r="C1000" s="140"/>
      <c r="D1000" s="141"/>
      <c r="E1000" s="141"/>
      <c r="F1000" s="141"/>
      <c r="G1000" s="141"/>
      <c r="H1000" s="141"/>
      <c r="I1000" s="141"/>
      <c r="J1000" s="141"/>
      <c r="K1000" s="141"/>
      <c r="L1000" s="141"/>
      <c r="M1000" s="142"/>
      <c r="N1000" s="141"/>
      <c r="O1000" s="133"/>
      <c r="P1000" s="141"/>
      <c r="Q1000" s="133"/>
      <c r="R1000" s="141"/>
      <c r="S1000" s="133"/>
      <c r="T1000" s="40"/>
      <c r="U1000" s="133"/>
      <c r="V1000" s="141"/>
      <c r="W1000" s="141"/>
      <c r="X1000" s="141"/>
      <c r="Y1000" s="141"/>
      <c r="Z1000" s="141"/>
    </row>
    <row r="1001" ht="12.75" customHeight="1">
      <c r="A1001" s="139"/>
      <c r="B1001" s="139"/>
      <c r="C1001" s="140"/>
      <c r="D1001" s="141"/>
      <c r="E1001" s="141"/>
      <c r="F1001" s="141"/>
      <c r="G1001" s="141"/>
      <c r="H1001" s="141"/>
      <c r="I1001" s="141"/>
      <c r="J1001" s="141"/>
      <c r="K1001" s="141"/>
      <c r="L1001" s="141"/>
      <c r="M1001" s="142"/>
      <c r="N1001" s="141"/>
      <c r="O1001" s="133"/>
      <c r="P1001" s="141"/>
      <c r="Q1001" s="133"/>
      <c r="R1001" s="141"/>
      <c r="S1001" s="133"/>
      <c r="T1001" s="40"/>
      <c r="U1001" s="133"/>
      <c r="V1001" s="141"/>
      <c r="W1001" s="141"/>
      <c r="X1001" s="141"/>
      <c r="Y1001" s="141"/>
      <c r="Z1001" s="141"/>
    </row>
    <row r="1002" ht="12.75" customHeight="1">
      <c r="A1002" s="139"/>
      <c r="B1002" s="139"/>
      <c r="C1002" s="140"/>
      <c r="D1002" s="141"/>
      <c r="E1002" s="141"/>
      <c r="F1002" s="141"/>
      <c r="G1002" s="141"/>
      <c r="H1002" s="141"/>
      <c r="I1002" s="141"/>
      <c r="J1002" s="141"/>
      <c r="K1002" s="141"/>
      <c r="L1002" s="141"/>
      <c r="M1002" s="142"/>
      <c r="N1002" s="141"/>
      <c r="O1002" s="133"/>
      <c r="P1002" s="141"/>
      <c r="Q1002" s="133"/>
      <c r="R1002" s="141"/>
      <c r="S1002" s="133"/>
      <c r="T1002" s="40"/>
      <c r="U1002" s="133"/>
      <c r="V1002" s="141"/>
      <c r="W1002" s="141"/>
      <c r="X1002" s="141"/>
      <c r="Y1002" s="141"/>
      <c r="Z1002" s="141"/>
    </row>
    <row r="1003" ht="12.75" customHeight="1">
      <c r="A1003" s="139"/>
      <c r="B1003" s="139"/>
      <c r="C1003" s="140"/>
      <c r="D1003" s="141"/>
      <c r="E1003" s="141"/>
      <c r="F1003" s="141"/>
      <c r="G1003" s="141"/>
      <c r="H1003" s="141"/>
      <c r="I1003" s="141"/>
      <c r="J1003" s="141"/>
      <c r="K1003" s="141"/>
      <c r="L1003" s="141"/>
      <c r="M1003" s="142"/>
      <c r="N1003" s="141"/>
      <c r="O1003" s="133"/>
      <c r="P1003" s="141"/>
      <c r="Q1003" s="133"/>
      <c r="R1003" s="141"/>
      <c r="S1003" s="133"/>
      <c r="T1003" s="40"/>
      <c r="U1003" s="133"/>
      <c r="V1003" s="141"/>
      <c r="W1003" s="141"/>
      <c r="X1003" s="141"/>
      <c r="Y1003" s="141"/>
      <c r="Z1003" s="141"/>
    </row>
    <row r="1004" ht="12.75" customHeight="1">
      <c r="A1004" s="139"/>
      <c r="B1004" s="139"/>
      <c r="C1004" s="140"/>
      <c r="D1004" s="141"/>
      <c r="E1004" s="141"/>
      <c r="F1004" s="141"/>
      <c r="G1004" s="141"/>
      <c r="H1004" s="141"/>
      <c r="I1004" s="141"/>
      <c r="J1004" s="141"/>
      <c r="K1004" s="141"/>
      <c r="L1004" s="141"/>
      <c r="M1004" s="142"/>
      <c r="N1004" s="141"/>
      <c r="O1004" s="133"/>
      <c r="P1004" s="141"/>
      <c r="Q1004" s="133"/>
      <c r="R1004" s="141"/>
      <c r="S1004" s="133"/>
      <c r="T1004" s="40"/>
      <c r="U1004" s="133"/>
      <c r="V1004" s="141"/>
      <c r="W1004" s="141"/>
      <c r="X1004" s="141"/>
      <c r="Y1004" s="141"/>
      <c r="Z1004" s="141"/>
    </row>
    <row r="1005" ht="12.75" customHeight="1">
      <c r="A1005" s="139"/>
      <c r="B1005" s="139"/>
      <c r="C1005" s="140"/>
      <c r="D1005" s="141"/>
      <c r="E1005" s="141"/>
      <c r="F1005" s="141"/>
      <c r="G1005" s="141"/>
      <c r="H1005" s="141"/>
      <c r="I1005" s="141"/>
      <c r="J1005" s="141"/>
      <c r="K1005" s="141"/>
      <c r="L1005" s="141"/>
      <c r="M1005" s="142"/>
      <c r="N1005" s="141"/>
      <c r="O1005" s="133"/>
      <c r="P1005" s="141"/>
      <c r="Q1005" s="133"/>
      <c r="R1005" s="141"/>
      <c r="S1005" s="133"/>
      <c r="T1005" s="40"/>
      <c r="U1005" s="133"/>
      <c r="V1005" s="141"/>
      <c r="W1005" s="141"/>
      <c r="X1005" s="141"/>
      <c r="Y1005" s="141"/>
      <c r="Z1005" s="141"/>
    </row>
    <row r="1006" ht="12.75" customHeight="1">
      <c r="A1006" s="139"/>
      <c r="B1006" s="139"/>
      <c r="C1006" s="140"/>
      <c r="D1006" s="141"/>
      <c r="E1006" s="141"/>
      <c r="F1006" s="141"/>
      <c r="G1006" s="141"/>
      <c r="H1006" s="141"/>
      <c r="I1006" s="141"/>
      <c r="J1006" s="141"/>
      <c r="K1006" s="141"/>
      <c r="L1006" s="141"/>
      <c r="M1006" s="142"/>
      <c r="N1006" s="141"/>
      <c r="O1006" s="133"/>
      <c r="P1006" s="141"/>
      <c r="Q1006" s="133"/>
      <c r="R1006" s="141"/>
      <c r="S1006" s="133"/>
      <c r="T1006" s="40"/>
      <c r="U1006" s="133"/>
      <c r="V1006" s="141"/>
      <c r="W1006" s="141"/>
      <c r="X1006" s="141"/>
      <c r="Y1006" s="141"/>
      <c r="Z1006" s="141"/>
    </row>
    <row r="1007" ht="12.75" customHeight="1">
      <c r="A1007" s="139"/>
      <c r="B1007" s="139"/>
      <c r="C1007" s="140"/>
      <c r="D1007" s="141"/>
      <c r="E1007" s="141"/>
      <c r="F1007" s="141"/>
      <c r="G1007" s="141"/>
      <c r="H1007" s="141"/>
      <c r="I1007" s="141"/>
      <c r="J1007" s="141"/>
      <c r="K1007" s="141"/>
      <c r="L1007" s="141"/>
      <c r="M1007" s="142"/>
      <c r="N1007" s="141"/>
      <c r="O1007" s="133"/>
      <c r="P1007" s="141"/>
      <c r="Q1007" s="133"/>
      <c r="R1007" s="141"/>
      <c r="S1007" s="133"/>
      <c r="T1007" s="40"/>
      <c r="U1007" s="133"/>
      <c r="V1007" s="141"/>
      <c r="W1007" s="141"/>
      <c r="X1007" s="141"/>
      <c r="Y1007" s="141"/>
      <c r="Z1007" s="141"/>
    </row>
    <row r="1008" ht="12.75" customHeight="1">
      <c r="A1008" s="139"/>
      <c r="B1008" s="139"/>
      <c r="C1008" s="140"/>
      <c r="D1008" s="141"/>
      <c r="E1008" s="141"/>
      <c r="F1008" s="141"/>
      <c r="G1008" s="141"/>
      <c r="H1008" s="141"/>
      <c r="I1008" s="141"/>
      <c r="J1008" s="141"/>
      <c r="K1008" s="141"/>
      <c r="L1008" s="141"/>
      <c r="M1008" s="142"/>
      <c r="N1008" s="141"/>
      <c r="O1008" s="133"/>
      <c r="P1008" s="141"/>
      <c r="Q1008" s="133"/>
      <c r="R1008" s="141"/>
      <c r="S1008" s="133"/>
      <c r="T1008" s="40"/>
      <c r="U1008" s="133"/>
      <c r="V1008" s="141"/>
      <c r="W1008" s="141"/>
      <c r="X1008" s="141"/>
      <c r="Y1008" s="141"/>
      <c r="Z1008" s="141"/>
    </row>
    <row r="1009" ht="12.75" customHeight="1">
      <c r="A1009" s="139"/>
      <c r="B1009" s="139"/>
      <c r="C1009" s="140"/>
      <c r="D1009" s="141"/>
      <c r="E1009" s="141"/>
      <c r="F1009" s="141"/>
      <c r="G1009" s="141"/>
      <c r="H1009" s="141"/>
      <c r="I1009" s="141"/>
      <c r="J1009" s="141"/>
      <c r="K1009" s="141"/>
      <c r="L1009" s="141"/>
      <c r="M1009" s="142"/>
      <c r="N1009" s="141"/>
      <c r="O1009" s="133"/>
      <c r="P1009" s="141"/>
      <c r="Q1009" s="133"/>
      <c r="R1009" s="141"/>
      <c r="S1009" s="133"/>
      <c r="T1009" s="40"/>
      <c r="U1009" s="133"/>
      <c r="V1009" s="141"/>
      <c r="W1009" s="141"/>
      <c r="X1009" s="141"/>
      <c r="Y1009" s="141"/>
      <c r="Z1009" s="141"/>
    </row>
    <row r="1010" ht="12.75" customHeight="1">
      <c r="A1010" s="139"/>
      <c r="B1010" s="139"/>
      <c r="C1010" s="140"/>
      <c r="D1010" s="141"/>
      <c r="E1010" s="141"/>
      <c r="F1010" s="141"/>
      <c r="G1010" s="141"/>
      <c r="H1010" s="141"/>
      <c r="I1010" s="141"/>
      <c r="J1010" s="141"/>
      <c r="K1010" s="141"/>
      <c r="L1010" s="141"/>
      <c r="M1010" s="142"/>
      <c r="N1010" s="141"/>
      <c r="O1010" s="133"/>
      <c r="P1010" s="141"/>
      <c r="Q1010" s="133"/>
      <c r="R1010" s="141"/>
      <c r="S1010" s="133"/>
      <c r="T1010" s="40"/>
      <c r="U1010" s="133"/>
      <c r="V1010" s="141"/>
      <c r="W1010" s="141"/>
      <c r="X1010" s="141"/>
      <c r="Y1010" s="141"/>
      <c r="Z1010" s="141"/>
    </row>
    <row r="1011" ht="12.75" customHeight="1">
      <c r="A1011" s="139"/>
      <c r="B1011" s="139"/>
      <c r="C1011" s="140"/>
      <c r="D1011" s="141"/>
      <c r="E1011" s="141"/>
      <c r="F1011" s="141"/>
      <c r="G1011" s="141"/>
      <c r="H1011" s="141"/>
      <c r="I1011" s="141"/>
      <c r="J1011" s="141"/>
      <c r="K1011" s="141"/>
      <c r="L1011" s="141"/>
      <c r="M1011" s="142"/>
      <c r="N1011" s="141"/>
      <c r="O1011" s="133"/>
      <c r="P1011" s="141"/>
      <c r="Q1011" s="133"/>
      <c r="R1011" s="141"/>
      <c r="S1011" s="133"/>
      <c r="T1011" s="40"/>
      <c r="U1011" s="133"/>
      <c r="V1011" s="141"/>
      <c r="W1011" s="141"/>
      <c r="X1011" s="141"/>
      <c r="Y1011" s="141"/>
      <c r="Z1011" s="141"/>
    </row>
    <row r="1012" ht="12.75" customHeight="1">
      <c r="A1012" s="139"/>
      <c r="B1012" s="139"/>
      <c r="C1012" s="140"/>
      <c r="D1012" s="141"/>
      <c r="E1012" s="141"/>
      <c r="F1012" s="141"/>
      <c r="G1012" s="141"/>
      <c r="H1012" s="141"/>
      <c r="I1012" s="141"/>
      <c r="J1012" s="141"/>
      <c r="K1012" s="141"/>
      <c r="L1012" s="141"/>
      <c r="M1012" s="142"/>
      <c r="N1012" s="141"/>
      <c r="O1012" s="133"/>
      <c r="P1012" s="141"/>
      <c r="Q1012" s="133"/>
      <c r="R1012" s="141"/>
      <c r="S1012" s="133"/>
      <c r="T1012" s="40"/>
      <c r="U1012" s="133"/>
      <c r="V1012" s="141"/>
      <c r="W1012" s="141"/>
      <c r="X1012" s="141"/>
      <c r="Y1012" s="141"/>
      <c r="Z1012" s="141"/>
    </row>
    <row r="1013" ht="12.75" customHeight="1">
      <c r="A1013" s="139"/>
      <c r="B1013" s="139"/>
      <c r="C1013" s="140"/>
      <c r="D1013" s="141"/>
      <c r="E1013" s="141"/>
      <c r="F1013" s="141"/>
      <c r="G1013" s="141"/>
      <c r="H1013" s="141"/>
      <c r="I1013" s="141"/>
      <c r="J1013" s="141"/>
      <c r="K1013" s="141"/>
      <c r="L1013" s="141"/>
      <c r="M1013" s="142"/>
      <c r="N1013" s="141"/>
      <c r="O1013" s="133"/>
      <c r="P1013" s="141"/>
      <c r="Q1013" s="133"/>
      <c r="R1013" s="141"/>
      <c r="S1013" s="133"/>
      <c r="T1013" s="40"/>
      <c r="U1013" s="133"/>
      <c r="V1013" s="141"/>
      <c r="W1013" s="141"/>
      <c r="X1013" s="141"/>
      <c r="Y1013" s="141"/>
      <c r="Z1013" s="141"/>
    </row>
    <row r="1014" ht="12.75" customHeight="1">
      <c r="A1014" s="139"/>
      <c r="B1014" s="139"/>
      <c r="C1014" s="140"/>
      <c r="D1014" s="141"/>
      <c r="E1014" s="141"/>
      <c r="F1014" s="141"/>
      <c r="G1014" s="141"/>
      <c r="H1014" s="141"/>
      <c r="I1014" s="141"/>
      <c r="J1014" s="141"/>
      <c r="K1014" s="141"/>
      <c r="L1014" s="141"/>
      <c r="M1014" s="142"/>
      <c r="N1014" s="141"/>
      <c r="O1014" s="133"/>
      <c r="P1014" s="141"/>
      <c r="Q1014" s="133"/>
      <c r="R1014" s="141"/>
      <c r="S1014" s="133"/>
      <c r="T1014" s="40"/>
      <c r="U1014" s="133"/>
      <c r="V1014" s="141"/>
      <c r="W1014" s="141"/>
      <c r="X1014" s="141"/>
      <c r="Y1014" s="141"/>
      <c r="Z1014" s="141"/>
    </row>
    <row r="1015" ht="12.75" customHeight="1">
      <c r="A1015" s="139"/>
      <c r="B1015" s="139"/>
      <c r="C1015" s="140"/>
      <c r="D1015" s="141"/>
      <c r="E1015" s="141"/>
      <c r="F1015" s="141"/>
      <c r="G1015" s="141"/>
      <c r="H1015" s="141"/>
      <c r="I1015" s="141"/>
      <c r="J1015" s="141"/>
      <c r="K1015" s="141"/>
      <c r="L1015" s="141"/>
      <c r="M1015" s="142"/>
      <c r="N1015" s="141"/>
      <c r="O1015" s="133"/>
      <c r="P1015" s="141"/>
      <c r="Q1015" s="133"/>
      <c r="R1015" s="141"/>
      <c r="S1015" s="133"/>
      <c r="T1015" s="40"/>
      <c r="U1015" s="133"/>
      <c r="V1015" s="141"/>
      <c r="W1015" s="141"/>
      <c r="X1015" s="141"/>
      <c r="Y1015" s="141"/>
      <c r="Z1015" s="141"/>
    </row>
    <row r="1016" ht="12.75" customHeight="1">
      <c r="A1016" s="139"/>
      <c r="B1016" s="139"/>
      <c r="C1016" s="140"/>
      <c r="D1016" s="141"/>
      <c r="E1016" s="141"/>
      <c r="F1016" s="141"/>
      <c r="G1016" s="141"/>
      <c r="H1016" s="141"/>
      <c r="I1016" s="141"/>
      <c r="J1016" s="141"/>
      <c r="K1016" s="141"/>
      <c r="L1016" s="141"/>
      <c r="M1016" s="142"/>
      <c r="N1016" s="141"/>
      <c r="O1016" s="133"/>
      <c r="P1016" s="141"/>
      <c r="Q1016" s="133"/>
      <c r="R1016" s="141"/>
      <c r="S1016" s="133"/>
      <c r="T1016" s="40"/>
      <c r="U1016" s="133"/>
      <c r="V1016" s="141"/>
      <c r="W1016" s="141"/>
      <c r="X1016" s="141"/>
      <c r="Y1016" s="141"/>
      <c r="Z1016" s="141"/>
    </row>
    <row r="1017" ht="12.75" customHeight="1">
      <c r="A1017" s="139"/>
      <c r="B1017" s="139"/>
      <c r="C1017" s="140"/>
      <c r="D1017" s="141"/>
      <c r="E1017" s="141"/>
      <c r="F1017" s="141"/>
      <c r="G1017" s="141"/>
      <c r="H1017" s="141"/>
      <c r="I1017" s="141"/>
      <c r="J1017" s="141"/>
      <c r="K1017" s="141"/>
      <c r="L1017" s="141"/>
      <c r="M1017" s="142"/>
      <c r="N1017" s="141"/>
      <c r="O1017" s="133"/>
      <c r="P1017" s="141"/>
      <c r="Q1017" s="133"/>
      <c r="R1017" s="141"/>
      <c r="S1017" s="133"/>
      <c r="T1017" s="40"/>
      <c r="U1017" s="133"/>
      <c r="V1017" s="141"/>
      <c r="W1017" s="141"/>
      <c r="X1017" s="141"/>
      <c r="Y1017" s="141"/>
      <c r="Z1017" s="141"/>
    </row>
    <row r="1018" ht="12.75" customHeight="1">
      <c r="A1018" s="139"/>
      <c r="B1018" s="139"/>
      <c r="C1018" s="140"/>
      <c r="D1018" s="141"/>
      <c r="E1018" s="141"/>
      <c r="F1018" s="141"/>
      <c r="G1018" s="141"/>
      <c r="H1018" s="141"/>
      <c r="I1018" s="141"/>
      <c r="J1018" s="141"/>
      <c r="K1018" s="141"/>
      <c r="L1018" s="141"/>
      <c r="M1018" s="142"/>
      <c r="N1018" s="141"/>
      <c r="O1018" s="133"/>
      <c r="P1018" s="141"/>
      <c r="Q1018" s="133"/>
      <c r="R1018" s="141"/>
      <c r="S1018" s="133"/>
      <c r="T1018" s="40"/>
      <c r="U1018" s="133"/>
      <c r="V1018" s="141"/>
      <c r="W1018" s="141"/>
      <c r="X1018" s="141"/>
      <c r="Y1018" s="141"/>
      <c r="Z1018" s="141"/>
    </row>
    <row r="1019" ht="12.75" customHeight="1">
      <c r="A1019" s="139"/>
      <c r="B1019" s="139"/>
      <c r="C1019" s="140"/>
      <c r="D1019" s="141"/>
      <c r="E1019" s="141"/>
      <c r="F1019" s="141"/>
      <c r="G1019" s="141"/>
      <c r="H1019" s="141"/>
      <c r="I1019" s="141"/>
      <c r="J1019" s="141"/>
      <c r="K1019" s="141"/>
      <c r="L1019" s="141"/>
      <c r="M1019" s="142"/>
      <c r="N1019" s="141"/>
      <c r="O1019" s="133"/>
      <c r="P1019" s="141"/>
      <c r="Q1019" s="133"/>
      <c r="R1019" s="141"/>
      <c r="S1019" s="133"/>
      <c r="T1019" s="40"/>
      <c r="U1019" s="133"/>
      <c r="V1019" s="141"/>
      <c r="W1019" s="141"/>
      <c r="X1019" s="141"/>
      <c r="Y1019" s="141"/>
      <c r="Z1019" s="141"/>
    </row>
    <row r="1020" ht="12.75" customHeight="1">
      <c r="A1020" s="139"/>
      <c r="B1020" s="139"/>
      <c r="C1020" s="140"/>
      <c r="D1020" s="141"/>
      <c r="E1020" s="141"/>
      <c r="F1020" s="141"/>
      <c r="G1020" s="141"/>
      <c r="H1020" s="141"/>
      <c r="I1020" s="141"/>
      <c r="J1020" s="141"/>
      <c r="K1020" s="141"/>
      <c r="L1020" s="141"/>
      <c r="M1020" s="142"/>
      <c r="N1020" s="141"/>
      <c r="O1020" s="133"/>
      <c r="P1020" s="141"/>
      <c r="Q1020" s="133"/>
      <c r="R1020" s="141"/>
      <c r="S1020" s="133"/>
      <c r="T1020" s="40"/>
      <c r="U1020" s="133"/>
      <c r="V1020" s="141"/>
      <c r="W1020" s="141"/>
      <c r="X1020" s="141"/>
      <c r="Y1020" s="141"/>
      <c r="Z1020" s="141"/>
    </row>
    <row r="1021" ht="12.75" customHeight="1">
      <c r="A1021" s="139"/>
      <c r="B1021" s="139"/>
      <c r="C1021" s="140"/>
      <c r="D1021" s="141"/>
      <c r="E1021" s="141"/>
      <c r="F1021" s="141"/>
      <c r="G1021" s="141"/>
      <c r="H1021" s="141"/>
      <c r="I1021" s="141"/>
      <c r="J1021" s="141"/>
      <c r="K1021" s="141"/>
      <c r="L1021" s="141"/>
      <c r="M1021" s="142"/>
      <c r="N1021" s="141"/>
      <c r="O1021" s="133"/>
      <c r="P1021" s="141"/>
      <c r="Q1021" s="133"/>
      <c r="R1021" s="141"/>
      <c r="S1021" s="133"/>
      <c r="T1021" s="40"/>
      <c r="U1021" s="133"/>
      <c r="V1021" s="141"/>
      <c r="W1021" s="141"/>
      <c r="X1021" s="141"/>
      <c r="Y1021" s="141"/>
      <c r="Z1021" s="141"/>
    </row>
    <row r="1022" ht="12.75" customHeight="1">
      <c r="A1022" s="139"/>
      <c r="B1022" s="139"/>
      <c r="C1022" s="140"/>
      <c r="D1022" s="141"/>
      <c r="E1022" s="141"/>
      <c r="F1022" s="141"/>
      <c r="G1022" s="141"/>
      <c r="H1022" s="141"/>
      <c r="I1022" s="141"/>
      <c r="J1022" s="141"/>
      <c r="K1022" s="141"/>
      <c r="L1022" s="141"/>
      <c r="M1022" s="142"/>
      <c r="N1022" s="141"/>
      <c r="O1022" s="133"/>
      <c r="P1022" s="141"/>
      <c r="Q1022" s="133"/>
      <c r="R1022" s="141"/>
      <c r="S1022" s="133"/>
      <c r="T1022" s="40"/>
      <c r="U1022" s="133"/>
      <c r="V1022" s="141"/>
      <c r="W1022" s="141"/>
      <c r="X1022" s="141"/>
      <c r="Y1022" s="141"/>
      <c r="Z1022" s="141"/>
    </row>
    <row r="1023" ht="12.75" customHeight="1">
      <c r="A1023" s="139"/>
      <c r="B1023" s="139"/>
      <c r="C1023" s="140"/>
      <c r="D1023" s="141"/>
      <c r="E1023" s="141"/>
      <c r="F1023" s="141"/>
      <c r="G1023" s="141"/>
      <c r="H1023" s="141"/>
      <c r="I1023" s="141"/>
      <c r="J1023" s="141"/>
      <c r="K1023" s="141"/>
      <c r="L1023" s="141"/>
      <c r="M1023" s="142"/>
      <c r="N1023" s="141"/>
      <c r="O1023" s="133"/>
      <c r="P1023" s="141"/>
      <c r="Q1023" s="133"/>
      <c r="R1023" s="141"/>
      <c r="S1023" s="133"/>
      <c r="T1023" s="40"/>
      <c r="U1023" s="133"/>
      <c r="V1023" s="141"/>
      <c r="W1023" s="141"/>
      <c r="X1023" s="141"/>
      <c r="Y1023" s="141"/>
      <c r="Z1023" s="141"/>
    </row>
    <row r="1024" ht="12.75" customHeight="1">
      <c r="A1024" s="139"/>
      <c r="B1024" s="139"/>
      <c r="C1024" s="140"/>
      <c r="D1024" s="141"/>
      <c r="E1024" s="141"/>
      <c r="F1024" s="141"/>
      <c r="G1024" s="141"/>
      <c r="H1024" s="141"/>
      <c r="I1024" s="141"/>
      <c r="J1024" s="141"/>
      <c r="K1024" s="141"/>
      <c r="L1024" s="141"/>
      <c r="M1024" s="142"/>
      <c r="N1024" s="141"/>
      <c r="O1024" s="133"/>
      <c r="P1024" s="141"/>
      <c r="Q1024" s="133"/>
      <c r="R1024" s="141"/>
      <c r="S1024" s="133"/>
      <c r="T1024" s="40"/>
      <c r="U1024" s="133"/>
      <c r="V1024" s="141"/>
      <c r="W1024" s="141"/>
      <c r="X1024" s="141"/>
      <c r="Y1024" s="141"/>
      <c r="Z1024" s="141"/>
    </row>
    <row r="1025" ht="12.75" customHeight="1">
      <c r="A1025" s="139"/>
      <c r="B1025" s="139"/>
      <c r="C1025" s="140"/>
      <c r="D1025" s="141"/>
      <c r="E1025" s="141"/>
      <c r="F1025" s="141"/>
      <c r="G1025" s="141"/>
      <c r="H1025" s="141"/>
      <c r="I1025" s="141"/>
      <c r="J1025" s="141"/>
      <c r="K1025" s="141"/>
      <c r="L1025" s="141"/>
      <c r="M1025" s="142"/>
      <c r="N1025" s="141"/>
      <c r="O1025" s="133"/>
      <c r="P1025" s="141"/>
      <c r="Q1025" s="133"/>
      <c r="R1025" s="141"/>
      <c r="S1025" s="133"/>
      <c r="T1025" s="40"/>
      <c r="U1025" s="133"/>
      <c r="V1025" s="141"/>
      <c r="W1025" s="141"/>
      <c r="X1025" s="141"/>
      <c r="Y1025" s="141"/>
      <c r="Z1025" s="141"/>
    </row>
    <row r="1026" ht="12.75" customHeight="1">
      <c r="A1026" s="139"/>
      <c r="B1026" s="139"/>
      <c r="C1026" s="140"/>
      <c r="D1026" s="141"/>
      <c r="E1026" s="141"/>
      <c r="F1026" s="141"/>
      <c r="G1026" s="141"/>
      <c r="H1026" s="141"/>
      <c r="I1026" s="141"/>
      <c r="J1026" s="141"/>
      <c r="K1026" s="141"/>
      <c r="L1026" s="141"/>
      <c r="M1026" s="142"/>
      <c r="N1026" s="141"/>
      <c r="O1026" s="133"/>
      <c r="P1026" s="141"/>
      <c r="Q1026" s="133"/>
      <c r="R1026" s="141"/>
      <c r="S1026" s="133"/>
      <c r="T1026" s="40"/>
      <c r="U1026" s="133"/>
      <c r="V1026" s="141"/>
      <c r="W1026" s="141"/>
      <c r="X1026" s="141"/>
      <c r="Y1026" s="141"/>
      <c r="Z1026" s="141"/>
    </row>
    <row r="1027" ht="12.75" customHeight="1">
      <c r="A1027" s="139"/>
      <c r="B1027" s="139"/>
      <c r="C1027" s="140"/>
      <c r="D1027" s="141"/>
      <c r="E1027" s="141"/>
      <c r="F1027" s="141"/>
      <c r="G1027" s="141"/>
      <c r="H1027" s="141"/>
      <c r="I1027" s="141"/>
      <c r="J1027" s="141"/>
      <c r="K1027" s="141"/>
      <c r="L1027" s="141"/>
      <c r="M1027" s="142"/>
      <c r="N1027" s="141"/>
      <c r="O1027" s="133"/>
      <c r="P1027" s="141"/>
      <c r="Q1027" s="133"/>
      <c r="R1027" s="141"/>
      <c r="S1027" s="133"/>
      <c r="T1027" s="40"/>
      <c r="U1027" s="133"/>
      <c r="V1027" s="141"/>
      <c r="W1027" s="141"/>
      <c r="X1027" s="141"/>
      <c r="Y1027" s="141"/>
      <c r="Z1027" s="141"/>
    </row>
    <row r="1028" ht="12.75" customHeight="1">
      <c r="A1028" s="139"/>
      <c r="B1028" s="139"/>
      <c r="C1028" s="140"/>
      <c r="D1028" s="141"/>
      <c r="E1028" s="141"/>
      <c r="F1028" s="141"/>
      <c r="G1028" s="141"/>
      <c r="H1028" s="141"/>
      <c r="I1028" s="141"/>
      <c r="J1028" s="141"/>
      <c r="K1028" s="141"/>
      <c r="L1028" s="141"/>
      <c r="M1028" s="142"/>
      <c r="N1028" s="141"/>
      <c r="O1028" s="133"/>
      <c r="P1028" s="141"/>
      <c r="Q1028" s="133"/>
      <c r="R1028" s="141"/>
      <c r="S1028" s="133"/>
      <c r="T1028" s="40"/>
      <c r="U1028" s="133"/>
      <c r="V1028" s="141"/>
      <c r="W1028" s="141"/>
      <c r="X1028" s="141"/>
      <c r="Y1028" s="141"/>
      <c r="Z1028" s="141"/>
    </row>
    <row r="1029" ht="12.75" customHeight="1">
      <c r="A1029" s="139"/>
      <c r="B1029" s="139"/>
      <c r="C1029" s="140"/>
      <c r="D1029" s="141"/>
      <c r="E1029" s="141"/>
      <c r="F1029" s="141"/>
      <c r="G1029" s="141"/>
      <c r="H1029" s="141"/>
      <c r="I1029" s="141"/>
      <c r="J1029" s="141"/>
      <c r="K1029" s="141"/>
      <c r="L1029" s="141"/>
      <c r="M1029" s="142"/>
      <c r="N1029" s="141"/>
      <c r="O1029" s="133"/>
      <c r="P1029" s="141"/>
      <c r="Q1029" s="133"/>
      <c r="R1029" s="141"/>
      <c r="S1029" s="133"/>
      <c r="T1029" s="40"/>
      <c r="U1029" s="133"/>
      <c r="V1029" s="141"/>
      <c r="W1029" s="141"/>
      <c r="X1029" s="141"/>
      <c r="Y1029" s="141"/>
      <c r="Z1029" s="141"/>
    </row>
    <row r="1030" ht="12.75" customHeight="1">
      <c r="A1030" s="139"/>
      <c r="B1030" s="139"/>
      <c r="C1030" s="140"/>
      <c r="D1030" s="141"/>
      <c r="E1030" s="141"/>
      <c r="F1030" s="141"/>
      <c r="G1030" s="141"/>
      <c r="H1030" s="141"/>
      <c r="I1030" s="141"/>
      <c r="J1030" s="141"/>
      <c r="K1030" s="141"/>
      <c r="L1030" s="141"/>
      <c r="M1030" s="142"/>
      <c r="N1030" s="141"/>
      <c r="O1030" s="133"/>
      <c r="P1030" s="141"/>
      <c r="Q1030" s="133"/>
      <c r="R1030" s="141"/>
      <c r="S1030" s="133"/>
      <c r="T1030" s="40"/>
      <c r="U1030" s="133"/>
      <c r="V1030" s="141"/>
      <c r="W1030" s="141"/>
      <c r="X1030" s="141"/>
      <c r="Y1030" s="141"/>
      <c r="Z1030" s="141"/>
    </row>
    <row r="1031" ht="12.75" customHeight="1">
      <c r="A1031" s="139"/>
      <c r="B1031" s="139"/>
      <c r="C1031" s="140"/>
      <c r="D1031" s="141"/>
      <c r="E1031" s="141"/>
      <c r="F1031" s="141"/>
      <c r="G1031" s="141"/>
      <c r="H1031" s="141"/>
      <c r="I1031" s="141"/>
      <c r="J1031" s="141"/>
      <c r="K1031" s="141"/>
      <c r="L1031" s="141"/>
      <c r="M1031" s="142"/>
      <c r="N1031" s="141"/>
      <c r="O1031" s="133"/>
      <c r="P1031" s="141"/>
      <c r="Q1031" s="133"/>
      <c r="R1031" s="141"/>
      <c r="S1031" s="133"/>
      <c r="T1031" s="40"/>
      <c r="U1031" s="133"/>
      <c r="V1031" s="141"/>
      <c r="W1031" s="141"/>
      <c r="X1031" s="141"/>
      <c r="Y1031" s="141"/>
      <c r="Z1031" s="141"/>
    </row>
    <row r="1032" ht="12.75" customHeight="1">
      <c r="A1032" s="139"/>
      <c r="B1032" s="139"/>
      <c r="C1032" s="140"/>
      <c r="D1032" s="141"/>
      <c r="E1032" s="141"/>
      <c r="F1032" s="141"/>
      <c r="G1032" s="141"/>
      <c r="H1032" s="141"/>
      <c r="I1032" s="141"/>
      <c r="J1032" s="141"/>
      <c r="K1032" s="141"/>
      <c r="L1032" s="141"/>
      <c r="M1032" s="142"/>
      <c r="N1032" s="141"/>
      <c r="O1032" s="133"/>
      <c r="P1032" s="141"/>
      <c r="Q1032" s="133"/>
      <c r="R1032" s="141"/>
      <c r="S1032" s="133"/>
      <c r="T1032" s="40"/>
      <c r="U1032" s="133"/>
      <c r="V1032" s="141"/>
      <c r="W1032" s="141"/>
      <c r="X1032" s="141"/>
      <c r="Y1032" s="141"/>
      <c r="Z1032" s="141"/>
    </row>
    <row r="1033" ht="12.75" customHeight="1">
      <c r="A1033" s="139"/>
      <c r="B1033" s="139"/>
      <c r="C1033" s="140"/>
      <c r="D1033" s="141"/>
      <c r="E1033" s="141"/>
      <c r="F1033" s="141"/>
      <c r="G1033" s="141"/>
      <c r="H1033" s="141"/>
      <c r="I1033" s="141"/>
      <c r="J1033" s="141"/>
      <c r="K1033" s="141"/>
      <c r="L1033" s="141"/>
      <c r="M1033" s="142"/>
      <c r="N1033" s="141"/>
      <c r="O1033" s="133"/>
      <c r="P1033" s="141"/>
      <c r="Q1033" s="133"/>
      <c r="R1033" s="141"/>
      <c r="S1033" s="133"/>
      <c r="T1033" s="40"/>
      <c r="U1033" s="133"/>
      <c r="V1033" s="141"/>
      <c r="W1033" s="141"/>
      <c r="X1033" s="141"/>
      <c r="Y1033" s="141"/>
      <c r="Z1033" s="141"/>
    </row>
    <row r="1034" ht="12.75" customHeight="1">
      <c r="A1034" s="139"/>
      <c r="B1034" s="139"/>
      <c r="C1034" s="140"/>
      <c r="D1034" s="141"/>
      <c r="E1034" s="141"/>
      <c r="F1034" s="141"/>
      <c r="G1034" s="141"/>
      <c r="H1034" s="141"/>
      <c r="I1034" s="141"/>
      <c r="J1034" s="141"/>
      <c r="K1034" s="141"/>
      <c r="L1034" s="141"/>
      <c r="M1034" s="142"/>
      <c r="N1034" s="141"/>
      <c r="O1034" s="133"/>
      <c r="P1034" s="141"/>
      <c r="Q1034" s="133"/>
      <c r="R1034" s="141"/>
      <c r="S1034" s="133"/>
      <c r="T1034" s="40"/>
      <c r="U1034" s="133"/>
      <c r="V1034" s="141"/>
      <c r="W1034" s="141"/>
      <c r="X1034" s="141"/>
      <c r="Y1034" s="141"/>
      <c r="Z1034" s="141"/>
    </row>
    <row r="1035" ht="12.75" customHeight="1">
      <c r="A1035" s="139"/>
      <c r="B1035" s="139"/>
      <c r="C1035" s="140"/>
      <c r="D1035" s="141"/>
      <c r="E1035" s="141"/>
      <c r="F1035" s="141"/>
      <c r="G1035" s="141"/>
      <c r="H1035" s="141"/>
      <c r="I1035" s="141"/>
      <c r="J1035" s="141"/>
      <c r="K1035" s="141"/>
      <c r="L1035" s="141"/>
      <c r="M1035" s="142"/>
      <c r="N1035" s="141"/>
      <c r="O1035" s="133"/>
      <c r="P1035" s="141"/>
      <c r="Q1035" s="133"/>
      <c r="R1035" s="141"/>
      <c r="S1035" s="133"/>
      <c r="T1035" s="40"/>
      <c r="U1035" s="133"/>
      <c r="V1035" s="141"/>
      <c r="W1035" s="141"/>
      <c r="X1035" s="141"/>
      <c r="Y1035" s="141"/>
      <c r="Z1035" s="141"/>
    </row>
    <row r="1036" ht="12.75" customHeight="1">
      <c r="A1036" s="139"/>
      <c r="B1036" s="139"/>
      <c r="C1036" s="140"/>
      <c r="D1036" s="141"/>
      <c r="E1036" s="141"/>
      <c r="F1036" s="141"/>
      <c r="G1036" s="141"/>
      <c r="H1036" s="141"/>
      <c r="I1036" s="141"/>
      <c r="J1036" s="141"/>
      <c r="K1036" s="141"/>
      <c r="L1036" s="141"/>
      <c r="M1036" s="142"/>
      <c r="N1036" s="141"/>
      <c r="O1036" s="133"/>
      <c r="P1036" s="141"/>
      <c r="Q1036" s="133"/>
      <c r="R1036" s="141"/>
      <c r="S1036" s="133"/>
      <c r="T1036" s="40"/>
      <c r="U1036" s="133"/>
      <c r="V1036" s="141"/>
      <c r="W1036" s="141"/>
      <c r="X1036" s="141"/>
      <c r="Y1036" s="141"/>
      <c r="Z1036" s="141"/>
    </row>
    <row r="1037" ht="12.75" customHeight="1">
      <c r="A1037" s="139"/>
      <c r="B1037" s="139"/>
      <c r="C1037" s="140"/>
      <c r="D1037" s="141"/>
      <c r="E1037" s="141"/>
      <c r="F1037" s="141"/>
      <c r="G1037" s="141"/>
      <c r="H1037" s="141"/>
      <c r="I1037" s="141"/>
      <c r="J1037" s="141"/>
      <c r="K1037" s="141"/>
      <c r="L1037" s="141"/>
      <c r="M1037" s="142"/>
      <c r="N1037" s="141"/>
      <c r="O1037" s="133"/>
      <c r="P1037" s="141"/>
      <c r="Q1037" s="133"/>
      <c r="R1037" s="141"/>
      <c r="S1037" s="133"/>
      <c r="T1037" s="40"/>
      <c r="U1037" s="133"/>
      <c r="V1037" s="141"/>
      <c r="W1037" s="141"/>
      <c r="X1037" s="141"/>
      <c r="Y1037" s="141"/>
      <c r="Z1037" s="141"/>
    </row>
    <row r="1038" ht="12.75" customHeight="1">
      <c r="A1038" s="139"/>
      <c r="B1038" s="139"/>
      <c r="C1038" s="140"/>
      <c r="D1038" s="141"/>
      <c r="E1038" s="141"/>
      <c r="F1038" s="141"/>
      <c r="G1038" s="141"/>
      <c r="H1038" s="141"/>
      <c r="I1038" s="141"/>
      <c r="J1038" s="141"/>
      <c r="K1038" s="141"/>
      <c r="L1038" s="141"/>
      <c r="M1038" s="142"/>
      <c r="N1038" s="141"/>
      <c r="O1038" s="133"/>
      <c r="P1038" s="141"/>
      <c r="Q1038" s="133"/>
      <c r="R1038" s="141"/>
      <c r="S1038" s="133"/>
      <c r="T1038" s="40"/>
      <c r="U1038" s="133"/>
      <c r="V1038" s="141"/>
      <c r="W1038" s="141"/>
      <c r="X1038" s="141"/>
      <c r="Y1038" s="141"/>
      <c r="Z1038" s="141"/>
    </row>
    <row r="1039" ht="12.75" customHeight="1">
      <c r="A1039" s="139"/>
      <c r="B1039" s="139"/>
      <c r="C1039" s="140"/>
      <c r="D1039" s="141"/>
      <c r="E1039" s="141"/>
      <c r="F1039" s="141"/>
      <c r="G1039" s="141"/>
      <c r="H1039" s="141"/>
      <c r="I1039" s="141"/>
      <c r="J1039" s="141"/>
      <c r="K1039" s="141"/>
      <c r="L1039" s="141"/>
      <c r="M1039" s="142"/>
      <c r="N1039" s="141"/>
      <c r="O1039" s="133"/>
      <c r="P1039" s="141"/>
      <c r="Q1039" s="133"/>
      <c r="R1039" s="141"/>
      <c r="S1039" s="133"/>
      <c r="T1039" s="40"/>
      <c r="U1039" s="133"/>
      <c r="V1039" s="141"/>
      <c r="W1039" s="141"/>
      <c r="X1039" s="141"/>
      <c r="Y1039" s="141"/>
      <c r="Z1039" s="141"/>
    </row>
    <row r="1040" ht="12.75" customHeight="1">
      <c r="A1040" s="139"/>
      <c r="B1040" s="139"/>
      <c r="C1040" s="140"/>
      <c r="D1040" s="141"/>
      <c r="E1040" s="141"/>
      <c r="F1040" s="141"/>
      <c r="G1040" s="141"/>
      <c r="H1040" s="141"/>
      <c r="I1040" s="141"/>
      <c r="J1040" s="141"/>
      <c r="K1040" s="141"/>
      <c r="L1040" s="141"/>
      <c r="M1040" s="142"/>
      <c r="N1040" s="141"/>
      <c r="O1040" s="133"/>
      <c r="P1040" s="141"/>
      <c r="Q1040" s="133"/>
      <c r="R1040" s="141"/>
      <c r="S1040" s="133"/>
      <c r="T1040" s="40"/>
      <c r="U1040" s="133"/>
      <c r="V1040" s="141"/>
      <c r="W1040" s="141"/>
      <c r="X1040" s="141"/>
      <c r="Y1040" s="141"/>
      <c r="Z1040" s="141"/>
    </row>
    <row r="1041" ht="12.75" customHeight="1">
      <c r="A1041" s="139"/>
      <c r="B1041" s="139"/>
      <c r="C1041" s="140"/>
      <c r="D1041" s="141"/>
      <c r="E1041" s="141"/>
      <c r="F1041" s="141"/>
      <c r="G1041" s="141"/>
      <c r="H1041" s="141"/>
      <c r="I1041" s="141"/>
      <c r="J1041" s="141"/>
      <c r="K1041" s="141"/>
      <c r="L1041" s="141"/>
      <c r="M1041" s="142"/>
      <c r="N1041" s="141"/>
      <c r="O1041" s="133"/>
      <c r="P1041" s="141"/>
      <c r="Q1041" s="133"/>
      <c r="R1041" s="141"/>
      <c r="S1041" s="133"/>
      <c r="T1041" s="40"/>
      <c r="U1041" s="133"/>
      <c r="V1041" s="141"/>
      <c r="W1041" s="141"/>
      <c r="X1041" s="141"/>
      <c r="Y1041" s="141"/>
      <c r="Z1041" s="141"/>
    </row>
    <row r="1042" ht="12.75" customHeight="1">
      <c r="A1042" s="139"/>
      <c r="B1042" s="139"/>
      <c r="C1042" s="140"/>
      <c r="D1042" s="141"/>
      <c r="E1042" s="141"/>
      <c r="F1042" s="141"/>
      <c r="G1042" s="141"/>
      <c r="H1042" s="141"/>
      <c r="I1042" s="141"/>
      <c r="J1042" s="141"/>
      <c r="K1042" s="141"/>
      <c r="L1042" s="141"/>
      <c r="M1042" s="142"/>
      <c r="N1042" s="141"/>
      <c r="O1042" s="133"/>
      <c r="P1042" s="141"/>
      <c r="Q1042" s="133"/>
      <c r="R1042" s="141"/>
      <c r="S1042" s="133"/>
      <c r="T1042" s="40"/>
      <c r="U1042" s="133"/>
      <c r="V1042" s="141"/>
      <c r="W1042" s="141"/>
      <c r="X1042" s="141"/>
      <c r="Y1042" s="141"/>
      <c r="Z1042" s="141"/>
    </row>
    <row r="1043" ht="12.75" customHeight="1">
      <c r="A1043" s="139"/>
      <c r="B1043" s="139"/>
      <c r="C1043" s="140"/>
      <c r="D1043" s="141"/>
      <c r="E1043" s="141"/>
      <c r="F1043" s="141"/>
      <c r="G1043" s="141"/>
      <c r="H1043" s="141"/>
      <c r="I1043" s="141"/>
      <c r="J1043" s="141"/>
      <c r="K1043" s="141"/>
      <c r="L1043" s="141"/>
      <c r="M1043" s="142"/>
      <c r="N1043" s="141"/>
      <c r="O1043" s="133"/>
      <c r="P1043" s="141"/>
      <c r="Q1043" s="133"/>
      <c r="R1043" s="141"/>
      <c r="S1043" s="133"/>
      <c r="T1043" s="40"/>
      <c r="U1043" s="133"/>
      <c r="V1043" s="141"/>
      <c r="W1043" s="141"/>
      <c r="X1043" s="141"/>
      <c r="Y1043" s="141"/>
      <c r="Z1043" s="141"/>
    </row>
    <row r="1044" ht="12.75" customHeight="1">
      <c r="A1044" s="139"/>
      <c r="B1044" s="139"/>
      <c r="C1044" s="140"/>
      <c r="D1044" s="141"/>
      <c r="E1044" s="141"/>
      <c r="F1044" s="141"/>
      <c r="G1044" s="141"/>
      <c r="H1044" s="141"/>
      <c r="I1044" s="141"/>
      <c r="J1044" s="141"/>
      <c r="K1044" s="141"/>
      <c r="L1044" s="141"/>
      <c r="M1044" s="142"/>
      <c r="N1044" s="141"/>
      <c r="O1044" s="133"/>
      <c r="P1044" s="141"/>
      <c r="Q1044" s="133"/>
      <c r="R1044" s="141"/>
      <c r="S1044" s="133"/>
      <c r="T1044" s="40"/>
      <c r="U1044" s="133"/>
      <c r="V1044" s="141"/>
      <c r="W1044" s="141"/>
      <c r="X1044" s="141"/>
      <c r="Y1044" s="141"/>
      <c r="Z1044" s="141"/>
    </row>
    <row r="1045" ht="12.75" customHeight="1">
      <c r="A1045" s="139"/>
      <c r="B1045" s="139"/>
      <c r="C1045" s="140"/>
      <c r="D1045" s="141"/>
      <c r="E1045" s="141"/>
      <c r="F1045" s="141"/>
      <c r="G1045" s="141"/>
      <c r="H1045" s="141"/>
      <c r="I1045" s="141"/>
      <c r="J1045" s="141"/>
      <c r="K1045" s="141"/>
      <c r="L1045" s="141"/>
      <c r="M1045" s="142"/>
      <c r="N1045" s="141"/>
      <c r="O1045" s="133"/>
      <c r="P1045" s="141"/>
      <c r="Q1045" s="133"/>
      <c r="R1045" s="141"/>
      <c r="S1045" s="133"/>
      <c r="T1045" s="40"/>
      <c r="U1045" s="133"/>
      <c r="V1045" s="141"/>
      <c r="W1045" s="141"/>
      <c r="X1045" s="141"/>
      <c r="Y1045" s="141"/>
      <c r="Z1045" s="141"/>
    </row>
    <row r="1046" ht="12.75" customHeight="1">
      <c r="A1046" s="139"/>
      <c r="B1046" s="139"/>
      <c r="C1046" s="140"/>
      <c r="D1046" s="141"/>
      <c r="E1046" s="141"/>
      <c r="F1046" s="141"/>
      <c r="G1046" s="141"/>
      <c r="H1046" s="141"/>
      <c r="I1046" s="141"/>
      <c r="J1046" s="141"/>
      <c r="K1046" s="141"/>
      <c r="L1046" s="141"/>
      <c r="M1046" s="142"/>
      <c r="N1046" s="141"/>
      <c r="O1046" s="133"/>
      <c r="P1046" s="141"/>
      <c r="Q1046" s="133"/>
      <c r="R1046" s="141"/>
      <c r="S1046" s="133"/>
      <c r="T1046" s="40"/>
      <c r="U1046" s="133"/>
      <c r="V1046" s="141"/>
      <c r="W1046" s="141"/>
      <c r="X1046" s="141"/>
      <c r="Y1046" s="141"/>
      <c r="Z1046" s="141"/>
    </row>
    <row r="1047" ht="12.75" customHeight="1">
      <c r="A1047" s="139"/>
      <c r="B1047" s="139"/>
      <c r="C1047" s="140"/>
      <c r="D1047" s="141"/>
      <c r="E1047" s="141"/>
      <c r="F1047" s="141"/>
      <c r="G1047" s="141"/>
      <c r="H1047" s="141"/>
      <c r="I1047" s="141"/>
      <c r="J1047" s="141"/>
      <c r="K1047" s="141"/>
      <c r="L1047" s="141"/>
      <c r="M1047" s="142"/>
      <c r="N1047" s="141"/>
      <c r="O1047" s="133"/>
      <c r="P1047" s="141"/>
      <c r="Q1047" s="133"/>
      <c r="R1047" s="141"/>
      <c r="S1047" s="133"/>
      <c r="T1047" s="40"/>
      <c r="U1047" s="133"/>
      <c r="V1047" s="141"/>
      <c r="W1047" s="141"/>
      <c r="X1047" s="141"/>
      <c r="Y1047" s="141"/>
      <c r="Z1047" s="141"/>
    </row>
    <row r="1048" ht="12.75" customHeight="1">
      <c r="A1048" s="139"/>
      <c r="B1048" s="139"/>
      <c r="C1048" s="140"/>
      <c r="D1048" s="141"/>
      <c r="E1048" s="141"/>
      <c r="F1048" s="141"/>
      <c r="G1048" s="141"/>
      <c r="H1048" s="141"/>
      <c r="I1048" s="141"/>
      <c r="J1048" s="141"/>
      <c r="K1048" s="141"/>
      <c r="L1048" s="141"/>
      <c r="M1048" s="142"/>
      <c r="N1048" s="141"/>
      <c r="O1048" s="133"/>
      <c r="P1048" s="141"/>
      <c r="Q1048" s="133"/>
      <c r="R1048" s="141"/>
      <c r="S1048" s="133"/>
      <c r="T1048" s="40"/>
      <c r="U1048" s="133"/>
      <c r="V1048" s="141"/>
      <c r="W1048" s="141"/>
      <c r="X1048" s="141"/>
      <c r="Y1048" s="141"/>
      <c r="Z1048" s="141"/>
    </row>
    <row r="1049" ht="12.75" customHeight="1">
      <c r="A1049" s="139"/>
      <c r="B1049" s="139"/>
      <c r="C1049" s="140"/>
      <c r="D1049" s="141"/>
      <c r="E1049" s="141"/>
      <c r="F1049" s="141"/>
      <c r="G1049" s="141"/>
      <c r="H1049" s="141"/>
      <c r="I1049" s="141"/>
      <c r="J1049" s="141"/>
      <c r="K1049" s="141"/>
      <c r="L1049" s="141"/>
      <c r="M1049" s="142"/>
      <c r="N1049" s="141"/>
      <c r="O1049" s="133"/>
      <c r="P1049" s="141"/>
      <c r="Q1049" s="133"/>
      <c r="R1049" s="141"/>
      <c r="S1049" s="133"/>
      <c r="T1049" s="40"/>
      <c r="U1049" s="133"/>
      <c r="V1049" s="141"/>
      <c r="W1049" s="141"/>
      <c r="X1049" s="141"/>
      <c r="Y1049" s="141"/>
      <c r="Z1049" s="141"/>
    </row>
    <row r="1050" ht="12.75" customHeight="1">
      <c r="A1050" s="139"/>
      <c r="B1050" s="139"/>
      <c r="C1050" s="140"/>
      <c r="D1050" s="141"/>
      <c r="E1050" s="141"/>
      <c r="F1050" s="141"/>
      <c r="G1050" s="141"/>
      <c r="H1050" s="141"/>
      <c r="I1050" s="141"/>
      <c r="J1050" s="141"/>
      <c r="K1050" s="141"/>
      <c r="L1050" s="141"/>
      <c r="M1050" s="142"/>
      <c r="N1050" s="141"/>
      <c r="O1050" s="133"/>
      <c r="P1050" s="141"/>
      <c r="Q1050" s="133"/>
      <c r="R1050" s="141"/>
      <c r="S1050" s="133"/>
      <c r="T1050" s="40"/>
      <c r="U1050" s="133"/>
      <c r="V1050" s="141"/>
      <c r="W1050" s="141"/>
      <c r="X1050" s="141"/>
      <c r="Y1050" s="141"/>
      <c r="Z1050" s="141"/>
    </row>
    <row r="1051" ht="12.75" customHeight="1">
      <c r="A1051" s="139"/>
      <c r="B1051" s="139"/>
      <c r="C1051" s="140"/>
      <c r="D1051" s="141"/>
      <c r="E1051" s="141"/>
      <c r="F1051" s="141"/>
      <c r="G1051" s="141"/>
      <c r="H1051" s="141"/>
      <c r="I1051" s="141"/>
      <c r="J1051" s="141"/>
      <c r="K1051" s="141"/>
      <c r="L1051" s="141"/>
      <c r="M1051" s="142"/>
      <c r="N1051" s="141"/>
      <c r="O1051" s="133"/>
      <c r="P1051" s="141"/>
      <c r="Q1051" s="133"/>
      <c r="R1051" s="141"/>
      <c r="S1051" s="133"/>
      <c r="T1051" s="40"/>
      <c r="U1051" s="133"/>
      <c r="V1051" s="141"/>
      <c r="W1051" s="141"/>
      <c r="X1051" s="141"/>
      <c r="Y1051" s="141"/>
      <c r="Z1051" s="141"/>
    </row>
    <row r="1052" ht="12.75" customHeight="1">
      <c r="A1052" s="139"/>
      <c r="B1052" s="139"/>
      <c r="C1052" s="140"/>
      <c r="D1052" s="141"/>
      <c r="E1052" s="141"/>
      <c r="F1052" s="141"/>
      <c r="G1052" s="141"/>
      <c r="H1052" s="141"/>
      <c r="I1052" s="141"/>
      <c r="J1052" s="141"/>
      <c r="K1052" s="141"/>
      <c r="L1052" s="141"/>
      <c r="M1052" s="142"/>
      <c r="N1052" s="141"/>
      <c r="O1052" s="133"/>
      <c r="P1052" s="141"/>
      <c r="Q1052" s="133"/>
      <c r="R1052" s="141"/>
      <c r="S1052" s="133"/>
      <c r="T1052" s="40"/>
      <c r="U1052" s="133"/>
      <c r="V1052" s="141"/>
      <c r="W1052" s="141"/>
      <c r="X1052" s="141"/>
      <c r="Y1052" s="141"/>
      <c r="Z1052" s="141"/>
    </row>
    <row r="1053" ht="12.75" customHeight="1">
      <c r="A1053" s="139"/>
      <c r="B1053" s="139"/>
      <c r="C1053" s="140"/>
      <c r="D1053" s="141"/>
      <c r="E1053" s="141"/>
      <c r="F1053" s="141"/>
      <c r="G1053" s="141"/>
      <c r="H1053" s="141"/>
      <c r="I1053" s="141"/>
      <c r="J1053" s="141"/>
      <c r="K1053" s="141"/>
      <c r="L1053" s="141"/>
      <c r="M1053" s="142"/>
      <c r="N1053" s="141"/>
      <c r="O1053" s="133"/>
      <c r="P1053" s="141"/>
      <c r="Q1053" s="133"/>
      <c r="R1053" s="141"/>
      <c r="S1053" s="133"/>
      <c r="T1053" s="40"/>
      <c r="U1053" s="133"/>
      <c r="V1053" s="141"/>
      <c r="W1053" s="141"/>
      <c r="X1053" s="141"/>
      <c r="Y1053" s="141"/>
      <c r="Z1053" s="141"/>
    </row>
    <row r="1054" ht="12.75" customHeight="1">
      <c r="A1054" s="139"/>
      <c r="B1054" s="139"/>
      <c r="C1054" s="140"/>
      <c r="D1054" s="141"/>
      <c r="E1054" s="141"/>
      <c r="F1054" s="141"/>
      <c r="G1054" s="141"/>
      <c r="H1054" s="141"/>
      <c r="I1054" s="141"/>
      <c r="J1054" s="141"/>
      <c r="K1054" s="141"/>
      <c r="L1054" s="141"/>
      <c r="M1054" s="142"/>
      <c r="N1054" s="141"/>
      <c r="O1054" s="133"/>
      <c r="P1054" s="141"/>
      <c r="Q1054" s="133"/>
      <c r="R1054" s="141"/>
      <c r="S1054" s="133"/>
      <c r="T1054" s="40"/>
      <c r="U1054" s="133"/>
      <c r="V1054" s="141"/>
      <c r="W1054" s="141"/>
      <c r="X1054" s="141"/>
      <c r="Y1054" s="141"/>
      <c r="Z1054" s="141"/>
    </row>
    <row r="1055" ht="12.75" customHeight="1">
      <c r="A1055" s="139"/>
      <c r="B1055" s="139"/>
      <c r="C1055" s="140"/>
      <c r="D1055" s="141"/>
      <c r="E1055" s="141"/>
      <c r="F1055" s="141"/>
      <c r="G1055" s="141"/>
      <c r="H1055" s="141"/>
      <c r="I1055" s="141"/>
      <c r="J1055" s="141"/>
      <c r="K1055" s="141"/>
      <c r="L1055" s="141"/>
      <c r="M1055" s="142"/>
      <c r="N1055" s="141"/>
      <c r="O1055" s="133"/>
      <c r="P1055" s="141"/>
      <c r="Q1055" s="133"/>
      <c r="R1055" s="141"/>
      <c r="S1055" s="133"/>
      <c r="T1055" s="40"/>
      <c r="U1055" s="133"/>
      <c r="V1055" s="141"/>
      <c r="W1055" s="141"/>
      <c r="X1055" s="141"/>
      <c r="Y1055" s="141"/>
      <c r="Z1055" s="141"/>
    </row>
    <row r="1056" ht="12.75" customHeight="1">
      <c r="A1056" s="139"/>
      <c r="B1056" s="139"/>
      <c r="C1056" s="140"/>
      <c r="D1056" s="141"/>
      <c r="E1056" s="141"/>
      <c r="F1056" s="141"/>
      <c r="G1056" s="141"/>
      <c r="H1056" s="141"/>
      <c r="I1056" s="141"/>
      <c r="J1056" s="141"/>
      <c r="K1056" s="141"/>
      <c r="L1056" s="141"/>
      <c r="M1056" s="142"/>
      <c r="N1056" s="141"/>
      <c r="O1056" s="133"/>
      <c r="P1056" s="141"/>
      <c r="Q1056" s="133"/>
      <c r="R1056" s="141"/>
      <c r="S1056" s="133"/>
      <c r="T1056" s="40"/>
      <c r="U1056" s="133"/>
      <c r="V1056" s="141"/>
      <c r="W1056" s="141"/>
      <c r="X1056" s="141"/>
      <c r="Y1056" s="141"/>
      <c r="Z1056" s="141"/>
    </row>
    <row r="1057" ht="12.75" customHeight="1">
      <c r="A1057" s="139"/>
      <c r="B1057" s="139"/>
      <c r="C1057" s="140"/>
      <c r="D1057" s="141"/>
      <c r="E1057" s="141"/>
      <c r="F1057" s="141"/>
      <c r="G1057" s="141"/>
      <c r="H1057" s="141"/>
      <c r="I1057" s="141"/>
      <c r="J1057" s="141"/>
      <c r="K1057" s="141"/>
      <c r="L1057" s="141"/>
      <c r="M1057" s="142"/>
      <c r="N1057" s="141"/>
      <c r="O1057" s="133"/>
      <c r="P1057" s="141"/>
      <c r="Q1057" s="133"/>
      <c r="R1057" s="141"/>
      <c r="S1057" s="133"/>
      <c r="T1057" s="40"/>
      <c r="U1057" s="133"/>
      <c r="V1057" s="141"/>
      <c r="W1057" s="141"/>
      <c r="X1057" s="141"/>
      <c r="Y1057" s="141"/>
      <c r="Z1057" s="141"/>
    </row>
    <row r="1058" ht="12.75" customHeight="1">
      <c r="A1058" s="139"/>
      <c r="B1058" s="139"/>
      <c r="C1058" s="140"/>
      <c r="D1058" s="141"/>
      <c r="E1058" s="141"/>
      <c r="F1058" s="141"/>
      <c r="G1058" s="141"/>
      <c r="H1058" s="141"/>
      <c r="I1058" s="141"/>
      <c r="J1058" s="141"/>
      <c r="K1058" s="141"/>
      <c r="L1058" s="141"/>
      <c r="M1058" s="142"/>
      <c r="N1058" s="141"/>
      <c r="O1058" s="133"/>
      <c r="P1058" s="141"/>
      <c r="Q1058" s="133"/>
      <c r="R1058" s="141"/>
      <c r="S1058" s="133"/>
      <c r="T1058" s="40"/>
      <c r="U1058" s="133"/>
      <c r="V1058" s="141"/>
      <c r="W1058" s="141"/>
      <c r="X1058" s="141"/>
      <c r="Y1058" s="141"/>
      <c r="Z1058" s="141"/>
    </row>
    <row r="1059" ht="12.75" customHeight="1">
      <c r="A1059" s="139"/>
      <c r="B1059" s="139"/>
      <c r="C1059" s="140"/>
      <c r="D1059" s="141"/>
      <c r="E1059" s="141"/>
      <c r="F1059" s="141"/>
      <c r="G1059" s="141"/>
      <c r="H1059" s="141"/>
      <c r="I1059" s="141"/>
      <c r="J1059" s="141"/>
      <c r="K1059" s="141"/>
      <c r="L1059" s="141"/>
      <c r="M1059" s="142"/>
      <c r="N1059" s="141"/>
      <c r="O1059" s="133"/>
      <c r="P1059" s="141"/>
      <c r="Q1059" s="133"/>
      <c r="R1059" s="141"/>
      <c r="S1059" s="133"/>
      <c r="T1059" s="40"/>
      <c r="U1059" s="133"/>
      <c r="V1059" s="141"/>
      <c r="W1059" s="141"/>
      <c r="X1059" s="141"/>
      <c r="Y1059" s="141"/>
      <c r="Z1059" s="141"/>
    </row>
    <row r="1060" ht="12.75" customHeight="1">
      <c r="A1060" s="139"/>
      <c r="B1060" s="139"/>
      <c r="C1060" s="140"/>
      <c r="D1060" s="141"/>
      <c r="E1060" s="141"/>
      <c r="F1060" s="141"/>
      <c r="G1060" s="141"/>
      <c r="H1060" s="141"/>
      <c r="I1060" s="141"/>
      <c r="J1060" s="141"/>
      <c r="K1060" s="141"/>
      <c r="L1060" s="141"/>
      <c r="M1060" s="142"/>
      <c r="N1060" s="141"/>
      <c r="O1060" s="133"/>
      <c r="P1060" s="141"/>
      <c r="Q1060" s="133"/>
      <c r="R1060" s="141"/>
      <c r="S1060" s="133"/>
      <c r="T1060" s="40"/>
      <c r="U1060" s="133"/>
      <c r="V1060" s="141"/>
      <c r="W1060" s="141"/>
      <c r="X1060" s="141"/>
      <c r="Y1060" s="141"/>
      <c r="Z1060" s="141"/>
    </row>
    <row r="1061" ht="12.75" customHeight="1">
      <c r="A1061" s="139"/>
      <c r="B1061" s="139"/>
      <c r="C1061" s="140"/>
      <c r="D1061" s="141"/>
      <c r="E1061" s="141"/>
      <c r="F1061" s="141"/>
      <c r="G1061" s="141"/>
      <c r="H1061" s="141"/>
      <c r="I1061" s="141"/>
      <c r="J1061" s="141"/>
      <c r="K1061" s="141"/>
      <c r="L1061" s="141"/>
      <c r="M1061" s="142"/>
      <c r="N1061" s="141"/>
      <c r="O1061" s="133"/>
      <c r="P1061" s="141"/>
      <c r="Q1061" s="133"/>
      <c r="R1061" s="141"/>
      <c r="S1061" s="133"/>
      <c r="T1061" s="40"/>
      <c r="U1061" s="133"/>
      <c r="V1061" s="141"/>
      <c r="W1061" s="141"/>
      <c r="X1061" s="141"/>
      <c r="Y1061" s="141"/>
      <c r="Z1061" s="141"/>
    </row>
    <row r="1062" ht="12.75" customHeight="1">
      <c r="A1062" s="139"/>
      <c r="B1062" s="139"/>
      <c r="C1062" s="140"/>
      <c r="D1062" s="141"/>
      <c r="E1062" s="141"/>
      <c r="F1062" s="141"/>
      <c r="G1062" s="141"/>
      <c r="H1062" s="141"/>
      <c r="I1062" s="141"/>
      <c r="J1062" s="141"/>
      <c r="K1062" s="141"/>
      <c r="L1062" s="141"/>
      <c r="M1062" s="142"/>
      <c r="N1062" s="141"/>
      <c r="O1062" s="133"/>
      <c r="P1062" s="141"/>
      <c r="Q1062" s="133"/>
      <c r="R1062" s="141"/>
      <c r="S1062" s="133"/>
      <c r="T1062" s="40"/>
      <c r="U1062" s="133"/>
      <c r="V1062" s="141"/>
      <c r="W1062" s="141"/>
      <c r="X1062" s="141"/>
      <c r="Y1062" s="141"/>
      <c r="Z1062" s="141"/>
    </row>
    <row r="1063" ht="12.75" customHeight="1">
      <c r="A1063" s="139"/>
      <c r="B1063" s="139"/>
      <c r="C1063" s="140"/>
      <c r="D1063" s="141"/>
      <c r="E1063" s="141"/>
      <c r="F1063" s="141"/>
      <c r="G1063" s="141"/>
      <c r="H1063" s="141"/>
      <c r="I1063" s="141"/>
      <c r="J1063" s="141"/>
      <c r="K1063" s="141"/>
      <c r="L1063" s="141"/>
      <c r="M1063" s="142"/>
      <c r="N1063" s="141"/>
      <c r="O1063" s="133"/>
      <c r="P1063" s="141"/>
      <c r="Q1063" s="133"/>
      <c r="R1063" s="141"/>
      <c r="S1063" s="133"/>
      <c r="T1063" s="40"/>
      <c r="U1063" s="133"/>
      <c r="V1063" s="141"/>
      <c r="W1063" s="141"/>
      <c r="X1063" s="141"/>
      <c r="Y1063" s="141"/>
      <c r="Z1063" s="141"/>
    </row>
    <row r="1064" ht="12.75" customHeight="1">
      <c r="A1064" s="139"/>
      <c r="B1064" s="139"/>
      <c r="C1064" s="140"/>
      <c r="D1064" s="141"/>
      <c r="E1064" s="141"/>
      <c r="F1064" s="141"/>
      <c r="G1064" s="141"/>
      <c r="H1064" s="141"/>
      <c r="I1064" s="141"/>
      <c r="J1064" s="141"/>
      <c r="K1064" s="141"/>
      <c r="L1064" s="141"/>
      <c r="M1064" s="142"/>
      <c r="N1064" s="141"/>
      <c r="O1064" s="133"/>
      <c r="P1064" s="141"/>
      <c r="Q1064" s="133"/>
      <c r="R1064" s="141"/>
      <c r="S1064" s="133"/>
      <c r="T1064" s="40"/>
      <c r="U1064" s="133"/>
      <c r="V1064" s="141"/>
      <c r="W1064" s="141"/>
      <c r="X1064" s="141"/>
      <c r="Y1064" s="141"/>
      <c r="Z1064" s="141"/>
    </row>
    <row r="1065" ht="12.75" customHeight="1">
      <c r="A1065" s="139"/>
      <c r="B1065" s="139"/>
      <c r="C1065" s="140"/>
      <c r="D1065" s="141"/>
      <c r="E1065" s="141"/>
      <c r="F1065" s="141"/>
      <c r="G1065" s="141"/>
      <c r="H1065" s="141"/>
      <c r="I1065" s="141"/>
      <c r="J1065" s="141"/>
      <c r="K1065" s="141"/>
      <c r="L1065" s="141"/>
      <c r="M1065" s="142"/>
      <c r="N1065" s="141"/>
      <c r="O1065" s="133"/>
      <c r="P1065" s="141"/>
      <c r="Q1065" s="133"/>
      <c r="R1065" s="141"/>
      <c r="S1065" s="133"/>
      <c r="T1065" s="40"/>
      <c r="U1065" s="133"/>
      <c r="V1065" s="141"/>
      <c r="W1065" s="141"/>
      <c r="X1065" s="141"/>
      <c r="Y1065" s="141"/>
      <c r="Z1065" s="141"/>
    </row>
    <row r="1066" ht="12.75" customHeight="1">
      <c r="A1066" s="139"/>
      <c r="B1066" s="139"/>
      <c r="C1066" s="140"/>
      <c r="D1066" s="141"/>
      <c r="E1066" s="141"/>
      <c r="F1066" s="141"/>
      <c r="G1066" s="141"/>
      <c r="H1066" s="141"/>
      <c r="I1066" s="141"/>
      <c r="J1066" s="141"/>
      <c r="K1066" s="141"/>
      <c r="L1066" s="141"/>
      <c r="M1066" s="142"/>
      <c r="N1066" s="141"/>
      <c r="O1066" s="133"/>
      <c r="P1066" s="141"/>
      <c r="Q1066" s="133"/>
      <c r="R1066" s="141"/>
      <c r="S1066" s="133"/>
      <c r="T1066" s="40"/>
      <c r="U1066" s="133"/>
      <c r="V1066" s="141"/>
      <c r="W1066" s="141"/>
      <c r="X1066" s="141"/>
      <c r="Y1066" s="141"/>
      <c r="Z1066" s="141"/>
    </row>
    <row r="1067" ht="12.75" customHeight="1">
      <c r="A1067" s="139"/>
      <c r="B1067" s="139"/>
      <c r="C1067" s="140"/>
      <c r="D1067" s="141"/>
      <c r="E1067" s="141"/>
      <c r="F1067" s="141"/>
      <c r="G1067" s="141"/>
      <c r="H1067" s="141"/>
      <c r="I1067" s="141"/>
      <c r="J1067" s="141"/>
      <c r="K1067" s="141"/>
      <c r="L1067" s="141"/>
      <c r="M1067" s="142"/>
      <c r="N1067" s="141"/>
      <c r="O1067" s="133"/>
      <c r="P1067" s="141"/>
      <c r="Q1067" s="133"/>
      <c r="R1067" s="141"/>
      <c r="S1067" s="133"/>
      <c r="T1067" s="40"/>
      <c r="U1067" s="133"/>
      <c r="V1067" s="141"/>
      <c r="W1067" s="141"/>
      <c r="X1067" s="141"/>
      <c r="Y1067" s="141"/>
      <c r="Z1067" s="141"/>
    </row>
    <row r="1068" ht="12.75" customHeight="1">
      <c r="A1068" s="139"/>
      <c r="B1068" s="139"/>
      <c r="C1068" s="140"/>
      <c r="D1068" s="141"/>
      <c r="E1068" s="141"/>
      <c r="F1068" s="141"/>
      <c r="G1068" s="141"/>
      <c r="H1068" s="141"/>
      <c r="I1068" s="141"/>
      <c r="J1068" s="141"/>
      <c r="K1068" s="141"/>
      <c r="L1068" s="141"/>
      <c r="M1068" s="142"/>
      <c r="N1068" s="141"/>
      <c r="O1068" s="133"/>
      <c r="P1068" s="141"/>
      <c r="Q1068" s="133"/>
      <c r="R1068" s="141"/>
      <c r="S1068" s="133"/>
      <c r="T1068" s="40"/>
      <c r="U1068" s="133"/>
      <c r="V1068" s="141"/>
      <c r="W1068" s="141"/>
      <c r="X1068" s="141"/>
      <c r="Y1068" s="141"/>
      <c r="Z1068" s="141"/>
    </row>
    <row r="1069" ht="12.75" customHeight="1">
      <c r="A1069" s="139"/>
      <c r="B1069" s="139"/>
      <c r="C1069" s="140"/>
      <c r="D1069" s="141"/>
      <c r="E1069" s="141"/>
      <c r="F1069" s="141"/>
      <c r="G1069" s="141"/>
      <c r="H1069" s="141"/>
      <c r="I1069" s="141"/>
      <c r="J1069" s="141"/>
      <c r="K1069" s="141"/>
      <c r="L1069" s="141"/>
      <c r="M1069" s="142"/>
      <c r="N1069" s="141"/>
      <c r="O1069" s="133"/>
      <c r="P1069" s="141"/>
      <c r="Q1069" s="133"/>
      <c r="R1069" s="141"/>
      <c r="S1069" s="133"/>
      <c r="T1069" s="40"/>
      <c r="U1069" s="133"/>
      <c r="V1069" s="141"/>
      <c r="W1069" s="141"/>
      <c r="X1069" s="141"/>
      <c r="Y1069" s="141"/>
      <c r="Z1069" s="141"/>
    </row>
    <row r="1070" ht="12.75" customHeight="1">
      <c r="A1070" s="139"/>
      <c r="B1070" s="139"/>
      <c r="C1070" s="140"/>
      <c r="D1070" s="141"/>
      <c r="E1070" s="141"/>
      <c r="F1070" s="141"/>
      <c r="G1070" s="141"/>
      <c r="H1070" s="141"/>
      <c r="I1070" s="141"/>
      <c r="J1070" s="141"/>
      <c r="K1070" s="141"/>
      <c r="L1070" s="141"/>
      <c r="M1070" s="142"/>
      <c r="N1070" s="141"/>
      <c r="O1070" s="133"/>
      <c r="P1070" s="141"/>
      <c r="Q1070" s="133"/>
      <c r="R1070" s="141"/>
      <c r="S1070" s="133"/>
      <c r="T1070" s="40"/>
      <c r="U1070" s="133"/>
      <c r="V1070" s="141"/>
      <c r="W1070" s="141"/>
      <c r="X1070" s="141"/>
      <c r="Y1070" s="141"/>
      <c r="Z1070" s="141"/>
    </row>
    <row r="1071" ht="12.75" customHeight="1">
      <c r="A1071" s="139"/>
      <c r="B1071" s="139"/>
      <c r="C1071" s="140"/>
      <c r="D1071" s="141"/>
      <c r="E1071" s="141"/>
      <c r="F1071" s="141"/>
      <c r="G1071" s="141"/>
      <c r="H1071" s="141"/>
      <c r="I1071" s="141"/>
      <c r="J1071" s="141"/>
      <c r="K1071" s="141"/>
      <c r="L1071" s="141"/>
      <c r="M1071" s="142"/>
      <c r="N1071" s="141"/>
      <c r="O1071" s="133"/>
      <c r="P1071" s="141"/>
      <c r="Q1071" s="133"/>
      <c r="R1071" s="141"/>
      <c r="S1071" s="133"/>
      <c r="T1071" s="40"/>
      <c r="U1071" s="133"/>
      <c r="V1071" s="141"/>
      <c r="W1071" s="141"/>
      <c r="X1071" s="141"/>
      <c r="Y1071" s="141"/>
      <c r="Z1071" s="141"/>
    </row>
    <row r="1072" ht="12.75" customHeight="1">
      <c r="A1072" s="139"/>
      <c r="B1072" s="139"/>
      <c r="C1072" s="140"/>
      <c r="D1072" s="141"/>
      <c r="E1072" s="141"/>
      <c r="F1072" s="141"/>
      <c r="G1072" s="141"/>
      <c r="H1072" s="141"/>
      <c r="I1072" s="141"/>
      <c r="J1072" s="141"/>
      <c r="K1072" s="141"/>
      <c r="L1072" s="141"/>
      <c r="M1072" s="142"/>
      <c r="N1072" s="141"/>
      <c r="O1072" s="133"/>
      <c r="P1072" s="141"/>
      <c r="Q1072" s="133"/>
      <c r="R1072" s="141"/>
      <c r="S1072" s="133"/>
      <c r="T1072" s="40"/>
      <c r="U1072" s="133"/>
      <c r="V1072" s="141"/>
      <c r="W1072" s="141"/>
      <c r="X1072" s="141"/>
      <c r="Y1072" s="141"/>
      <c r="Z1072" s="141"/>
    </row>
    <row r="1073" ht="12.75" customHeight="1">
      <c r="A1073" s="139"/>
      <c r="B1073" s="139"/>
      <c r="C1073" s="140"/>
      <c r="D1073" s="141"/>
      <c r="E1073" s="141"/>
      <c r="F1073" s="141"/>
      <c r="G1073" s="141"/>
      <c r="H1073" s="141"/>
      <c r="I1073" s="141"/>
      <c r="J1073" s="141"/>
      <c r="K1073" s="141"/>
      <c r="L1073" s="141"/>
      <c r="M1073" s="142"/>
      <c r="N1073" s="141"/>
      <c r="O1073" s="133"/>
      <c r="P1073" s="141"/>
      <c r="Q1073" s="133"/>
      <c r="R1073" s="141"/>
      <c r="S1073" s="133"/>
      <c r="T1073" s="40"/>
      <c r="U1073" s="133"/>
      <c r="V1073" s="141"/>
      <c r="W1073" s="141"/>
      <c r="X1073" s="141"/>
      <c r="Y1073" s="141"/>
      <c r="Z1073" s="141"/>
    </row>
    <row r="1074" ht="12.75" customHeight="1">
      <c r="A1074" s="139"/>
      <c r="B1074" s="139"/>
      <c r="C1074" s="140"/>
      <c r="D1074" s="141"/>
      <c r="E1074" s="141"/>
      <c r="F1074" s="141"/>
      <c r="G1074" s="141"/>
      <c r="H1074" s="141"/>
      <c r="I1074" s="141"/>
      <c r="J1074" s="141"/>
      <c r="K1074" s="141"/>
      <c r="L1074" s="141"/>
      <c r="M1074" s="142"/>
      <c r="N1074" s="141"/>
      <c r="O1074" s="133"/>
      <c r="P1074" s="141"/>
      <c r="Q1074" s="133"/>
      <c r="R1074" s="141"/>
      <c r="S1074" s="133"/>
      <c r="T1074" s="40"/>
      <c r="U1074" s="133"/>
      <c r="V1074" s="141"/>
      <c r="W1074" s="141"/>
      <c r="X1074" s="141"/>
      <c r="Y1074" s="141"/>
      <c r="Z1074" s="141"/>
    </row>
    <row r="1075" ht="12.75" customHeight="1">
      <c r="A1075" s="139"/>
      <c r="B1075" s="139"/>
      <c r="C1075" s="140"/>
      <c r="D1075" s="141"/>
      <c r="E1075" s="141"/>
      <c r="F1075" s="141"/>
      <c r="G1075" s="141"/>
      <c r="H1075" s="141"/>
      <c r="I1075" s="141"/>
      <c r="J1075" s="141"/>
      <c r="K1075" s="141"/>
      <c r="L1075" s="141"/>
      <c r="M1075" s="142"/>
      <c r="N1075" s="141"/>
      <c r="O1075" s="133"/>
      <c r="P1075" s="141"/>
      <c r="Q1075" s="133"/>
      <c r="R1075" s="141"/>
      <c r="S1075" s="133"/>
      <c r="T1075" s="40"/>
      <c r="U1075" s="133"/>
      <c r="V1075" s="141"/>
      <c r="W1075" s="141"/>
      <c r="X1075" s="141"/>
      <c r="Y1075" s="141"/>
      <c r="Z1075" s="141"/>
    </row>
    <row r="1076" ht="12.75" customHeight="1">
      <c r="A1076" s="139"/>
      <c r="B1076" s="139"/>
      <c r="C1076" s="140"/>
      <c r="D1076" s="141"/>
      <c r="E1076" s="141"/>
      <c r="F1076" s="141"/>
      <c r="G1076" s="141"/>
      <c r="H1076" s="141"/>
      <c r="I1076" s="141"/>
      <c r="J1076" s="141"/>
      <c r="K1076" s="141"/>
      <c r="L1076" s="141"/>
      <c r="M1076" s="142"/>
      <c r="N1076" s="141"/>
      <c r="O1076" s="133"/>
      <c r="P1076" s="141"/>
      <c r="Q1076" s="133"/>
      <c r="R1076" s="141"/>
      <c r="S1076" s="133"/>
      <c r="T1076" s="40"/>
      <c r="U1076" s="133"/>
      <c r="V1076" s="141"/>
      <c r="W1076" s="141"/>
      <c r="X1076" s="141"/>
      <c r="Y1076" s="141"/>
      <c r="Z1076" s="141"/>
    </row>
    <row r="1077" ht="12.75" customHeight="1">
      <c r="A1077" s="139"/>
      <c r="B1077" s="139"/>
      <c r="C1077" s="140"/>
      <c r="D1077" s="141"/>
      <c r="E1077" s="141"/>
      <c r="F1077" s="141"/>
      <c r="G1077" s="141"/>
      <c r="H1077" s="141"/>
      <c r="I1077" s="141"/>
      <c r="J1077" s="141"/>
      <c r="K1077" s="141"/>
      <c r="L1077" s="141"/>
      <c r="M1077" s="142"/>
      <c r="N1077" s="141"/>
      <c r="O1077" s="133"/>
      <c r="P1077" s="141"/>
      <c r="Q1077" s="133"/>
      <c r="R1077" s="141"/>
      <c r="S1077" s="133"/>
      <c r="T1077" s="40"/>
      <c r="U1077" s="133"/>
      <c r="V1077" s="141"/>
      <c r="W1077" s="141"/>
      <c r="X1077" s="141"/>
      <c r="Y1077" s="141"/>
      <c r="Z1077" s="141"/>
    </row>
    <row r="1078" ht="12.75" customHeight="1">
      <c r="A1078" s="139"/>
      <c r="B1078" s="139"/>
      <c r="C1078" s="140"/>
      <c r="D1078" s="141"/>
      <c r="E1078" s="141"/>
      <c r="F1078" s="141"/>
      <c r="G1078" s="141"/>
      <c r="H1078" s="141"/>
      <c r="I1078" s="141"/>
      <c r="J1078" s="141"/>
      <c r="K1078" s="141"/>
      <c r="L1078" s="141"/>
      <c r="M1078" s="142"/>
      <c r="N1078" s="141"/>
      <c r="O1078" s="133"/>
      <c r="P1078" s="141"/>
      <c r="Q1078" s="133"/>
      <c r="R1078" s="141"/>
      <c r="S1078" s="133"/>
      <c r="T1078" s="40"/>
      <c r="U1078" s="133"/>
      <c r="V1078" s="141"/>
      <c r="W1078" s="141"/>
      <c r="X1078" s="141"/>
      <c r="Y1078" s="141"/>
      <c r="Z1078" s="141"/>
    </row>
    <row r="1079" ht="12.75" customHeight="1">
      <c r="A1079" s="139"/>
      <c r="B1079" s="139"/>
      <c r="C1079" s="140"/>
      <c r="D1079" s="141"/>
      <c r="E1079" s="141"/>
      <c r="F1079" s="141"/>
      <c r="G1079" s="141"/>
      <c r="H1079" s="141"/>
      <c r="I1079" s="141"/>
      <c r="J1079" s="141"/>
      <c r="K1079" s="141"/>
      <c r="L1079" s="141"/>
      <c r="M1079" s="142"/>
      <c r="N1079" s="141"/>
      <c r="O1079" s="133"/>
      <c r="P1079" s="141"/>
      <c r="Q1079" s="133"/>
      <c r="R1079" s="141"/>
      <c r="S1079" s="133"/>
      <c r="T1079" s="40"/>
      <c r="U1079" s="133"/>
      <c r="V1079" s="141"/>
      <c r="W1079" s="141"/>
      <c r="X1079" s="141"/>
      <c r="Y1079" s="141"/>
      <c r="Z1079" s="141"/>
    </row>
    <row r="1080" ht="12.75" customHeight="1">
      <c r="A1080" s="139"/>
      <c r="B1080" s="139"/>
      <c r="C1080" s="140"/>
      <c r="D1080" s="141"/>
      <c r="E1080" s="141"/>
      <c r="F1080" s="141"/>
      <c r="G1080" s="141"/>
      <c r="H1080" s="141"/>
      <c r="I1080" s="141"/>
      <c r="J1080" s="141"/>
      <c r="K1080" s="141"/>
      <c r="L1080" s="141"/>
      <c r="M1080" s="142"/>
      <c r="N1080" s="141"/>
      <c r="O1080" s="133"/>
      <c r="P1080" s="141"/>
      <c r="Q1080" s="133"/>
      <c r="R1080" s="141"/>
      <c r="S1080" s="133"/>
      <c r="T1080" s="40"/>
      <c r="U1080" s="133"/>
      <c r="V1080" s="141"/>
      <c r="W1080" s="141"/>
      <c r="X1080" s="141"/>
      <c r="Y1080" s="141"/>
      <c r="Z1080" s="141"/>
    </row>
    <row r="1081" ht="12.75" customHeight="1">
      <c r="A1081" s="139"/>
      <c r="B1081" s="139"/>
      <c r="C1081" s="140"/>
      <c r="D1081" s="141"/>
      <c r="E1081" s="141"/>
      <c r="F1081" s="141"/>
      <c r="G1081" s="141"/>
      <c r="H1081" s="141"/>
      <c r="I1081" s="141"/>
      <c r="J1081" s="141"/>
      <c r="K1081" s="141"/>
      <c r="L1081" s="141"/>
      <c r="M1081" s="142"/>
      <c r="N1081" s="141"/>
      <c r="O1081" s="133"/>
      <c r="P1081" s="141"/>
      <c r="Q1081" s="133"/>
      <c r="R1081" s="141"/>
      <c r="S1081" s="133"/>
      <c r="T1081" s="40"/>
      <c r="U1081" s="133"/>
      <c r="V1081" s="141"/>
      <c r="W1081" s="141"/>
      <c r="X1081" s="141"/>
      <c r="Y1081" s="141"/>
      <c r="Z1081" s="141"/>
    </row>
    <row r="1082" ht="12.75" customHeight="1">
      <c r="A1082" s="139"/>
      <c r="B1082" s="139"/>
      <c r="C1082" s="140"/>
      <c r="D1082" s="141"/>
      <c r="E1082" s="141"/>
      <c r="F1082" s="141"/>
      <c r="G1082" s="141"/>
      <c r="H1082" s="141"/>
      <c r="I1082" s="141"/>
      <c r="J1082" s="141"/>
      <c r="K1082" s="141"/>
      <c r="L1082" s="141"/>
      <c r="M1082" s="142"/>
      <c r="N1082" s="141"/>
      <c r="O1082" s="133"/>
      <c r="P1082" s="141"/>
      <c r="Q1082" s="133"/>
      <c r="R1082" s="141"/>
      <c r="S1082" s="133"/>
      <c r="T1082" s="40"/>
      <c r="U1082" s="133"/>
      <c r="V1082" s="141"/>
      <c r="W1082" s="141"/>
      <c r="X1082" s="141"/>
      <c r="Y1082" s="141"/>
      <c r="Z1082" s="141"/>
    </row>
    <row r="1083" ht="12.75" customHeight="1">
      <c r="A1083" s="139"/>
      <c r="B1083" s="139"/>
      <c r="C1083" s="140"/>
      <c r="D1083" s="141"/>
      <c r="E1083" s="141"/>
      <c r="F1083" s="141"/>
      <c r="G1083" s="141"/>
      <c r="H1083" s="141"/>
      <c r="I1083" s="141"/>
      <c r="J1083" s="141"/>
      <c r="K1083" s="141"/>
      <c r="L1083" s="141"/>
      <c r="M1083" s="142"/>
      <c r="N1083" s="141"/>
      <c r="O1083" s="133"/>
      <c r="P1083" s="141"/>
      <c r="Q1083" s="133"/>
      <c r="R1083" s="141"/>
      <c r="S1083" s="133"/>
      <c r="T1083" s="40"/>
      <c r="U1083" s="133"/>
      <c r="V1083" s="141"/>
      <c r="W1083" s="141"/>
      <c r="X1083" s="141"/>
      <c r="Y1083" s="141"/>
      <c r="Z1083" s="141"/>
    </row>
    <row r="1084" ht="12.75" customHeight="1">
      <c r="A1084" s="139"/>
      <c r="B1084" s="139"/>
      <c r="C1084" s="140"/>
      <c r="D1084" s="141"/>
      <c r="E1084" s="141"/>
      <c r="F1084" s="141"/>
      <c r="G1084" s="141"/>
      <c r="H1084" s="141"/>
      <c r="I1084" s="141"/>
      <c r="J1084" s="141"/>
      <c r="K1084" s="141"/>
      <c r="L1084" s="141"/>
      <c r="M1084" s="142"/>
      <c r="N1084" s="141"/>
      <c r="O1084" s="133"/>
      <c r="P1084" s="141"/>
      <c r="Q1084" s="133"/>
      <c r="R1084" s="141"/>
      <c r="S1084" s="133"/>
      <c r="T1084" s="40"/>
      <c r="U1084" s="133"/>
      <c r="V1084" s="141"/>
      <c r="W1084" s="141"/>
      <c r="X1084" s="141"/>
      <c r="Y1084" s="141"/>
      <c r="Z1084" s="141"/>
    </row>
    <row r="1085" ht="12.75" customHeight="1">
      <c r="A1085" s="139"/>
      <c r="B1085" s="139"/>
      <c r="C1085" s="140"/>
      <c r="D1085" s="141"/>
      <c r="E1085" s="141"/>
      <c r="F1085" s="141"/>
      <c r="G1085" s="141"/>
      <c r="H1085" s="141"/>
      <c r="I1085" s="141"/>
      <c r="J1085" s="141"/>
      <c r="K1085" s="141"/>
      <c r="L1085" s="141"/>
      <c r="M1085" s="142"/>
      <c r="N1085" s="141"/>
      <c r="O1085" s="133"/>
      <c r="P1085" s="141"/>
      <c r="Q1085" s="133"/>
      <c r="R1085" s="141"/>
      <c r="S1085" s="133"/>
      <c r="T1085" s="40"/>
      <c r="U1085" s="133"/>
      <c r="V1085" s="141"/>
      <c r="W1085" s="141"/>
      <c r="X1085" s="141"/>
      <c r="Y1085" s="141"/>
      <c r="Z1085" s="141"/>
    </row>
    <row r="1086" ht="12.75" customHeight="1">
      <c r="A1086" s="139"/>
      <c r="B1086" s="139"/>
      <c r="C1086" s="140"/>
      <c r="D1086" s="141"/>
      <c r="E1086" s="141"/>
      <c r="F1086" s="141"/>
      <c r="G1086" s="141"/>
      <c r="H1086" s="141"/>
      <c r="I1086" s="141"/>
      <c r="J1086" s="141"/>
      <c r="K1086" s="141"/>
      <c r="L1086" s="141"/>
      <c r="M1086" s="142"/>
      <c r="N1086" s="141"/>
      <c r="O1086" s="133"/>
      <c r="P1086" s="141"/>
      <c r="Q1086" s="133"/>
      <c r="R1086" s="141"/>
      <c r="S1086" s="133"/>
      <c r="T1086" s="40"/>
      <c r="U1086" s="133"/>
      <c r="V1086" s="141"/>
      <c r="W1086" s="141"/>
      <c r="X1086" s="141"/>
      <c r="Y1086" s="141"/>
      <c r="Z1086" s="141"/>
    </row>
    <row r="1087" ht="12.75" customHeight="1">
      <c r="A1087" s="139"/>
      <c r="B1087" s="139"/>
      <c r="C1087" s="140"/>
      <c r="D1087" s="141"/>
      <c r="E1087" s="141"/>
      <c r="F1087" s="141"/>
      <c r="G1087" s="141"/>
      <c r="H1087" s="141"/>
      <c r="I1087" s="141"/>
      <c r="J1087" s="141"/>
      <c r="K1087" s="141"/>
      <c r="L1087" s="141"/>
      <c r="M1087" s="142"/>
      <c r="N1087" s="141"/>
      <c r="O1087" s="133"/>
      <c r="P1087" s="141"/>
      <c r="Q1087" s="133"/>
      <c r="R1087" s="141"/>
      <c r="S1087" s="133"/>
      <c r="T1087" s="40"/>
      <c r="U1087" s="133"/>
      <c r="V1087" s="141"/>
      <c r="W1087" s="141"/>
      <c r="X1087" s="141"/>
      <c r="Y1087" s="141"/>
      <c r="Z1087" s="141"/>
    </row>
    <row r="1088" ht="12.75" customHeight="1">
      <c r="A1088" s="139"/>
      <c r="B1088" s="139"/>
      <c r="C1088" s="140"/>
      <c r="D1088" s="141"/>
      <c r="E1088" s="141"/>
      <c r="F1088" s="141"/>
      <c r="G1088" s="141"/>
      <c r="H1088" s="141"/>
      <c r="I1088" s="141"/>
      <c r="J1088" s="141"/>
      <c r="K1088" s="141"/>
      <c r="L1088" s="141"/>
      <c r="M1088" s="142"/>
      <c r="N1088" s="141"/>
      <c r="O1088" s="133"/>
      <c r="P1088" s="141"/>
      <c r="Q1088" s="133"/>
      <c r="R1088" s="141"/>
      <c r="S1088" s="133"/>
      <c r="T1088" s="40"/>
      <c r="U1088" s="133"/>
      <c r="V1088" s="141"/>
      <c r="W1088" s="141"/>
      <c r="X1088" s="141"/>
      <c r="Y1088" s="141"/>
      <c r="Z1088" s="141"/>
    </row>
    <row r="1089" ht="12.75" customHeight="1">
      <c r="A1089" s="139"/>
      <c r="B1089" s="139"/>
      <c r="C1089" s="140"/>
      <c r="D1089" s="141"/>
      <c r="E1089" s="141"/>
      <c r="F1089" s="141"/>
      <c r="G1089" s="141"/>
      <c r="H1089" s="141"/>
      <c r="I1089" s="141"/>
      <c r="J1089" s="141"/>
      <c r="K1089" s="141"/>
      <c r="L1089" s="141"/>
      <c r="M1089" s="142"/>
      <c r="N1089" s="141"/>
      <c r="O1089" s="133"/>
      <c r="P1089" s="141"/>
      <c r="Q1089" s="133"/>
      <c r="R1089" s="141"/>
      <c r="S1089" s="133"/>
      <c r="T1089" s="40"/>
      <c r="U1089" s="133"/>
      <c r="V1089" s="141"/>
      <c r="W1089" s="141"/>
      <c r="X1089" s="141"/>
      <c r="Y1089" s="141"/>
      <c r="Z1089" s="141"/>
    </row>
    <row r="1090" ht="12.75" customHeight="1">
      <c r="A1090" s="139"/>
      <c r="B1090" s="139"/>
      <c r="C1090" s="140"/>
      <c r="D1090" s="141"/>
      <c r="E1090" s="141"/>
      <c r="F1090" s="141"/>
      <c r="G1090" s="141"/>
      <c r="H1090" s="141"/>
      <c r="I1090" s="141"/>
      <c r="J1090" s="141"/>
      <c r="K1090" s="141"/>
      <c r="L1090" s="141"/>
      <c r="M1090" s="142"/>
      <c r="N1090" s="141"/>
      <c r="O1090" s="133"/>
      <c r="P1090" s="141"/>
      <c r="Q1090" s="133"/>
      <c r="R1090" s="141"/>
      <c r="S1090" s="133"/>
      <c r="T1090" s="40"/>
      <c r="U1090" s="133"/>
      <c r="V1090" s="141"/>
      <c r="W1090" s="141"/>
      <c r="X1090" s="141"/>
      <c r="Y1090" s="141"/>
      <c r="Z1090" s="141"/>
    </row>
    <row r="1091" ht="12.75" customHeight="1">
      <c r="A1091" s="139"/>
      <c r="B1091" s="139"/>
      <c r="C1091" s="140"/>
      <c r="D1091" s="141"/>
      <c r="E1091" s="141"/>
      <c r="F1091" s="141"/>
      <c r="G1091" s="141"/>
      <c r="H1091" s="141"/>
      <c r="I1091" s="141"/>
      <c r="J1091" s="141"/>
      <c r="K1091" s="141"/>
      <c r="L1091" s="141"/>
      <c r="M1091" s="142"/>
      <c r="N1091" s="141"/>
      <c r="O1091" s="133"/>
      <c r="P1091" s="141"/>
      <c r="Q1091" s="133"/>
      <c r="R1091" s="141"/>
      <c r="S1091" s="133"/>
      <c r="T1091" s="40"/>
      <c r="U1091" s="133"/>
      <c r="V1091" s="141"/>
      <c r="W1091" s="141"/>
      <c r="X1091" s="141"/>
      <c r="Y1091" s="141"/>
      <c r="Z1091" s="141"/>
    </row>
    <row r="1092" ht="12.75" customHeight="1">
      <c r="A1092" s="139"/>
      <c r="B1092" s="139"/>
      <c r="C1092" s="140"/>
      <c r="D1092" s="141"/>
      <c r="E1092" s="141"/>
      <c r="F1092" s="141"/>
      <c r="G1092" s="141"/>
      <c r="H1092" s="141"/>
      <c r="I1092" s="141"/>
      <c r="J1092" s="141"/>
      <c r="K1092" s="141"/>
      <c r="L1092" s="141"/>
      <c r="M1092" s="142"/>
      <c r="N1092" s="141"/>
      <c r="O1092" s="133"/>
      <c r="P1092" s="141"/>
      <c r="Q1092" s="133"/>
      <c r="R1092" s="141"/>
      <c r="S1092" s="133"/>
      <c r="T1092" s="40"/>
      <c r="U1092" s="133"/>
      <c r="V1092" s="141"/>
      <c r="W1092" s="141"/>
      <c r="X1092" s="141"/>
      <c r="Y1092" s="141"/>
      <c r="Z1092" s="141"/>
    </row>
    <row r="1093" ht="12.75" customHeight="1">
      <c r="A1093" s="139"/>
      <c r="B1093" s="139"/>
      <c r="C1093" s="140"/>
      <c r="D1093" s="141"/>
      <c r="E1093" s="141"/>
      <c r="F1093" s="141"/>
      <c r="G1093" s="141"/>
      <c r="H1093" s="141"/>
      <c r="I1093" s="141"/>
      <c r="J1093" s="141"/>
      <c r="K1093" s="141"/>
      <c r="L1093" s="141"/>
      <c r="M1093" s="142"/>
      <c r="N1093" s="141"/>
      <c r="O1093" s="133"/>
      <c r="P1093" s="141"/>
      <c r="Q1093" s="133"/>
      <c r="R1093" s="141"/>
      <c r="S1093" s="133"/>
      <c r="T1093" s="40"/>
      <c r="U1093" s="133"/>
      <c r="V1093" s="141"/>
      <c r="W1093" s="141"/>
      <c r="X1093" s="141"/>
      <c r="Y1093" s="141"/>
      <c r="Z1093" s="141"/>
    </row>
    <row r="1094" ht="12.75" customHeight="1">
      <c r="A1094" s="139"/>
      <c r="B1094" s="139"/>
      <c r="C1094" s="140"/>
      <c r="D1094" s="141"/>
      <c r="E1094" s="141"/>
      <c r="F1094" s="141"/>
      <c r="G1094" s="141"/>
      <c r="H1094" s="141"/>
      <c r="I1094" s="141"/>
      <c r="J1094" s="141"/>
      <c r="K1094" s="141"/>
      <c r="L1094" s="141"/>
      <c r="M1094" s="142"/>
      <c r="N1094" s="141"/>
      <c r="O1094" s="133"/>
      <c r="P1094" s="141"/>
      <c r="Q1094" s="133"/>
      <c r="R1094" s="141"/>
      <c r="S1094" s="133"/>
      <c r="T1094" s="40"/>
      <c r="U1094" s="133"/>
      <c r="V1094" s="141"/>
      <c r="W1094" s="141"/>
      <c r="X1094" s="141"/>
      <c r="Y1094" s="141"/>
      <c r="Z1094" s="141"/>
    </row>
    <row r="1095" ht="12.75" customHeight="1">
      <c r="A1095" s="139"/>
      <c r="B1095" s="139"/>
      <c r="C1095" s="140"/>
      <c r="D1095" s="141"/>
      <c r="E1095" s="141"/>
      <c r="F1095" s="141"/>
      <c r="G1095" s="141"/>
      <c r="H1095" s="141"/>
      <c r="I1095" s="141"/>
      <c r="J1095" s="141"/>
      <c r="K1095" s="141"/>
      <c r="L1095" s="141"/>
      <c r="M1095" s="142"/>
      <c r="N1095" s="141"/>
      <c r="O1095" s="133"/>
      <c r="P1095" s="141"/>
      <c r="Q1095" s="133"/>
      <c r="R1095" s="141"/>
      <c r="S1095" s="133"/>
      <c r="T1095" s="40"/>
      <c r="U1095" s="133"/>
      <c r="V1095" s="141"/>
      <c r="W1095" s="141"/>
      <c r="X1095" s="141"/>
      <c r="Y1095" s="141"/>
      <c r="Z1095" s="141"/>
    </row>
    <row r="1096" ht="12.75" customHeight="1">
      <c r="A1096" s="139"/>
      <c r="B1096" s="139"/>
      <c r="C1096" s="140"/>
      <c r="D1096" s="141"/>
      <c r="E1096" s="141"/>
      <c r="F1096" s="141"/>
      <c r="G1096" s="141"/>
      <c r="H1096" s="141"/>
      <c r="I1096" s="141"/>
      <c r="J1096" s="141"/>
      <c r="K1096" s="141"/>
      <c r="L1096" s="141"/>
      <c r="M1096" s="142"/>
      <c r="N1096" s="141"/>
      <c r="O1096" s="133"/>
      <c r="P1096" s="141"/>
      <c r="Q1096" s="133"/>
      <c r="R1096" s="141"/>
      <c r="S1096" s="133"/>
      <c r="T1096" s="40"/>
      <c r="U1096" s="133"/>
      <c r="V1096" s="141"/>
      <c r="W1096" s="141"/>
      <c r="X1096" s="141"/>
      <c r="Y1096" s="141"/>
      <c r="Z1096" s="141"/>
    </row>
    <row r="1097" ht="12.75" customHeight="1">
      <c r="A1097" s="139"/>
      <c r="B1097" s="139"/>
      <c r="C1097" s="140"/>
      <c r="D1097" s="141"/>
      <c r="E1097" s="141"/>
      <c r="F1097" s="141"/>
      <c r="G1097" s="141"/>
      <c r="H1097" s="141"/>
      <c r="I1097" s="141"/>
      <c r="J1097" s="141"/>
      <c r="K1097" s="141"/>
      <c r="L1097" s="141"/>
      <c r="M1097" s="142"/>
      <c r="N1097" s="141"/>
      <c r="O1097" s="133"/>
      <c r="P1097" s="141"/>
      <c r="Q1097" s="133"/>
      <c r="R1097" s="141"/>
      <c r="S1097" s="133"/>
      <c r="T1097" s="40"/>
      <c r="U1097" s="133"/>
      <c r="V1097" s="141"/>
      <c r="W1097" s="141"/>
      <c r="X1097" s="141"/>
      <c r="Y1097" s="141"/>
      <c r="Z1097" s="141"/>
    </row>
    <row r="1098" ht="12.75" customHeight="1">
      <c r="A1098" s="139"/>
      <c r="B1098" s="139"/>
      <c r="C1098" s="140"/>
      <c r="D1098" s="141"/>
      <c r="E1098" s="141"/>
      <c r="F1098" s="141"/>
      <c r="G1098" s="141"/>
      <c r="H1098" s="141"/>
      <c r="I1098" s="141"/>
      <c r="J1098" s="141"/>
      <c r="K1098" s="141"/>
      <c r="L1098" s="141"/>
      <c r="M1098" s="142"/>
      <c r="N1098" s="141"/>
      <c r="O1098" s="133"/>
      <c r="P1098" s="141"/>
      <c r="Q1098" s="133"/>
      <c r="R1098" s="141"/>
      <c r="S1098" s="133"/>
      <c r="T1098" s="40"/>
      <c r="U1098" s="133"/>
      <c r="V1098" s="141"/>
      <c r="W1098" s="141"/>
      <c r="X1098" s="141"/>
      <c r="Y1098" s="141"/>
      <c r="Z1098" s="141"/>
    </row>
    <row r="1099" ht="12.75" customHeight="1">
      <c r="A1099" s="139"/>
      <c r="B1099" s="139"/>
      <c r="C1099" s="140"/>
      <c r="D1099" s="141"/>
      <c r="E1099" s="141"/>
      <c r="F1099" s="141"/>
      <c r="G1099" s="141"/>
      <c r="H1099" s="141"/>
      <c r="I1099" s="141"/>
      <c r="J1099" s="141"/>
      <c r="K1099" s="141"/>
      <c r="L1099" s="141"/>
      <c r="M1099" s="142"/>
      <c r="N1099" s="141"/>
      <c r="O1099" s="133"/>
      <c r="P1099" s="141"/>
      <c r="Q1099" s="133"/>
      <c r="R1099" s="141"/>
      <c r="S1099" s="133"/>
      <c r="T1099" s="40"/>
      <c r="U1099" s="133"/>
      <c r="V1099" s="141"/>
      <c r="W1099" s="141"/>
      <c r="X1099" s="141"/>
      <c r="Y1099" s="141"/>
      <c r="Z1099" s="141"/>
    </row>
    <row r="1100" ht="12.75" customHeight="1">
      <c r="A1100" s="139"/>
      <c r="B1100" s="139"/>
      <c r="C1100" s="140"/>
      <c r="D1100" s="141"/>
      <c r="E1100" s="141"/>
      <c r="F1100" s="141"/>
      <c r="G1100" s="141"/>
      <c r="H1100" s="141"/>
      <c r="I1100" s="141"/>
      <c r="J1100" s="141"/>
      <c r="K1100" s="141"/>
      <c r="L1100" s="141"/>
      <c r="M1100" s="142"/>
      <c r="N1100" s="141"/>
      <c r="O1100" s="133"/>
      <c r="P1100" s="141"/>
      <c r="Q1100" s="133"/>
      <c r="R1100" s="141"/>
      <c r="S1100" s="133"/>
      <c r="T1100" s="40"/>
      <c r="U1100" s="133"/>
      <c r="V1100" s="141"/>
      <c r="W1100" s="141"/>
      <c r="X1100" s="141"/>
      <c r="Y1100" s="141"/>
      <c r="Z1100" s="141"/>
    </row>
    <row r="1101" ht="12.75" customHeight="1">
      <c r="A1101" s="139"/>
      <c r="B1101" s="139"/>
      <c r="C1101" s="140"/>
      <c r="D1101" s="141"/>
      <c r="E1101" s="141"/>
      <c r="F1101" s="141"/>
      <c r="G1101" s="141"/>
      <c r="H1101" s="141"/>
      <c r="I1101" s="141"/>
      <c r="J1101" s="141"/>
      <c r="K1101" s="141"/>
      <c r="L1101" s="141"/>
      <c r="M1101" s="142"/>
      <c r="N1101" s="141"/>
      <c r="O1101" s="133"/>
      <c r="P1101" s="141"/>
      <c r="Q1101" s="133"/>
      <c r="R1101" s="141"/>
      <c r="S1101" s="133"/>
      <c r="T1101" s="40"/>
      <c r="U1101" s="133"/>
      <c r="V1101" s="141"/>
      <c r="W1101" s="141"/>
      <c r="X1101" s="141"/>
      <c r="Y1101" s="141"/>
      <c r="Z1101" s="141"/>
    </row>
    <row r="1102" ht="12.75" customHeight="1">
      <c r="A1102" s="139"/>
      <c r="B1102" s="139"/>
      <c r="C1102" s="140"/>
      <c r="D1102" s="141"/>
      <c r="E1102" s="141"/>
      <c r="F1102" s="141"/>
      <c r="G1102" s="141"/>
      <c r="H1102" s="141"/>
      <c r="I1102" s="141"/>
      <c r="J1102" s="141"/>
      <c r="K1102" s="141"/>
      <c r="L1102" s="141"/>
      <c r="M1102" s="142"/>
      <c r="N1102" s="141"/>
      <c r="O1102" s="133"/>
      <c r="P1102" s="141"/>
      <c r="Q1102" s="133"/>
      <c r="R1102" s="141"/>
      <c r="S1102" s="133"/>
      <c r="T1102" s="40"/>
      <c r="U1102" s="133"/>
      <c r="V1102" s="141"/>
      <c r="W1102" s="141"/>
      <c r="X1102" s="141"/>
      <c r="Y1102" s="141"/>
      <c r="Z1102" s="141"/>
    </row>
    <row r="1103" ht="12.75" customHeight="1">
      <c r="A1103" s="139"/>
      <c r="B1103" s="139"/>
      <c r="C1103" s="140"/>
      <c r="D1103" s="141"/>
      <c r="E1103" s="141"/>
      <c r="F1103" s="141"/>
      <c r="G1103" s="141"/>
      <c r="H1103" s="141"/>
      <c r="I1103" s="141"/>
      <c r="J1103" s="141"/>
      <c r="K1103" s="141"/>
      <c r="L1103" s="141"/>
      <c r="M1103" s="142"/>
      <c r="N1103" s="141"/>
      <c r="O1103" s="133"/>
      <c r="P1103" s="141"/>
      <c r="Q1103" s="133"/>
      <c r="R1103" s="141"/>
      <c r="S1103" s="133"/>
      <c r="T1103" s="40"/>
      <c r="U1103" s="133"/>
      <c r="V1103" s="141"/>
      <c r="W1103" s="141"/>
      <c r="X1103" s="141"/>
      <c r="Y1103" s="141"/>
      <c r="Z1103" s="141"/>
    </row>
    <row r="1104" ht="12.75" customHeight="1">
      <c r="A1104" s="139"/>
      <c r="B1104" s="139"/>
      <c r="C1104" s="140"/>
      <c r="D1104" s="141"/>
      <c r="E1104" s="141"/>
      <c r="F1104" s="141"/>
      <c r="G1104" s="141"/>
      <c r="H1104" s="141"/>
      <c r="I1104" s="141"/>
      <c r="J1104" s="141"/>
      <c r="K1104" s="141"/>
      <c r="L1104" s="141"/>
      <c r="M1104" s="142"/>
      <c r="N1104" s="141"/>
      <c r="O1104" s="133"/>
      <c r="P1104" s="141"/>
      <c r="Q1104" s="133"/>
      <c r="R1104" s="141"/>
      <c r="S1104" s="133"/>
      <c r="T1104" s="40"/>
      <c r="U1104" s="133"/>
      <c r="V1104" s="141"/>
      <c r="W1104" s="141"/>
      <c r="X1104" s="141"/>
      <c r="Y1104" s="141"/>
      <c r="Z1104" s="141"/>
    </row>
    <row r="1105" ht="12.75" customHeight="1">
      <c r="A1105" s="139"/>
      <c r="B1105" s="139"/>
      <c r="C1105" s="140"/>
      <c r="D1105" s="141"/>
      <c r="E1105" s="141"/>
      <c r="F1105" s="141"/>
      <c r="G1105" s="141"/>
      <c r="H1105" s="141"/>
      <c r="I1105" s="141"/>
      <c r="J1105" s="141"/>
      <c r="K1105" s="141"/>
      <c r="L1105" s="141"/>
      <c r="M1105" s="142"/>
      <c r="N1105" s="141"/>
      <c r="O1105" s="133"/>
      <c r="P1105" s="141"/>
      <c r="Q1105" s="133"/>
      <c r="R1105" s="141"/>
      <c r="S1105" s="133"/>
      <c r="T1105" s="40"/>
      <c r="U1105" s="133"/>
      <c r="V1105" s="141"/>
      <c r="W1105" s="141"/>
      <c r="X1105" s="141"/>
      <c r="Y1105" s="141"/>
      <c r="Z1105" s="141"/>
    </row>
    <row r="1106" ht="12.75" customHeight="1">
      <c r="A1106" s="139"/>
      <c r="B1106" s="139"/>
      <c r="C1106" s="140"/>
      <c r="D1106" s="141"/>
      <c r="E1106" s="141"/>
      <c r="F1106" s="141"/>
      <c r="G1106" s="141"/>
      <c r="H1106" s="141"/>
      <c r="I1106" s="141"/>
      <c r="J1106" s="141"/>
      <c r="K1106" s="141"/>
      <c r="L1106" s="141"/>
      <c r="M1106" s="142"/>
      <c r="N1106" s="141"/>
      <c r="O1106" s="133"/>
      <c r="P1106" s="141"/>
      <c r="Q1106" s="133"/>
      <c r="R1106" s="141"/>
      <c r="S1106" s="133"/>
      <c r="T1106" s="40"/>
      <c r="U1106" s="133"/>
      <c r="V1106" s="141"/>
      <c r="W1106" s="141"/>
      <c r="X1106" s="141"/>
      <c r="Y1106" s="141"/>
      <c r="Z1106" s="141"/>
    </row>
    <row r="1107" ht="12.75" customHeight="1">
      <c r="A1107" s="139"/>
      <c r="B1107" s="139"/>
      <c r="C1107" s="140"/>
      <c r="D1107" s="141"/>
      <c r="E1107" s="141"/>
      <c r="F1107" s="141"/>
      <c r="G1107" s="141"/>
      <c r="H1107" s="141"/>
      <c r="I1107" s="141"/>
      <c r="J1107" s="141"/>
      <c r="K1107" s="141"/>
      <c r="L1107" s="141"/>
      <c r="M1107" s="142"/>
      <c r="N1107" s="141"/>
      <c r="O1107" s="133"/>
      <c r="P1107" s="141"/>
      <c r="Q1107" s="133"/>
      <c r="R1107" s="141"/>
      <c r="S1107" s="133"/>
      <c r="T1107" s="40"/>
      <c r="U1107" s="133"/>
      <c r="V1107" s="141"/>
      <c r="W1107" s="141"/>
      <c r="X1107" s="141"/>
      <c r="Y1107" s="141"/>
      <c r="Z1107" s="141"/>
    </row>
    <row r="1108" ht="12.75" customHeight="1">
      <c r="A1108" s="139"/>
      <c r="B1108" s="139"/>
      <c r="C1108" s="140"/>
      <c r="D1108" s="141"/>
      <c r="E1108" s="141"/>
      <c r="F1108" s="141"/>
      <c r="G1108" s="141"/>
      <c r="H1108" s="141"/>
      <c r="I1108" s="141"/>
      <c r="J1108" s="141"/>
      <c r="K1108" s="141"/>
      <c r="L1108" s="141"/>
      <c r="M1108" s="142"/>
      <c r="N1108" s="141"/>
      <c r="O1108" s="133"/>
      <c r="P1108" s="141"/>
      <c r="Q1108" s="133"/>
      <c r="R1108" s="141"/>
      <c r="S1108" s="133"/>
      <c r="T1108" s="40"/>
      <c r="U1108" s="133"/>
      <c r="V1108" s="141"/>
      <c r="W1108" s="141"/>
      <c r="X1108" s="141"/>
      <c r="Y1108" s="141"/>
      <c r="Z1108" s="141"/>
    </row>
    <row r="1109" ht="12.75" customHeight="1">
      <c r="A1109" s="139"/>
      <c r="B1109" s="139"/>
      <c r="C1109" s="140"/>
      <c r="D1109" s="141"/>
      <c r="E1109" s="141"/>
      <c r="F1109" s="141"/>
      <c r="G1109" s="141"/>
      <c r="H1109" s="141"/>
      <c r="I1109" s="141"/>
      <c r="J1109" s="141"/>
      <c r="K1109" s="141"/>
      <c r="L1109" s="141"/>
      <c r="M1109" s="142"/>
      <c r="N1109" s="141"/>
      <c r="O1109" s="133"/>
      <c r="P1109" s="141"/>
      <c r="Q1109" s="133"/>
      <c r="R1109" s="141"/>
      <c r="S1109" s="133"/>
      <c r="T1109" s="40"/>
      <c r="U1109" s="133"/>
      <c r="V1109" s="141"/>
      <c r="W1109" s="141"/>
      <c r="X1109" s="141"/>
      <c r="Y1109" s="141"/>
      <c r="Z1109" s="141"/>
    </row>
    <row r="1110" ht="12.75" customHeight="1">
      <c r="A1110" s="139"/>
      <c r="B1110" s="139"/>
      <c r="C1110" s="140"/>
      <c r="D1110" s="141"/>
      <c r="E1110" s="141"/>
      <c r="F1110" s="141"/>
      <c r="G1110" s="141"/>
      <c r="H1110" s="141"/>
      <c r="I1110" s="141"/>
      <c r="J1110" s="141"/>
      <c r="K1110" s="141"/>
      <c r="L1110" s="141"/>
      <c r="M1110" s="142"/>
      <c r="N1110" s="141"/>
      <c r="O1110" s="133"/>
      <c r="P1110" s="141"/>
      <c r="Q1110" s="133"/>
      <c r="R1110" s="141"/>
      <c r="S1110" s="133"/>
      <c r="T1110" s="40"/>
      <c r="U1110" s="133"/>
      <c r="V1110" s="141"/>
      <c r="W1110" s="141"/>
      <c r="X1110" s="141"/>
      <c r="Y1110" s="141"/>
      <c r="Z1110" s="141"/>
    </row>
    <row r="1111" ht="12.75" customHeight="1">
      <c r="A1111" s="139"/>
      <c r="B1111" s="139"/>
      <c r="C1111" s="140"/>
      <c r="D1111" s="141"/>
      <c r="E1111" s="141"/>
      <c r="F1111" s="141"/>
      <c r="G1111" s="141"/>
      <c r="H1111" s="141"/>
      <c r="I1111" s="141"/>
      <c r="J1111" s="141"/>
      <c r="K1111" s="141"/>
      <c r="L1111" s="141"/>
      <c r="M1111" s="142"/>
      <c r="N1111" s="141"/>
      <c r="O1111" s="133"/>
      <c r="P1111" s="141"/>
      <c r="Q1111" s="133"/>
      <c r="R1111" s="141"/>
      <c r="S1111" s="133"/>
      <c r="T1111" s="40"/>
      <c r="U1111" s="133"/>
      <c r="V1111" s="141"/>
      <c r="W1111" s="141"/>
      <c r="X1111" s="141"/>
      <c r="Y1111" s="141"/>
      <c r="Z1111" s="141"/>
    </row>
    <row r="1112" ht="12.75" customHeight="1">
      <c r="A1112" s="139"/>
      <c r="B1112" s="139"/>
      <c r="C1112" s="140"/>
      <c r="D1112" s="141"/>
      <c r="E1112" s="141"/>
      <c r="F1112" s="141"/>
      <c r="G1112" s="141"/>
      <c r="H1112" s="141"/>
      <c r="I1112" s="141"/>
      <c r="J1112" s="141"/>
      <c r="K1112" s="141"/>
      <c r="L1112" s="141"/>
      <c r="M1112" s="142"/>
      <c r="N1112" s="141"/>
      <c r="O1112" s="133"/>
      <c r="P1112" s="141"/>
      <c r="Q1112" s="133"/>
      <c r="R1112" s="141"/>
      <c r="S1112" s="133"/>
      <c r="T1112" s="40"/>
      <c r="U1112" s="133"/>
      <c r="V1112" s="141"/>
      <c r="W1112" s="141"/>
      <c r="X1112" s="141"/>
      <c r="Y1112" s="141"/>
      <c r="Z1112" s="141"/>
    </row>
    <row r="1113" ht="12.75" customHeight="1">
      <c r="A1113" s="139"/>
      <c r="B1113" s="139"/>
      <c r="C1113" s="140"/>
      <c r="D1113" s="141"/>
      <c r="E1113" s="141"/>
      <c r="F1113" s="141"/>
      <c r="G1113" s="141"/>
      <c r="H1113" s="141"/>
      <c r="I1113" s="141"/>
      <c r="J1113" s="141"/>
      <c r="K1113" s="141"/>
      <c r="L1113" s="141"/>
      <c r="M1113" s="142"/>
      <c r="N1113" s="141"/>
      <c r="O1113" s="133"/>
      <c r="P1113" s="141"/>
      <c r="Q1113" s="133"/>
      <c r="R1113" s="141"/>
      <c r="S1113" s="133"/>
      <c r="T1113" s="40"/>
      <c r="U1113" s="133"/>
      <c r="V1113" s="141"/>
      <c r="W1113" s="141"/>
      <c r="X1113" s="141"/>
      <c r="Y1113" s="141"/>
      <c r="Z1113" s="141"/>
    </row>
    <row r="1114" ht="12.75" customHeight="1">
      <c r="A1114" s="139"/>
      <c r="B1114" s="139"/>
      <c r="C1114" s="140"/>
      <c r="D1114" s="141"/>
      <c r="E1114" s="141"/>
      <c r="F1114" s="141"/>
      <c r="G1114" s="141"/>
      <c r="H1114" s="141"/>
      <c r="I1114" s="141"/>
      <c r="J1114" s="141"/>
      <c r="K1114" s="141"/>
      <c r="L1114" s="141"/>
      <c r="M1114" s="142"/>
      <c r="N1114" s="141"/>
      <c r="O1114" s="133"/>
      <c r="P1114" s="141"/>
      <c r="Q1114" s="133"/>
      <c r="R1114" s="141"/>
      <c r="S1114" s="133"/>
      <c r="T1114" s="40"/>
      <c r="U1114" s="133"/>
      <c r="V1114" s="141"/>
      <c r="W1114" s="141"/>
      <c r="X1114" s="141"/>
      <c r="Y1114" s="141"/>
      <c r="Z1114" s="141"/>
    </row>
    <row r="1115" ht="12.75" customHeight="1">
      <c r="A1115" s="139"/>
      <c r="B1115" s="139"/>
      <c r="C1115" s="140"/>
      <c r="D1115" s="141"/>
      <c r="E1115" s="141"/>
      <c r="F1115" s="141"/>
      <c r="G1115" s="141"/>
      <c r="H1115" s="141"/>
      <c r="I1115" s="141"/>
      <c r="J1115" s="141"/>
      <c r="K1115" s="141"/>
      <c r="L1115" s="141"/>
      <c r="M1115" s="142"/>
      <c r="N1115" s="141"/>
      <c r="O1115" s="133"/>
      <c r="P1115" s="141"/>
      <c r="Q1115" s="133"/>
      <c r="R1115" s="141"/>
      <c r="S1115" s="133"/>
      <c r="T1115" s="40"/>
      <c r="U1115" s="133"/>
      <c r="V1115" s="141"/>
      <c r="W1115" s="141"/>
      <c r="X1115" s="141"/>
      <c r="Y1115" s="141"/>
      <c r="Z1115" s="141"/>
    </row>
    <row r="1116" ht="12.75" customHeight="1">
      <c r="A1116" s="139"/>
      <c r="B1116" s="139"/>
      <c r="C1116" s="140"/>
      <c r="D1116" s="141"/>
      <c r="E1116" s="141"/>
      <c r="F1116" s="141"/>
      <c r="G1116" s="141"/>
      <c r="H1116" s="141"/>
      <c r="I1116" s="141"/>
      <c r="J1116" s="141"/>
      <c r="K1116" s="141"/>
      <c r="L1116" s="141"/>
      <c r="M1116" s="142"/>
      <c r="N1116" s="141"/>
      <c r="O1116" s="133"/>
      <c r="P1116" s="141"/>
      <c r="Q1116" s="133"/>
      <c r="R1116" s="141"/>
      <c r="S1116" s="133"/>
      <c r="T1116" s="40"/>
      <c r="U1116" s="133"/>
      <c r="V1116" s="141"/>
      <c r="W1116" s="141"/>
      <c r="X1116" s="141"/>
      <c r="Y1116" s="141"/>
      <c r="Z1116" s="141"/>
    </row>
    <row r="1117" ht="12.75" customHeight="1">
      <c r="A1117" s="139"/>
      <c r="B1117" s="139"/>
      <c r="C1117" s="140"/>
      <c r="D1117" s="141"/>
      <c r="E1117" s="141"/>
      <c r="F1117" s="141"/>
      <c r="G1117" s="141"/>
      <c r="H1117" s="141"/>
      <c r="I1117" s="141"/>
      <c r="J1117" s="141"/>
      <c r="K1117" s="141"/>
      <c r="L1117" s="141"/>
      <c r="M1117" s="142"/>
      <c r="N1117" s="141"/>
      <c r="O1117" s="133"/>
      <c r="P1117" s="141"/>
      <c r="Q1117" s="133"/>
      <c r="R1117" s="141"/>
      <c r="S1117" s="133"/>
      <c r="T1117" s="40"/>
      <c r="U1117" s="133"/>
      <c r="V1117" s="141"/>
      <c r="W1117" s="141"/>
      <c r="X1117" s="141"/>
      <c r="Y1117" s="141"/>
      <c r="Z1117" s="141"/>
    </row>
    <row r="1118" ht="12.75" customHeight="1">
      <c r="A1118" s="139"/>
      <c r="B1118" s="139"/>
      <c r="C1118" s="140"/>
      <c r="D1118" s="141"/>
      <c r="E1118" s="141"/>
      <c r="F1118" s="141"/>
      <c r="G1118" s="141"/>
      <c r="H1118" s="141"/>
      <c r="I1118" s="141"/>
      <c r="J1118" s="141"/>
      <c r="K1118" s="141"/>
      <c r="L1118" s="141"/>
      <c r="M1118" s="142"/>
      <c r="N1118" s="141"/>
      <c r="O1118" s="133"/>
      <c r="P1118" s="141"/>
      <c r="Q1118" s="133"/>
      <c r="R1118" s="141"/>
      <c r="S1118" s="133"/>
      <c r="T1118" s="40"/>
      <c r="U1118" s="133"/>
      <c r="V1118" s="141"/>
      <c r="W1118" s="141"/>
      <c r="X1118" s="141"/>
      <c r="Y1118" s="141"/>
      <c r="Z1118" s="141"/>
    </row>
    <row r="1119" ht="12.75" customHeight="1">
      <c r="A1119" s="139"/>
      <c r="B1119" s="139"/>
      <c r="C1119" s="140"/>
      <c r="D1119" s="141"/>
      <c r="E1119" s="141"/>
      <c r="F1119" s="141"/>
      <c r="G1119" s="141"/>
      <c r="H1119" s="141"/>
      <c r="I1119" s="141"/>
      <c r="J1119" s="141"/>
      <c r="K1119" s="141"/>
      <c r="L1119" s="141"/>
      <c r="M1119" s="142"/>
      <c r="N1119" s="141"/>
      <c r="O1119" s="133"/>
      <c r="P1119" s="141"/>
      <c r="Q1119" s="133"/>
      <c r="R1119" s="141"/>
      <c r="S1119" s="133"/>
      <c r="T1119" s="40"/>
      <c r="U1119" s="133"/>
      <c r="V1119" s="141"/>
      <c r="W1119" s="141"/>
      <c r="X1119" s="141"/>
      <c r="Y1119" s="141"/>
      <c r="Z1119" s="141"/>
    </row>
    <row r="1120" ht="12.75" customHeight="1">
      <c r="A1120" s="139"/>
      <c r="B1120" s="139"/>
      <c r="C1120" s="140"/>
      <c r="D1120" s="141"/>
      <c r="E1120" s="141"/>
      <c r="F1120" s="141"/>
      <c r="G1120" s="141"/>
      <c r="H1120" s="141"/>
      <c r="I1120" s="141"/>
      <c r="J1120" s="141"/>
      <c r="K1120" s="141"/>
      <c r="L1120" s="141"/>
      <c r="M1120" s="142"/>
      <c r="N1120" s="141"/>
      <c r="O1120" s="133"/>
      <c r="P1120" s="141"/>
      <c r="Q1120" s="133"/>
      <c r="R1120" s="141"/>
      <c r="S1120" s="133"/>
      <c r="T1120" s="40"/>
      <c r="U1120" s="133"/>
      <c r="V1120" s="141"/>
      <c r="W1120" s="141"/>
      <c r="X1120" s="141"/>
      <c r="Y1120" s="141"/>
      <c r="Z1120" s="141"/>
    </row>
    <row r="1121" ht="12.75" customHeight="1">
      <c r="A1121" s="139"/>
      <c r="B1121" s="139"/>
      <c r="C1121" s="140"/>
      <c r="D1121" s="141"/>
      <c r="E1121" s="141"/>
      <c r="F1121" s="141"/>
      <c r="G1121" s="141"/>
      <c r="H1121" s="141"/>
      <c r="I1121" s="141"/>
      <c r="J1121" s="141"/>
      <c r="K1121" s="141"/>
      <c r="L1121" s="141"/>
      <c r="M1121" s="142"/>
      <c r="N1121" s="141"/>
      <c r="O1121" s="133"/>
      <c r="P1121" s="141"/>
      <c r="Q1121" s="133"/>
      <c r="R1121" s="141"/>
      <c r="S1121" s="133"/>
      <c r="T1121" s="40"/>
      <c r="U1121" s="133"/>
      <c r="V1121" s="141"/>
      <c r="W1121" s="141"/>
      <c r="X1121" s="141"/>
      <c r="Y1121" s="141"/>
      <c r="Z1121" s="141"/>
    </row>
    <row r="1122" ht="12.75" customHeight="1">
      <c r="A1122" s="139"/>
      <c r="B1122" s="139"/>
      <c r="C1122" s="140"/>
      <c r="D1122" s="141"/>
      <c r="E1122" s="141"/>
      <c r="F1122" s="141"/>
      <c r="G1122" s="141"/>
      <c r="H1122" s="141"/>
      <c r="I1122" s="141"/>
      <c r="J1122" s="141"/>
      <c r="K1122" s="141"/>
      <c r="L1122" s="141"/>
      <c r="M1122" s="142"/>
      <c r="N1122" s="141"/>
      <c r="O1122" s="133"/>
      <c r="P1122" s="141"/>
      <c r="Q1122" s="133"/>
      <c r="R1122" s="141"/>
      <c r="S1122" s="133"/>
      <c r="T1122" s="40"/>
      <c r="U1122" s="133"/>
      <c r="V1122" s="141"/>
      <c r="W1122" s="141"/>
      <c r="X1122" s="141"/>
      <c r="Y1122" s="141"/>
      <c r="Z1122" s="141"/>
    </row>
    <row r="1123" ht="12.75" customHeight="1">
      <c r="A1123" s="139"/>
      <c r="B1123" s="139"/>
      <c r="C1123" s="140"/>
      <c r="D1123" s="141"/>
      <c r="E1123" s="141"/>
      <c r="F1123" s="141"/>
      <c r="G1123" s="141"/>
      <c r="H1123" s="141"/>
      <c r="I1123" s="141"/>
      <c r="J1123" s="141"/>
      <c r="K1123" s="141"/>
      <c r="L1123" s="141"/>
      <c r="M1123" s="142"/>
      <c r="N1123" s="141"/>
      <c r="O1123" s="133"/>
      <c r="P1123" s="141"/>
      <c r="Q1123" s="133"/>
      <c r="R1123" s="141"/>
      <c r="S1123" s="133"/>
      <c r="T1123" s="40"/>
      <c r="U1123" s="133"/>
      <c r="V1123" s="141"/>
      <c r="W1123" s="141"/>
      <c r="X1123" s="141"/>
      <c r="Y1123" s="141"/>
      <c r="Z1123" s="141"/>
    </row>
    <row r="1124" ht="12.75" customHeight="1">
      <c r="A1124" s="139"/>
      <c r="B1124" s="139"/>
      <c r="C1124" s="140"/>
      <c r="D1124" s="141"/>
      <c r="E1124" s="141"/>
      <c r="F1124" s="141"/>
      <c r="G1124" s="141"/>
      <c r="H1124" s="141"/>
      <c r="I1124" s="141"/>
      <c r="J1124" s="141"/>
      <c r="K1124" s="141"/>
      <c r="L1124" s="141"/>
      <c r="M1124" s="142"/>
      <c r="N1124" s="141"/>
      <c r="O1124" s="133"/>
      <c r="P1124" s="141"/>
      <c r="Q1124" s="133"/>
      <c r="R1124" s="141"/>
      <c r="S1124" s="133"/>
      <c r="T1124" s="40"/>
      <c r="U1124" s="133"/>
      <c r="V1124" s="141"/>
      <c r="W1124" s="141"/>
      <c r="X1124" s="141"/>
      <c r="Y1124" s="141"/>
      <c r="Z1124" s="141"/>
    </row>
    <row r="1125" ht="12.75" customHeight="1">
      <c r="A1125" s="139"/>
      <c r="B1125" s="139"/>
      <c r="C1125" s="140"/>
      <c r="D1125" s="141"/>
      <c r="E1125" s="141"/>
      <c r="F1125" s="141"/>
      <c r="G1125" s="141"/>
      <c r="H1125" s="141"/>
      <c r="I1125" s="141"/>
      <c r="J1125" s="141"/>
      <c r="K1125" s="141"/>
      <c r="L1125" s="141"/>
      <c r="M1125" s="142"/>
      <c r="N1125" s="141"/>
      <c r="O1125" s="133"/>
      <c r="P1125" s="141"/>
      <c r="Q1125" s="133"/>
      <c r="R1125" s="141"/>
      <c r="S1125" s="133"/>
      <c r="T1125" s="40"/>
      <c r="U1125" s="133"/>
      <c r="V1125" s="141"/>
      <c r="W1125" s="141"/>
      <c r="X1125" s="141"/>
      <c r="Y1125" s="141"/>
      <c r="Z1125" s="141"/>
    </row>
    <row r="1126" ht="12.75" customHeight="1">
      <c r="A1126" s="139"/>
      <c r="B1126" s="139"/>
      <c r="C1126" s="140"/>
      <c r="D1126" s="141"/>
      <c r="E1126" s="141"/>
      <c r="F1126" s="141"/>
      <c r="G1126" s="141"/>
      <c r="H1126" s="141"/>
      <c r="I1126" s="141"/>
      <c r="J1126" s="141"/>
      <c r="K1126" s="141"/>
      <c r="L1126" s="141"/>
      <c r="M1126" s="142"/>
      <c r="N1126" s="141"/>
      <c r="O1126" s="133"/>
      <c r="P1126" s="141"/>
      <c r="Q1126" s="133"/>
      <c r="R1126" s="141"/>
      <c r="S1126" s="133"/>
      <c r="T1126" s="40"/>
      <c r="U1126" s="133"/>
      <c r="V1126" s="141"/>
      <c r="W1126" s="141"/>
      <c r="X1126" s="141"/>
      <c r="Y1126" s="141"/>
      <c r="Z1126" s="141"/>
    </row>
    <row r="1127" ht="12.75" customHeight="1">
      <c r="A1127" s="139"/>
      <c r="B1127" s="139"/>
      <c r="C1127" s="140"/>
      <c r="D1127" s="141"/>
      <c r="E1127" s="141"/>
      <c r="F1127" s="141"/>
      <c r="G1127" s="141"/>
      <c r="H1127" s="141"/>
      <c r="I1127" s="141"/>
      <c r="J1127" s="141"/>
      <c r="K1127" s="141"/>
      <c r="L1127" s="141"/>
      <c r="M1127" s="142"/>
      <c r="N1127" s="141"/>
      <c r="O1127" s="133"/>
      <c r="P1127" s="141"/>
      <c r="Q1127" s="133"/>
      <c r="R1127" s="141"/>
      <c r="S1127" s="133"/>
      <c r="T1127" s="40"/>
      <c r="U1127" s="133"/>
      <c r="V1127" s="141"/>
      <c r="W1127" s="141"/>
      <c r="X1127" s="141"/>
      <c r="Y1127" s="141"/>
      <c r="Z1127" s="141"/>
    </row>
    <row r="1128" ht="12.75" customHeight="1">
      <c r="A1128" s="139"/>
      <c r="B1128" s="139"/>
      <c r="C1128" s="140"/>
      <c r="D1128" s="141"/>
      <c r="E1128" s="141"/>
      <c r="F1128" s="141"/>
      <c r="G1128" s="141"/>
      <c r="H1128" s="141"/>
      <c r="I1128" s="141"/>
      <c r="J1128" s="141"/>
      <c r="K1128" s="141"/>
      <c r="L1128" s="141"/>
      <c r="M1128" s="142"/>
      <c r="N1128" s="141"/>
      <c r="O1128" s="133"/>
      <c r="P1128" s="141"/>
      <c r="Q1128" s="133"/>
      <c r="R1128" s="141"/>
      <c r="S1128" s="133"/>
      <c r="T1128" s="40"/>
      <c r="U1128" s="133"/>
      <c r="V1128" s="141"/>
      <c r="W1128" s="141"/>
      <c r="X1128" s="141"/>
      <c r="Y1128" s="141"/>
      <c r="Z1128" s="141"/>
    </row>
    <row r="1129" ht="12.75" customHeight="1">
      <c r="A1129" s="139"/>
      <c r="B1129" s="139"/>
      <c r="C1129" s="140"/>
      <c r="D1129" s="141"/>
      <c r="E1129" s="141"/>
      <c r="F1129" s="141"/>
      <c r="G1129" s="141"/>
      <c r="H1129" s="141"/>
      <c r="I1129" s="141"/>
      <c r="J1129" s="141"/>
      <c r="K1129" s="141"/>
      <c r="L1129" s="141"/>
      <c r="M1129" s="142"/>
      <c r="N1129" s="141"/>
      <c r="O1129" s="133"/>
      <c r="P1129" s="141"/>
      <c r="Q1129" s="133"/>
      <c r="R1129" s="141"/>
      <c r="S1129" s="133"/>
      <c r="T1129" s="40"/>
      <c r="U1129" s="133"/>
      <c r="V1129" s="141"/>
      <c r="W1129" s="141"/>
      <c r="X1129" s="141"/>
      <c r="Y1129" s="141"/>
      <c r="Z1129" s="141"/>
    </row>
    <row r="1130" ht="12.75" customHeight="1">
      <c r="A1130" s="139"/>
      <c r="B1130" s="139"/>
      <c r="C1130" s="140"/>
      <c r="D1130" s="141"/>
      <c r="E1130" s="141"/>
      <c r="F1130" s="141"/>
      <c r="G1130" s="141"/>
      <c r="H1130" s="141"/>
      <c r="I1130" s="141"/>
      <c r="J1130" s="141"/>
      <c r="K1130" s="141"/>
      <c r="L1130" s="141"/>
      <c r="M1130" s="142"/>
      <c r="N1130" s="141"/>
      <c r="O1130" s="133"/>
      <c r="P1130" s="141"/>
      <c r="Q1130" s="133"/>
      <c r="R1130" s="141"/>
      <c r="S1130" s="133"/>
      <c r="T1130" s="40"/>
      <c r="U1130" s="133"/>
      <c r="V1130" s="141"/>
      <c r="W1130" s="141"/>
      <c r="X1130" s="141"/>
      <c r="Y1130" s="141"/>
      <c r="Z1130" s="141"/>
    </row>
    <row r="1131" ht="12.75" customHeight="1">
      <c r="A1131" s="139"/>
      <c r="B1131" s="139"/>
      <c r="C1131" s="140"/>
      <c r="D1131" s="141"/>
      <c r="E1131" s="141"/>
      <c r="F1131" s="141"/>
      <c r="G1131" s="141"/>
      <c r="H1131" s="141"/>
      <c r="I1131" s="141"/>
      <c r="J1131" s="141"/>
      <c r="K1131" s="141"/>
      <c r="L1131" s="141"/>
      <c r="M1131" s="142"/>
      <c r="N1131" s="141"/>
      <c r="O1131" s="133"/>
      <c r="P1131" s="141"/>
      <c r="Q1131" s="133"/>
      <c r="R1131" s="141"/>
      <c r="S1131" s="133"/>
      <c r="T1131" s="40"/>
      <c r="U1131" s="133"/>
      <c r="V1131" s="141"/>
      <c r="W1131" s="141"/>
      <c r="X1131" s="141"/>
      <c r="Y1131" s="141"/>
      <c r="Z1131" s="141"/>
    </row>
    <row r="1132" ht="12.75" customHeight="1">
      <c r="A1132" s="139"/>
      <c r="B1132" s="139"/>
      <c r="C1132" s="140"/>
      <c r="D1132" s="141"/>
      <c r="E1132" s="141"/>
      <c r="F1132" s="141"/>
      <c r="G1132" s="141"/>
      <c r="H1132" s="141"/>
      <c r="I1132" s="141"/>
      <c r="J1132" s="141"/>
      <c r="K1132" s="141"/>
      <c r="L1132" s="141"/>
      <c r="M1132" s="142"/>
      <c r="N1132" s="141"/>
      <c r="O1132" s="133"/>
      <c r="P1132" s="141"/>
      <c r="Q1132" s="133"/>
      <c r="R1132" s="141"/>
      <c r="S1132" s="133"/>
      <c r="T1132" s="40"/>
      <c r="U1132" s="133"/>
      <c r="V1132" s="141"/>
      <c r="W1132" s="141"/>
      <c r="X1132" s="141"/>
      <c r="Y1132" s="141"/>
      <c r="Z1132" s="141"/>
    </row>
    <row r="1133" ht="12.75" customHeight="1">
      <c r="A1133" s="139"/>
      <c r="B1133" s="139"/>
      <c r="C1133" s="140"/>
      <c r="D1133" s="141"/>
      <c r="E1133" s="141"/>
      <c r="F1133" s="141"/>
      <c r="G1133" s="141"/>
      <c r="H1133" s="141"/>
      <c r="I1133" s="141"/>
      <c r="J1133" s="141"/>
      <c r="K1133" s="141"/>
      <c r="L1133" s="141"/>
      <c r="M1133" s="142"/>
      <c r="N1133" s="141"/>
      <c r="O1133" s="133"/>
      <c r="P1133" s="141"/>
      <c r="Q1133" s="133"/>
      <c r="R1133" s="141"/>
      <c r="S1133" s="133"/>
      <c r="T1133" s="40"/>
      <c r="U1133" s="133"/>
      <c r="V1133" s="141"/>
      <c r="W1133" s="141"/>
      <c r="X1133" s="141"/>
      <c r="Y1133" s="141"/>
      <c r="Z1133" s="141"/>
    </row>
    <row r="1134" ht="12.75" customHeight="1">
      <c r="A1134" s="139"/>
      <c r="B1134" s="139"/>
      <c r="C1134" s="140"/>
      <c r="D1134" s="141"/>
      <c r="E1134" s="141"/>
      <c r="F1134" s="141"/>
      <c r="G1134" s="141"/>
      <c r="H1134" s="141"/>
      <c r="I1134" s="141"/>
      <c r="J1134" s="141"/>
      <c r="K1134" s="141"/>
      <c r="L1134" s="141"/>
      <c r="M1134" s="142"/>
      <c r="N1134" s="141"/>
      <c r="O1134" s="133"/>
      <c r="P1134" s="141"/>
      <c r="Q1134" s="133"/>
      <c r="R1134" s="141"/>
      <c r="S1134" s="133"/>
      <c r="T1134" s="40"/>
      <c r="U1134" s="133"/>
      <c r="V1134" s="141"/>
      <c r="W1134" s="141"/>
      <c r="X1134" s="141"/>
      <c r="Y1134" s="141"/>
      <c r="Z1134" s="141"/>
    </row>
    <row r="1135" ht="12.75" customHeight="1">
      <c r="A1135" s="139"/>
      <c r="B1135" s="139"/>
      <c r="C1135" s="140"/>
      <c r="D1135" s="141"/>
      <c r="E1135" s="141"/>
      <c r="F1135" s="141"/>
      <c r="G1135" s="141"/>
      <c r="H1135" s="141"/>
      <c r="I1135" s="141"/>
      <c r="J1135" s="141"/>
      <c r="K1135" s="141"/>
      <c r="L1135" s="141"/>
      <c r="M1135" s="142"/>
      <c r="N1135" s="141"/>
      <c r="O1135" s="133"/>
      <c r="P1135" s="141"/>
      <c r="Q1135" s="133"/>
      <c r="R1135" s="141"/>
      <c r="S1135" s="133"/>
      <c r="T1135" s="40"/>
      <c r="U1135" s="133"/>
      <c r="V1135" s="141"/>
      <c r="W1135" s="141"/>
      <c r="X1135" s="141"/>
      <c r="Y1135" s="141"/>
      <c r="Z1135" s="141"/>
    </row>
    <row r="1136" ht="12.75" customHeight="1">
      <c r="A1136" s="139"/>
      <c r="B1136" s="139"/>
      <c r="C1136" s="140"/>
      <c r="D1136" s="141"/>
      <c r="E1136" s="141"/>
      <c r="F1136" s="141"/>
      <c r="G1136" s="141"/>
      <c r="H1136" s="141"/>
      <c r="I1136" s="141"/>
      <c r="J1136" s="141"/>
      <c r="K1136" s="141"/>
      <c r="L1136" s="141"/>
      <c r="M1136" s="142"/>
      <c r="N1136" s="141"/>
      <c r="O1136" s="133"/>
      <c r="P1136" s="141"/>
      <c r="Q1136" s="133"/>
      <c r="R1136" s="141"/>
      <c r="S1136" s="133"/>
      <c r="T1136" s="40"/>
      <c r="U1136" s="133"/>
      <c r="V1136" s="141"/>
      <c r="W1136" s="141"/>
      <c r="X1136" s="141"/>
      <c r="Y1136" s="141"/>
      <c r="Z1136" s="141"/>
    </row>
    <row r="1137" ht="12.75" customHeight="1">
      <c r="A1137" s="139"/>
      <c r="B1137" s="139"/>
      <c r="C1137" s="140"/>
      <c r="D1137" s="141"/>
      <c r="E1137" s="141"/>
      <c r="F1137" s="141"/>
      <c r="G1137" s="141"/>
      <c r="H1137" s="141"/>
      <c r="I1137" s="141"/>
      <c r="J1137" s="141"/>
      <c r="K1137" s="141"/>
      <c r="L1137" s="141"/>
      <c r="M1137" s="142"/>
      <c r="N1137" s="141"/>
      <c r="O1137" s="133"/>
      <c r="P1137" s="141"/>
      <c r="Q1137" s="133"/>
      <c r="R1137" s="141"/>
      <c r="S1137" s="133"/>
      <c r="T1137" s="40"/>
      <c r="U1137" s="133"/>
      <c r="V1137" s="141"/>
      <c r="W1137" s="141"/>
      <c r="X1137" s="141"/>
      <c r="Y1137" s="141"/>
      <c r="Z1137" s="141"/>
    </row>
    <row r="1138" ht="12.75" customHeight="1">
      <c r="A1138" s="139"/>
      <c r="B1138" s="139"/>
      <c r="C1138" s="140"/>
      <c r="D1138" s="141"/>
      <c r="E1138" s="141"/>
      <c r="F1138" s="141"/>
      <c r="G1138" s="141"/>
      <c r="H1138" s="141"/>
      <c r="I1138" s="141"/>
      <c r="J1138" s="141"/>
      <c r="K1138" s="141"/>
      <c r="L1138" s="141"/>
      <c r="M1138" s="142"/>
      <c r="N1138" s="141"/>
      <c r="O1138" s="133"/>
      <c r="P1138" s="141"/>
      <c r="Q1138" s="133"/>
      <c r="R1138" s="141"/>
      <c r="S1138" s="133"/>
      <c r="T1138" s="40"/>
      <c r="U1138" s="133"/>
      <c r="V1138" s="141"/>
      <c r="W1138" s="141"/>
      <c r="X1138" s="141"/>
      <c r="Y1138" s="141"/>
      <c r="Z1138" s="141"/>
    </row>
    <row r="1139" ht="12.75" customHeight="1">
      <c r="A1139" s="139"/>
      <c r="B1139" s="139"/>
      <c r="C1139" s="140"/>
      <c r="D1139" s="141"/>
      <c r="E1139" s="141"/>
      <c r="F1139" s="141"/>
      <c r="G1139" s="141"/>
      <c r="H1139" s="141"/>
      <c r="I1139" s="141"/>
      <c r="J1139" s="141"/>
      <c r="K1139" s="141"/>
      <c r="L1139" s="141"/>
      <c r="M1139" s="142"/>
      <c r="N1139" s="141"/>
      <c r="O1139" s="133"/>
      <c r="P1139" s="141"/>
      <c r="Q1139" s="133"/>
      <c r="R1139" s="141"/>
      <c r="S1139" s="133"/>
      <c r="T1139" s="40"/>
      <c r="U1139" s="133"/>
      <c r="V1139" s="141"/>
      <c r="W1139" s="141"/>
      <c r="X1139" s="141"/>
      <c r="Y1139" s="141"/>
      <c r="Z1139" s="141"/>
    </row>
    <row r="1140" ht="12.75" customHeight="1">
      <c r="A1140" s="139"/>
      <c r="B1140" s="139"/>
      <c r="C1140" s="140"/>
      <c r="D1140" s="141"/>
      <c r="E1140" s="141"/>
      <c r="F1140" s="141"/>
      <c r="G1140" s="141"/>
      <c r="H1140" s="141"/>
      <c r="I1140" s="141"/>
      <c r="J1140" s="141"/>
      <c r="K1140" s="141"/>
      <c r="L1140" s="141"/>
      <c r="M1140" s="142"/>
      <c r="N1140" s="141"/>
      <c r="O1140" s="133"/>
      <c r="P1140" s="141"/>
      <c r="Q1140" s="133"/>
      <c r="R1140" s="141"/>
      <c r="S1140" s="133"/>
      <c r="T1140" s="40"/>
      <c r="U1140" s="133"/>
      <c r="V1140" s="141"/>
      <c r="W1140" s="141"/>
      <c r="X1140" s="141"/>
      <c r="Y1140" s="141"/>
      <c r="Z1140" s="141"/>
    </row>
    <row r="1141" ht="12.75" customHeight="1">
      <c r="A1141" s="139"/>
      <c r="B1141" s="139"/>
      <c r="C1141" s="140"/>
      <c r="D1141" s="141"/>
      <c r="E1141" s="141"/>
      <c r="F1141" s="141"/>
      <c r="G1141" s="141"/>
      <c r="H1141" s="141"/>
      <c r="I1141" s="141"/>
      <c r="J1141" s="141"/>
      <c r="K1141" s="141"/>
      <c r="L1141" s="141"/>
      <c r="M1141" s="142"/>
      <c r="N1141" s="141"/>
      <c r="O1141" s="133"/>
      <c r="P1141" s="141"/>
      <c r="Q1141" s="133"/>
      <c r="R1141" s="141"/>
      <c r="S1141" s="133"/>
      <c r="T1141" s="40"/>
      <c r="U1141" s="133"/>
      <c r="V1141" s="141"/>
      <c r="W1141" s="141"/>
      <c r="X1141" s="141"/>
      <c r="Y1141" s="141"/>
      <c r="Z1141" s="141"/>
    </row>
    <row r="1142" ht="12.75" customHeight="1">
      <c r="A1142" s="139"/>
      <c r="B1142" s="139"/>
      <c r="C1142" s="140"/>
      <c r="D1142" s="141"/>
      <c r="E1142" s="141"/>
      <c r="F1142" s="141"/>
      <c r="G1142" s="141"/>
      <c r="H1142" s="141"/>
      <c r="I1142" s="141"/>
      <c r="J1142" s="141"/>
      <c r="K1142" s="141"/>
      <c r="L1142" s="141"/>
      <c r="M1142" s="142"/>
      <c r="N1142" s="141"/>
      <c r="O1142" s="133"/>
      <c r="P1142" s="141"/>
      <c r="Q1142" s="133"/>
      <c r="R1142" s="141"/>
      <c r="S1142" s="133"/>
      <c r="T1142" s="40"/>
      <c r="U1142" s="133"/>
      <c r="V1142" s="141"/>
      <c r="W1142" s="141"/>
      <c r="X1142" s="141"/>
      <c r="Y1142" s="141"/>
      <c r="Z1142" s="141"/>
    </row>
    <row r="1143" ht="12.75" customHeight="1">
      <c r="A1143" s="139"/>
      <c r="B1143" s="139"/>
      <c r="C1143" s="140"/>
      <c r="D1143" s="141"/>
      <c r="E1143" s="141"/>
      <c r="F1143" s="141"/>
      <c r="G1143" s="141"/>
      <c r="H1143" s="141"/>
      <c r="I1143" s="141"/>
      <c r="J1143" s="141"/>
      <c r="K1143" s="141"/>
      <c r="L1143" s="141"/>
      <c r="M1143" s="142"/>
      <c r="N1143" s="141"/>
      <c r="O1143" s="133"/>
      <c r="P1143" s="141"/>
      <c r="Q1143" s="133"/>
      <c r="R1143" s="141"/>
      <c r="S1143" s="133"/>
      <c r="T1143" s="40"/>
      <c r="U1143" s="133"/>
      <c r="V1143" s="141"/>
      <c r="W1143" s="141"/>
      <c r="X1143" s="141"/>
      <c r="Y1143" s="141"/>
      <c r="Z1143" s="141"/>
    </row>
    <row r="1144" ht="12.75" customHeight="1">
      <c r="A1144" s="139"/>
      <c r="B1144" s="139"/>
      <c r="C1144" s="140"/>
      <c r="D1144" s="141"/>
      <c r="E1144" s="141"/>
      <c r="F1144" s="141"/>
      <c r="G1144" s="141"/>
      <c r="H1144" s="141"/>
      <c r="I1144" s="141"/>
      <c r="J1144" s="141"/>
      <c r="K1144" s="141"/>
      <c r="L1144" s="141"/>
      <c r="M1144" s="142"/>
      <c r="N1144" s="141"/>
      <c r="O1144" s="133"/>
      <c r="P1144" s="141"/>
      <c r="Q1144" s="133"/>
      <c r="R1144" s="141"/>
      <c r="S1144" s="133"/>
      <c r="T1144" s="40"/>
      <c r="U1144" s="133"/>
      <c r="V1144" s="141"/>
      <c r="W1144" s="141"/>
      <c r="X1144" s="141"/>
      <c r="Y1144" s="141"/>
      <c r="Z1144" s="141"/>
    </row>
    <row r="1145" ht="12.75" customHeight="1">
      <c r="A1145" s="139"/>
      <c r="B1145" s="139"/>
      <c r="C1145" s="140"/>
      <c r="D1145" s="141"/>
      <c r="E1145" s="141"/>
      <c r="F1145" s="141"/>
      <c r="G1145" s="141"/>
      <c r="H1145" s="141"/>
      <c r="I1145" s="141"/>
      <c r="J1145" s="141"/>
      <c r="K1145" s="141"/>
      <c r="L1145" s="141"/>
      <c r="M1145" s="142"/>
      <c r="N1145" s="141"/>
      <c r="O1145" s="133"/>
      <c r="P1145" s="141"/>
      <c r="Q1145" s="133"/>
      <c r="R1145" s="141"/>
      <c r="S1145" s="133"/>
      <c r="T1145" s="40"/>
      <c r="U1145" s="133"/>
      <c r="V1145" s="141"/>
      <c r="W1145" s="141"/>
      <c r="X1145" s="141"/>
      <c r="Y1145" s="141"/>
      <c r="Z1145" s="141"/>
    </row>
    <row r="1146" ht="12.75" customHeight="1">
      <c r="A1146" s="139"/>
      <c r="B1146" s="139"/>
      <c r="C1146" s="140"/>
      <c r="D1146" s="141"/>
      <c r="E1146" s="141"/>
      <c r="F1146" s="141"/>
      <c r="G1146" s="141"/>
      <c r="H1146" s="141"/>
      <c r="I1146" s="141"/>
      <c r="J1146" s="141"/>
      <c r="K1146" s="141"/>
      <c r="L1146" s="141"/>
      <c r="M1146" s="142"/>
      <c r="N1146" s="141"/>
      <c r="O1146" s="133"/>
      <c r="P1146" s="141"/>
      <c r="Q1146" s="133"/>
      <c r="R1146" s="141"/>
      <c r="S1146" s="133"/>
      <c r="T1146" s="40"/>
      <c r="U1146" s="133"/>
      <c r="V1146" s="141"/>
      <c r="W1146" s="141"/>
      <c r="X1146" s="141"/>
      <c r="Y1146" s="141"/>
      <c r="Z1146" s="141"/>
    </row>
    <row r="1147" ht="12.75" customHeight="1">
      <c r="A1147" s="139"/>
      <c r="B1147" s="139"/>
      <c r="C1147" s="140"/>
      <c r="D1147" s="141"/>
      <c r="E1147" s="141"/>
      <c r="F1147" s="141"/>
      <c r="G1147" s="141"/>
      <c r="H1147" s="141"/>
      <c r="I1147" s="141"/>
      <c r="J1147" s="141"/>
      <c r="K1147" s="141"/>
      <c r="L1147" s="141"/>
      <c r="M1147" s="142"/>
      <c r="N1147" s="141"/>
      <c r="O1147" s="133"/>
      <c r="P1147" s="141"/>
      <c r="Q1147" s="133"/>
      <c r="R1147" s="141"/>
      <c r="S1147" s="133"/>
      <c r="T1147" s="40"/>
      <c r="U1147" s="133"/>
      <c r="V1147" s="141"/>
      <c r="W1147" s="141"/>
      <c r="X1147" s="141"/>
      <c r="Y1147" s="141"/>
      <c r="Z1147" s="141"/>
    </row>
    <row r="1148" ht="12.75" customHeight="1">
      <c r="A1148" s="139"/>
      <c r="B1148" s="139"/>
      <c r="C1148" s="140"/>
      <c r="D1148" s="141"/>
      <c r="E1148" s="141"/>
      <c r="F1148" s="141"/>
      <c r="G1148" s="141"/>
      <c r="H1148" s="141"/>
      <c r="I1148" s="141"/>
      <c r="J1148" s="141"/>
      <c r="K1148" s="141"/>
      <c r="L1148" s="141"/>
      <c r="M1148" s="142"/>
      <c r="N1148" s="141"/>
      <c r="O1148" s="133"/>
      <c r="P1148" s="141"/>
      <c r="Q1148" s="133"/>
      <c r="R1148" s="141"/>
      <c r="S1148" s="133"/>
      <c r="T1148" s="40"/>
      <c r="U1148" s="133"/>
      <c r="V1148" s="141"/>
      <c r="W1148" s="141"/>
      <c r="X1148" s="141"/>
      <c r="Y1148" s="141"/>
      <c r="Z1148" s="141"/>
    </row>
    <row r="1149" ht="12.75" customHeight="1">
      <c r="A1149" s="139"/>
      <c r="B1149" s="139"/>
      <c r="C1149" s="140"/>
      <c r="D1149" s="141"/>
      <c r="E1149" s="141"/>
      <c r="F1149" s="141"/>
      <c r="G1149" s="141"/>
      <c r="H1149" s="141"/>
      <c r="I1149" s="141"/>
      <c r="J1149" s="141"/>
      <c r="K1149" s="141"/>
      <c r="L1149" s="141"/>
      <c r="M1149" s="142"/>
      <c r="N1149" s="141"/>
      <c r="O1149" s="133"/>
      <c r="P1149" s="141"/>
      <c r="Q1149" s="133"/>
      <c r="R1149" s="141"/>
      <c r="S1149" s="133"/>
      <c r="T1149" s="40"/>
      <c r="U1149" s="133"/>
      <c r="V1149" s="141"/>
      <c r="W1149" s="141"/>
      <c r="X1149" s="141"/>
      <c r="Y1149" s="141"/>
      <c r="Z1149" s="141"/>
    </row>
    <row r="1150" ht="12.75" customHeight="1">
      <c r="A1150" s="139"/>
      <c r="B1150" s="139"/>
      <c r="C1150" s="140"/>
      <c r="D1150" s="141"/>
      <c r="E1150" s="141"/>
      <c r="F1150" s="141"/>
      <c r="G1150" s="141"/>
      <c r="H1150" s="141"/>
      <c r="I1150" s="141"/>
      <c r="J1150" s="141"/>
      <c r="K1150" s="141"/>
      <c r="L1150" s="141"/>
      <c r="M1150" s="142"/>
      <c r="N1150" s="141"/>
      <c r="O1150" s="133"/>
      <c r="P1150" s="141"/>
      <c r="Q1150" s="133"/>
      <c r="R1150" s="141"/>
      <c r="S1150" s="133"/>
      <c r="T1150" s="40"/>
      <c r="U1150" s="133"/>
      <c r="V1150" s="141"/>
      <c r="W1150" s="141"/>
      <c r="X1150" s="141"/>
      <c r="Y1150" s="141"/>
      <c r="Z1150" s="141"/>
    </row>
    <row r="1151" ht="12.75" customHeight="1">
      <c r="A1151" s="139"/>
      <c r="B1151" s="139"/>
      <c r="C1151" s="140"/>
      <c r="D1151" s="141"/>
      <c r="E1151" s="141"/>
      <c r="F1151" s="141"/>
      <c r="G1151" s="141"/>
      <c r="H1151" s="141"/>
      <c r="I1151" s="141"/>
      <c r="J1151" s="141"/>
      <c r="K1151" s="141"/>
      <c r="L1151" s="141"/>
      <c r="M1151" s="142"/>
      <c r="N1151" s="141"/>
      <c r="O1151" s="133"/>
      <c r="P1151" s="141"/>
      <c r="Q1151" s="133"/>
      <c r="R1151" s="141"/>
      <c r="S1151" s="133"/>
      <c r="T1151" s="40"/>
      <c r="U1151" s="133"/>
      <c r="V1151" s="141"/>
      <c r="W1151" s="141"/>
      <c r="X1151" s="141"/>
      <c r="Y1151" s="141"/>
      <c r="Z1151" s="141"/>
    </row>
    <row r="1152" ht="12.75" customHeight="1">
      <c r="A1152" s="139"/>
      <c r="B1152" s="139"/>
      <c r="C1152" s="140"/>
      <c r="D1152" s="141"/>
      <c r="E1152" s="141"/>
      <c r="F1152" s="141"/>
      <c r="G1152" s="141"/>
      <c r="H1152" s="141"/>
      <c r="I1152" s="141"/>
      <c r="J1152" s="141"/>
      <c r="K1152" s="141"/>
      <c r="L1152" s="141"/>
      <c r="M1152" s="142"/>
      <c r="N1152" s="141"/>
      <c r="O1152" s="133"/>
      <c r="P1152" s="141"/>
      <c r="Q1152" s="133"/>
      <c r="R1152" s="141"/>
      <c r="S1152" s="133"/>
      <c r="T1152" s="40"/>
      <c r="U1152" s="133"/>
      <c r="V1152" s="141"/>
      <c r="W1152" s="141"/>
      <c r="X1152" s="141"/>
      <c r="Y1152" s="141"/>
      <c r="Z1152" s="141"/>
    </row>
    <row r="1153" ht="12.75" customHeight="1">
      <c r="A1153" s="139"/>
      <c r="B1153" s="139"/>
      <c r="C1153" s="140"/>
      <c r="D1153" s="141"/>
      <c r="E1153" s="141"/>
      <c r="F1153" s="141"/>
      <c r="G1153" s="141"/>
      <c r="H1153" s="141"/>
      <c r="I1153" s="141"/>
      <c r="J1153" s="141"/>
      <c r="K1153" s="141"/>
      <c r="L1153" s="141"/>
      <c r="M1153" s="142"/>
      <c r="N1153" s="141"/>
      <c r="O1153" s="133"/>
      <c r="P1153" s="141"/>
      <c r="Q1153" s="133"/>
      <c r="R1153" s="141"/>
      <c r="S1153" s="133"/>
      <c r="T1153" s="40"/>
      <c r="U1153" s="133"/>
      <c r="V1153" s="141"/>
      <c r="W1153" s="141"/>
      <c r="X1153" s="141"/>
      <c r="Y1153" s="141"/>
      <c r="Z1153" s="141"/>
    </row>
    <row r="1154" ht="12.75" customHeight="1">
      <c r="A1154" s="139"/>
      <c r="B1154" s="139"/>
      <c r="C1154" s="140"/>
      <c r="D1154" s="141"/>
      <c r="E1154" s="141"/>
      <c r="F1154" s="141"/>
      <c r="G1154" s="141"/>
      <c r="H1154" s="141"/>
      <c r="I1154" s="141"/>
      <c r="J1154" s="141"/>
      <c r="K1154" s="141"/>
      <c r="L1154" s="141"/>
      <c r="M1154" s="142"/>
      <c r="N1154" s="141"/>
      <c r="O1154" s="133"/>
      <c r="P1154" s="141"/>
      <c r="Q1154" s="133"/>
      <c r="R1154" s="141"/>
      <c r="S1154" s="133"/>
      <c r="T1154" s="40"/>
      <c r="U1154" s="133"/>
      <c r="V1154" s="141"/>
      <c r="W1154" s="141"/>
      <c r="X1154" s="141"/>
      <c r="Y1154" s="141"/>
      <c r="Z1154" s="141"/>
    </row>
    <row r="1155" ht="12.75" customHeight="1">
      <c r="A1155" s="139"/>
      <c r="B1155" s="139"/>
      <c r="C1155" s="140"/>
      <c r="D1155" s="141"/>
      <c r="E1155" s="141"/>
      <c r="F1155" s="141"/>
      <c r="G1155" s="141"/>
      <c r="H1155" s="141"/>
      <c r="I1155" s="141"/>
      <c r="J1155" s="141"/>
      <c r="K1155" s="141"/>
      <c r="L1155" s="141"/>
      <c r="M1155" s="142"/>
      <c r="N1155" s="141"/>
      <c r="O1155" s="133"/>
      <c r="P1155" s="141"/>
      <c r="Q1155" s="133"/>
      <c r="R1155" s="141"/>
      <c r="S1155" s="133"/>
      <c r="T1155" s="40"/>
      <c r="U1155" s="133"/>
      <c r="V1155" s="141"/>
      <c r="W1155" s="141"/>
      <c r="X1155" s="141"/>
      <c r="Y1155" s="141"/>
      <c r="Z1155" s="141"/>
    </row>
    <row r="1156" ht="12.75" customHeight="1">
      <c r="A1156" s="139"/>
      <c r="B1156" s="139"/>
      <c r="C1156" s="140"/>
      <c r="D1156" s="141"/>
      <c r="E1156" s="141"/>
      <c r="F1156" s="141"/>
      <c r="G1156" s="141"/>
      <c r="H1156" s="141"/>
      <c r="I1156" s="141"/>
      <c r="J1156" s="141"/>
      <c r="K1156" s="141"/>
      <c r="L1156" s="141"/>
      <c r="M1156" s="142"/>
      <c r="N1156" s="141"/>
      <c r="O1156" s="133"/>
      <c r="P1156" s="141"/>
      <c r="Q1156" s="133"/>
      <c r="R1156" s="141"/>
      <c r="S1156" s="133"/>
      <c r="T1156" s="40"/>
      <c r="U1156" s="133"/>
      <c r="V1156" s="141"/>
      <c r="W1156" s="141"/>
      <c r="X1156" s="141"/>
      <c r="Y1156" s="141"/>
      <c r="Z1156" s="141"/>
    </row>
    <row r="1157" ht="12.75" customHeight="1">
      <c r="A1157" s="139"/>
      <c r="B1157" s="139"/>
      <c r="C1157" s="140"/>
      <c r="D1157" s="141"/>
      <c r="E1157" s="141"/>
      <c r="F1157" s="141"/>
      <c r="G1157" s="141"/>
      <c r="H1157" s="141"/>
      <c r="I1157" s="141"/>
      <c r="J1157" s="141"/>
      <c r="K1157" s="141"/>
      <c r="L1157" s="141"/>
      <c r="M1157" s="142"/>
      <c r="N1157" s="141"/>
      <c r="O1157" s="133"/>
      <c r="P1157" s="141"/>
      <c r="Q1157" s="133"/>
      <c r="R1157" s="141"/>
      <c r="S1157" s="133"/>
      <c r="T1157" s="40"/>
      <c r="U1157" s="133"/>
      <c r="V1157" s="141"/>
      <c r="W1157" s="141"/>
      <c r="X1157" s="141"/>
      <c r="Y1157" s="141"/>
      <c r="Z1157" s="141"/>
    </row>
    <row r="1158" ht="12.75" customHeight="1">
      <c r="A1158" s="139"/>
      <c r="B1158" s="139"/>
      <c r="C1158" s="140"/>
      <c r="D1158" s="141"/>
      <c r="E1158" s="141"/>
      <c r="F1158" s="141"/>
      <c r="G1158" s="141"/>
      <c r="H1158" s="141"/>
      <c r="I1158" s="141"/>
      <c r="J1158" s="141"/>
      <c r="K1158" s="141"/>
      <c r="L1158" s="141"/>
      <c r="M1158" s="142"/>
      <c r="N1158" s="141"/>
      <c r="O1158" s="133"/>
      <c r="P1158" s="141"/>
      <c r="Q1158" s="133"/>
      <c r="R1158" s="141"/>
      <c r="S1158" s="133"/>
      <c r="T1158" s="40"/>
      <c r="U1158" s="133"/>
      <c r="V1158" s="141"/>
      <c r="W1158" s="141"/>
      <c r="X1158" s="141"/>
      <c r="Y1158" s="141"/>
      <c r="Z1158" s="141"/>
    </row>
    <row r="1159" ht="12.75" customHeight="1">
      <c r="A1159" s="139"/>
      <c r="B1159" s="139"/>
      <c r="C1159" s="140"/>
      <c r="D1159" s="141"/>
      <c r="E1159" s="141"/>
      <c r="F1159" s="141"/>
      <c r="G1159" s="141"/>
      <c r="H1159" s="141"/>
      <c r="I1159" s="141"/>
      <c r="J1159" s="141"/>
      <c r="K1159" s="141"/>
      <c r="L1159" s="141"/>
      <c r="M1159" s="142"/>
      <c r="N1159" s="141"/>
      <c r="O1159" s="133"/>
      <c r="P1159" s="141"/>
      <c r="Q1159" s="133"/>
      <c r="R1159" s="141"/>
      <c r="S1159" s="133"/>
      <c r="T1159" s="40"/>
      <c r="U1159" s="133"/>
      <c r="V1159" s="141"/>
      <c r="W1159" s="141"/>
      <c r="X1159" s="141"/>
      <c r="Y1159" s="141"/>
      <c r="Z1159" s="141"/>
    </row>
    <row r="1160" ht="12.75" customHeight="1">
      <c r="A1160" s="139"/>
      <c r="B1160" s="139"/>
      <c r="C1160" s="140"/>
      <c r="D1160" s="141"/>
      <c r="E1160" s="141"/>
      <c r="F1160" s="141"/>
      <c r="G1160" s="141"/>
      <c r="H1160" s="141"/>
      <c r="I1160" s="141"/>
      <c r="J1160" s="141"/>
      <c r="K1160" s="141"/>
      <c r="L1160" s="141"/>
      <c r="M1160" s="142"/>
      <c r="N1160" s="141"/>
      <c r="O1160" s="133"/>
      <c r="P1160" s="141"/>
      <c r="Q1160" s="133"/>
      <c r="R1160" s="141"/>
      <c r="S1160" s="133"/>
      <c r="T1160" s="40"/>
      <c r="U1160" s="133"/>
      <c r="V1160" s="141"/>
      <c r="W1160" s="141"/>
      <c r="X1160" s="141"/>
      <c r="Y1160" s="141"/>
      <c r="Z1160" s="141"/>
    </row>
    <row r="1161" ht="12.75" customHeight="1">
      <c r="A1161" s="139"/>
      <c r="B1161" s="139"/>
      <c r="C1161" s="140"/>
      <c r="D1161" s="141"/>
      <c r="E1161" s="141"/>
      <c r="F1161" s="141"/>
      <c r="G1161" s="141"/>
      <c r="H1161" s="141"/>
      <c r="I1161" s="141"/>
      <c r="J1161" s="141"/>
      <c r="K1161" s="141"/>
      <c r="L1161" s="141"/>
      <c r="M1161" s="142"/>
      <c r="N1161" s="141"/>
      <c r="O1161" s="133"/>
      <c r="P1161" s="141"/>
      <c r="Q1161" s="133"/>
      <c r="R1161" s="141"/>
      <c r="S1161" s="133"/>
      <c r="T1161" s="40"/>
      <c r="U1161" s="133"/>
      <c r="V1161" s="141"/>
      <c r="W1161" s="141"/>
      <c r="X1161" s="141"/>
      <c r="Y1161" s="141"/>
      <c r="Z1161" s="141"/>
    </row>
    <row r="1162" ht="12.75" customHeight="1">
      <c r="A1162" s="139"/>
      <c r="B1162" s="139"/>
      <c r="C1162" s="140"/>
      <c r="D1162" s="141"/>
      <c r="E1162" s="141"/>
      <c r="F1162" s="141"/>
      <c r="G1162" s="141"/>
      <c r="H1162" s="141"/>
      <c r="I1162" s="141"/>
      <c r="J1162" s="141"/>
      <c r="K1162" s="141"/>
      <c r="L1162" s="141"/>
      <c r="M1162" s="142"/>
      <c r="N1162" s="141"/>
      <c r="O1162" s="133"/>
      <c r="P1162" s="141"/>
      <c r="Q1162" s="133"/>
      <c r="R1162" s="141"/>
      <c r="S1162" s="133"/>
      <c r="T1162" s="40"/>
      <c r="U1162" s="133"/>
      <c r="V1162" s="141"/>
      <c r="W1162" s="141"/>
      <c r="X1162" s="141"/>
      <c r="Y1162" s="141"/>
      <c r="Z1162" s="141"/>
    </row>
    <row r="1163" ht="12.75" customHeight="1">
      <c r="A1163" s="139"/>
      <c r="B1163" s="139"/>
      <c r="C1163" s="140"/>
      <c r="D1163" s="141"/>
      <c r="E1163" s="141"/>
      <c r="F1163" s="141"/>
      <c r="G1163" s="141"/>
      <c r="H1163" s="141"/>
      <c r="I1163" s="141"/>
      <c r="J1163" s="141"/>
      <c r="K1163" s="141"/>
      <c r="L1163" s="141"/>
      <c r="M1163" s="142"/>
      <c r="N1163" s="141"/>
      <c r="O1163" s="133"/>
      <c r="P1163" s="141"/>
      <c r="Q1163" s="133"/>
      <c r="R1163" s="141"/>
      <c r="S1163" s="133"/>
      <c r="T1163" s="40"/>
      <c r="U1163" s="133"/>
      <c r="V1163" s="141"/>
      <c r="W1163" s="141"/>
      <c r="X1163" s="141"/>
      <c r="Y1163" s="141"/>
      <c r="Z1163" s="141"/>
    </row>
    <row r="1164" ht="12.75" customHeight="1">
      <c r="A1164" s="139"/>
      <c r="B1164" s="139"/>
      <c r="C1164" s="140"/>
      <c r="D1164" s="141"/>
      <c r="E1164" s="141"/>
      <c r="F1164" s="141"/>
      <c r="G1164" s="141"/>
      <c r="H1164" s="141"/>
      <c r="I1164" s="141"/>
      <c r="J1164" s="141"/>
      <c r="K1164" s="141"/>
      <c r="L1164" s="141"/>
      <c r="M1164" s="142"/>
      <c r="N1164" s="141"/>
      <c r="O1164" s="133"/>
      <c r="P1164" s="141"/>
      <c r="Q1164" s="133"/>
      <c r="R1164" s="141"/>
      <c r="S1164" s="133"/>
      <c r="T1164" s="40"/>
      <c r="U1164" s="133"/>
      <c r="V1164" s="141"/>
      <c r="W1164" s="141"/>
      <c r="X1164" s="141"/>
      <c r="Y1164" s="141"/>
      <c r="Z1164" s="141"/>
    </row>
    <row r="1165" ht="12.75" customHeight="1">
      <c r="A1165" s="139"/>
      <c r="B1165" s="139"/>
      <c r="C1165" s="140"/>
      <c r="D1165" s="141"/>
      <c r="E1165" s="141"/>
      <c r="F1165" s="141"/>
      <c r="G1165" s="141"/>
      <c r="H1165" s="141"/>
      <c r="I1165" s="141"/>
      <c r="J1165" s="141"/>
      <c r="K1165" s="141"/>
      <c r="L1165" s="141"/>
      <c r="M1165" s="142"/>
      <c r="N1165" s="141"/>
      <c r="O1165" s="133"/>
      <c r="P1165" s="141"/>
      <c r="Q1165" s="133"/>
      <c r="R1165" s="141"/>
      <c r="S1165" s="133"/>
      <c r="T1165" s="40"/>
      <c r="U1165" s="133"/>
      <c r="V1165" s="141"/>
      <c r="W1165" s="141"/>
      <c r="X1165" s="141"/>
      <c r="Y1165" s="141"/>
      <c r="Z1165" s="141"/>
    </row>
    <row r="1166" ht="12.75" customHeight="1">
      <c r="A1166" s="139"/>
      <c r="B1166" s="139"/>
      <c r="C1166" s="140"/>
      <c r="D1166" s="141"/>
      <c r="E1166" s="141"/>
      <c r="F1166" s="141"/>
      <c r="G1166" s="141"/>
      <c r="H1166" s="141"/>
      <c r="I1166" s="141"/>
      <c r="J1166" s="141"/>
      <c r="K1166" s="141"/>
      <c r="L1166" s="141"/>
      <c r="M1166" s="142"/>
      <c r="N1166" s="141"/>
      <c r="O1166" s="133"/>
      <c r="P1166" s="141"/>
      <c r="Q1166" s="133"/>
      <c r="R1166" s="141"/>
      <c r="S1166" s="133"/>
      <c r="T1166" s="40"/>
      <c r="U1166" s="133"/>
      <c r="V1166" s="141"/>
      <c r="W1166" s="141"/>
      <c r="X1166" s="141"/>
      <c r="Y1166" s="141"/>
      <c r="Z1166" s="141"/>
    </row>
    <row r="1167" ht="12.75" customHeight="1">
      <c r="A1167" s="139"/>
      <c r="B1167" s="139"/>
      <c r="C1167" s="140"/>
      <c r="D1167" s="141"/>
      <c r="E1167" s="141"/>
      <c r="F1167" s="141"/>
      <c r="G1167" s="141"/>
      <c r="H1167" s="141"/>
      <c r="I1167" s="141"/>
      <c r="J1167" s="141"/>
      <c r="K1167" s="141"/>
      <c r="L1167" s="141"/>
      <c r="M1167" s="142"/>
      <c r="N1167" s="141"/>
      <c r="O1167" s="133"/>
      <c r="P1167" s="141"/>
      <c r="Q1167" s="133"/>
      <c r="R1167" s="141"/>
      <c r="S1167" s="133"/>
      <c r="T1167" s="40"/>
      <c r="U1167" s="133"/>
      <c r="V1167" s="141"/>
      <c r="W1167" s="141"/>
      <c r="X1167" s="141"/>
      <c r="Y1167" s="141"/>
      <c r="Z1167" s="141"/>
    </row>
    <row r="1168" ht="12.75" customHeight="1">
      <c r="A1168" s="139"/>
      <c r="B1168" s="139"/>
      <c r="C1168" s="140"/>
      <c r="D1168" s="141"/>
      <c r="E1168" s="141"/>
      <c r="F1168" s="141"/>
      <c r="G1168" s="141"/>
      <c r="H1168" s="141"/>
      <c r="I1168" s="141"/>
      <c r="J1168" s="141"/>
      <c r="K1168" s="141"/>
      <c r="L1168" s="141"/>
      <c r="M1168" s="142"/>
      <c r="N1168" s="141"/>
      <c r="O1168" s="133"/>
      <c r="P1168" s="141"/>
      <c r="Q1168" s="133"/>
      <c r="R1168" s="141"/>
      <c r="S1168" s="133"/>
      <c r="T1168" s="40"/>
      <c r="U1168" s="133"/>
      <c r="V1168" s="141"/>
      <c r="W1168" s="141"/>
      <c r="X1168" s="141"/>
      <c r="Y1168" s="141"/>
      <c r="Z1168" s="141"/>
    </row>
    <row r="1169" ht="12.75" customHeight="1">
      <c r="A1169" s="139"/>
      <c r="B1169" s="139"/>
      <c r="C1169" s="140"/>
      <c r="D1169" s="141"/>
      <c r="E1169" s="141"/>
      <c r="F1169" s="141"/>
      <c r="G1169" s="141"/>
      <c r="H1169" s="141"/>
      <c r="I1169" s="141"/>
      <c r="J1169" s="141"/>
      <c r="K1169" s="141"/>
      <c r="L1169" s="141"/>
      <c r="M1169" s="142"/>
      <c r="N1169" s="141"/>
      <c r="O1169" s="133"/>
      <c r="P1169" s="141"/>
      <c r="Q1169" s="133"/>
      <c r="R1169" s="141"/>
      <c r="S1169" s="133"/>
      <c r="T1169" s="40"/>
      <c r="U1169" s="133"/>
      <c r="V1169" s="141"/>
      <c r="W1169" s="141"/>
      <c r="X1169" s="141"/>
      <c r="Y1169" s="141"/>
      <c r="Z1169" s="141"/>
    </row>
    <row r="1170" ht="12.75" customHeight="1">
      <c r="A1170" s="139"/>
      <c r="B1170" s="139"/>
      <c r="C1170" s="140"/>
      <c r="D1170" s="141"/>
      <c r="E1170" s="141"/>
      <c r="F1170" s="141"/>
      <c r="G1170" s="141"/>
      <c r="H1170" s="141"/>
      <c r="I1170" s="141"/>
      <c r="J1170" s="141"/>
      <c r="K1170" s="141"/>
      <c r="L1170" s="141"/>
      <c r="M1170" s="142"/>
      <c r="N1170" s="141"/>
      <c r="O1170" s="133"/>
      <c r="P1170" s="141"/>
      <c r="Q1170" s="133"/>
      <c r="R1170" s="141"/>
      <c r="S1170" s="133"/>
      <c r="T1170" s="40"/>
      <c r="U1170" s="133"/>
      <c r="V1170" s="141"/>
      <c r="W1170" s="141"/>
      <c r="X1170" s="141"/>
      <c r="Y1170" s="141"/>
      <c r="Z1170" s="141"/>
    </row>
    <row r="1171" ht="12.75" customHeight="1">
      <c r="A1171" s="139"/>
      <c r="B1171" s="139"/>
      <c r="C1171" s="140"/>
      <c r="D1171" s="141"/>
      <c r="E1171" s="141"/>
      <c r="F1171" s="141"/>
      <c r="G1171" s="141"/>
      <c r="H1171" s="141"/>
      <c r="I1171" s="141"/>
      <c r="J1171" s="141"/>
      <c r="K1171" s="141"/>
      <c r="L1171" s="141"/>
      <c r="M1171" s="142"/>
      <c r="N1171" s="141"/>
      <c r="O1171" s="133"/>
      <c r="P1171" s="141"/>
      <c r="Q1171" s="133"/>
      <c r="R1171" s="141"/>
      <c r="S1171" s="133"/>
      <c r="T1171" s="40"/>
      <c r="U1171" s="133"/>
      <c r="V1171" s="141"/>
      <c r="W1171" s="141"/>
      <c r="X1171" s="141"/>
      <c r="Y1171" s="141"/>
      <c r="Z1171" s="141"/>
    </row>
    <row r="1172" ht="12.75" customHeight="1">
      <c r="A1172" s="139"/>
      <c r="B1172" s="139"/>
      <c r="C1172" s="140"/>
      <c r="D1172" s="141"/>
      <c r="E1172" s="141"/>
      <c r="F1172" s="141"/>
      <c r="G1172" s="141"/>
      <c r="H1172" s="141"/>
      <c r="I1172" s="141"/>
      <c r="J1172" s="141"/>
      <c r="K1172" s="141"/>
      <c r="L1172" s="141"/>
      <c r="M1172" s="142"/>
      <c r="N1172" s="141"/>
      <c r="O1172" s="133"/>
      <c r="P1172" s="141"/>
      <c r="Q1172" s="133"/>
      <c r="R1172" s="141"/>
      <c r="S1172" s="133"/>
      <c r="T1172" s="40"/>
      <c r="U1172" s="133"/>
      <c r="V1172" s="141"/>
      <c r="W1172" s="141"/>
      <c r="X1172" s="141"/>
      <c r="Y1172" s="141"/>
      <c r="Z1172" s="141"/>
    </row>
    <row r="1173" ht="12.75" customHeight="1">
      <c r="A1173" s="139"/>
      <c r="B1173" s="139"/>
      <c r="C1173" s="140"/>
      <c r="D1173" s="141"/>
      <c r="E1173" s="141"/>
      <c r="F1173" s="141"/>
      <c r="G1173" s="141"/>
      <c r="H1173" s="141"/>
      <c r="I1173" s="141"/>
      <c r="J1173" s="141"/>
      <c r="K1173" s="141"/>
      <c r="L1173" s="141"/>
      <c r="M1173" s="142"/>
      <c r="N1173" s="141"/>
      <c r="O1173" s="133"/>
      <c r="P1173" s="141"/>
      <c r="Q1173" s="133"/>
      <c r="R1173" s="141"/>
      <c r="S1173" s="133"/>
      <c r="T1173" s="40"/>
      <c r="U1173" s="133"/>
      <c r="V1173" s="141"/>
      <c r="W1173" s="141"/>
      <c r="X1173" s="141"/>
      <c r="Y1173" s="141"/>
      <c r="Z1173" s="141"/>
    </row>
    <row r="1174" ht="12.75" customHeight="1">
      <c r="A1174" s="139"/>
      <c r="B1174" s="139"/>
      <c r="C1174" s="140"/>
      <c r="D1174" s="141"/>
      <c r="E1174" s="141"/>
      <c r="F1174" s="141"/>
      <c r="G1174" s="141"/>
      <c r="H1174" s="141"/>
      <c r="I1174" s="141"/>
      <c r="J1174" s="141"/>
      <c r="K1174" s="141"/>
      <c r="L1174" s="141"/>
      <c r="M1174" s="142"/>
      <c r="N1174" s="141"/>
      <c r="O1174" s="133"/>
      <c r="P1174" s="141"/>
      <c r="Q1174" s="133"/>
      <c r="R1174" s="141"/>
      <c r="S1174" s="133"/>
      <c r="T1174" s="40"/>
      <c r="U1174" s="133"/>
      <c r="V1174" s="141"/>
      <c r="W1174" s="141"/>
      <c r="X1174" s="141"/>
      <c r="Y1174" s="141"/>
      <c r="Z1174" s="141"/>
    </row>
    <row r="1175" ht="12.75" customHeight="1">
      <c r="A1175" s="139"/>
      <c r="B1175" s="139"/>
      <c r="C1175" s="140"/>
      <c r="D1175" s="141"/>
      <c r="E1175" s="141"/>
      <c r="F1175" s="141"/>
      <c r="G1175" s="141"/>
      <c r="H1175" s="141"/>
      <c r="I1175" s="141"/>
      <c r="J1175" s="141"/>
      <c r="K1175" s="141"/>
      <c r="L1175" s="141"/>
      <c r="M1175" s="142"/>
      <c r="N1175" s="141"/>
      <c r="O1175" s="133"/>
      <c r="P1175" s="141"/>
      <c r="Q1175" s="133"/>
      <c r="R1175" s="141"/>
      <c r="S1175" s="133"/>
      <c r="T1175" s="40"/>
      <c r="U1175" s="133"/>
      <c r="V1175" s="141"/>
      <c r="W1175" s="141"/>
      <c r="X1175" s="141"/>
      <c r="Y1175" s="141"/>
      <c r="Z1175" s="141"/>
    </row>
    <row r="1176" ht="12.75" customHeight="1">
      <c r="A1176" s="139"/>
      <c r="B1176" s="139"/>
      <c r="C1176" s="140"/>
      <c r="D1176" s="141"/>
      <c r="E1176" s="141"/>
      <c r="F1176" s="141"/>
      <c r="G1176" s="141"/>
      <c r="H1176" s="141"/>
      <c r="I1176" s="141"/>
      <c r="J1176" s="141"/>
      <c r="K1176" s="141"/>
      <c r="L1176" s="141"/>
      <c r="M1176" s="142"/>
      <c r="N1176" s="141"/>
      <c r="O1176" s="133"/>
      <c r="P1176" s="141"/>
      <c r="Q1176" s="133"/>
      <c r="R1176" s="141"/>
      <c r="S1176" s="133"/>
      <c r="T1176" s="40"/>
      <c r="U1176" s="133"/>
      <c r="V1176" s="141"/>
      <c r="W1176" s="141"/>
      <c r="X1176" s="141"/>
      <c r="Y1176" s="141"/>
      <c r="Z1176" s="141"/>
    </row>
    <row r="1177" ht="12.75" customHeight="1">
      <c r="A1177" s="139"/>
      <c r="B1177" s="139"/>
      <c r="C1177" s="140"/>
      <c r="D1177" s="141"/>
      <c r="E1177" s="141"/>
      <c r="F1177" s="141"/>
      <c r="G1177" s="141"/>
      <c r="H1177" s="141"/>
      <c r="I1177" s="141"/>
      <c r="J1177" s="141"/>
      <c r="K1177" s="141"/>
      <c r="L1177" s="141"/>
      <c r="M1177" s="142"/>
      <c r="N1177" s="141"/>
      <c r="O1177" s="133"/>
      <c r="P1177" s="141"/>
      <c r="Q1177" s="133"/>
      <c r="R1177" s="141"/>
      <c r="S1177" s="133"/>
      <c r="T1177" s="40"/>
      <c r="U1177" s="133"/>
      <c r="V1177" s="141"/>
      <c r="W1177" s="141"/>
      <c r="X1177" s="141"/>
      <c r="Y1177" s="141"/>
      <c r="Z1177" s="141"/>
    </row>
    <row r="1178" ht="12.75" customHeight="1">
      <c r="A1178" s="139"/>
      <c r="B1178" s="139"/>
      <c r="C1178" s="140"/>
      <c r="D1178" s="141"/>
      <c r="E1178" s="141"/>
      <c r="F1178" s="141"/>
      <c r="G1178" s="141"/>
      <c r="H1178" s="141"/>
      <c r="I1178" s="141"/>
      <c r="J1178" s="141"/>
      <c r="K1178" s="141"/>
      <c r="L1178" s="141"/>
      <c r="M1178" s="142"/>
      <c r="N1178" s="141"/>
      <c r="O1178" s="133"/>
      <c r="P1178" s="141"/>
      <c r="Q1178" s="133"/>
      <c r="R1178" s="141"/>
      <c r="S1178" s="133"/>
      <c r="T1178" s="40"/>
      <c r="U1178" s="133"/>
      <c r="V1178" s="141"/>
      <c r="W1178" s="141"/>
      <c r="X1178" s="141"/>
      <c r="Y1178" s="141"/>
      <c r="Z1178" s="141"/>
    </row>
    <row r="1179" ht="12.75" customHeight="1">
      <c r="A1179" s="139"/>
      <c r="B1179" s="139"/>
      <c r="C1179" s="140"/>
      <c r="D1179" s="141"/>
      <c r="E1179" s="141"/>
      <c r="F1179" s="141"/>
      <c r="G1179" s="141"/>
      <c r="H1179" s="141"/>
      <c r="I1179" s="141"/>
      <c r="J1179" s="141"/>
      <c r="K1179" s="141"/>
      <c r="L1179" s="141"/>
      <c r="M1179" s="142"/>
      <c r="N1179" s="141"/>
      <c r="O1179" s="133"/>
      <c r="P1179" s="141"/>
      <c r="Q1179" s="133"/>
      <c r="R1179" s="141"/>
      <c r="S1179" s="133"/>
      <c r="T1179" s="40"/>
      <c r="U1179" s="133"/>
      <c r="V1179" s="141"/>
      <c r="W1179" s="141"/>
      <c r="X1179" s="141"/>
      <c r="Y1179" s="141"/>
      <c r="Z1179" s="141"/>
    </row>
    <row r="1180" ht="12.75" customHeight="1">
      <c r="A1180" s="139"/>
      <c r="B1180" s="139"/>
      <c r="C1180" s="140"/>
      <c r="D1180" s="141"/>
      <c r="E1180" s="141"/>
      <c r="F1180" s="141"/>
      <c r="G1180" s="141"/>
      <c r="H1180" s="141"/>
      <c r="I1180" s="141"/>
      <c r="J1180" s="141"/>
      <c r="K1180" s="141"/>
      <c r="L1180" s="141"/>
      <c r="M1180" s="142"/>
      <c r="N1180" s="141"/>
      <c r="O1180" s="133"/>
      <c r="P1180" s="141"/>
      <c r="Q1180" s="133"/>
      <c r="R1180" s="141"/>
      <c r="S1180" s="133"/>
      <c r="T1180" s="40"/>
      <c r="U1180" s="133"/>
      <c r="V1180" s="141"/>
      <c r="W1180" s="141"/>
      <c r="X1180" s="141"/>
      <c r="Y1180" s="141"/>
      <c r="Z1180" s="141"/>
    </row>
    <row r="1181" ht="12.75" customHeight="1">
      <c r="A1181" s="139"/>
      <c r="B1181" s="139"/>
      <c r="C1181" s="140"/>
      <c r="D1181" s="141"/>
      <c r="E1181" s="141"/>
      <c r="F1181" s="141"/>
      <c r="G1181" s="141"/>
      <c r="H1181" s="141"/>
      <c r="I1181" s="141"/>
      <c r="J1181" s="141"/>
      <c r="K1181" s="141"/>
      <c r="L1181" s="141"/>
      <c r="M1181" s="142"/>
      <c r="N1181" s="141"/>
      <c r="O1181" s="133"/>
      <c r="P1181" s="141"/>
      <c r="Q1181" s="133"/>
      <c r="R1181" s="141"/>
      <c r="S1181" s="133"/>
      <c r="T1181" s="40"/>
      <c r="U1181" s="133"/>
      <c r="V1181" s="141"/>
      <c r="W1181" s="141"/>
      <c r="X1181" s="141"/>
      <c r="Y1181" s="141"/>
      <c r="Z1181" s="141"/>
    </row>
    <row r="1182" ht="12.75" customHeight="1">
      <c r="A1182" s="139"/>
      <c r="B1182" s="139"/>
      <c r="C1182" s="140"/>
      <c r="D1182" s="141"/>
      <c r="E1182" s="141"/>
      <c r="F1182" s="141"/>
      <c r="G1182" s="141"/>
      <c r="H1182" s="141"/>
      <c r="I1182" s="141"/>
      <c r="J1182" s="141"/>
      <c r="K1182" s="141"/>
      <c r="L1182" s="141"/>
      <c r="M1182" s="142"/>
      <c r="N1182" s="141"/>
      <c r="O1182" s="133"/>
      <c r="P1182" s="141"/>
      <c r="Q1182" s="133"/>
      <c r="R1182" s="141"/>
      <c r="S1182" s="133"/>
      <c r="T1182" s="40"/>
      <c r="U1182" s="133"/>
      <c r="V1182" s="141"/>
      <c r="W1182" s="141"/>
      <c r="X1182" s="141"/>
      <c r="Y1182" s="141"/>
      <c r="Z1182" s="141"/>
    </row>
    <row r="1183" ht="12.75" customHeight="1">
      <c r="A1183" s="139"/>
      <c r="B1183" s="139"/>
      <c r="C1183" s="140"/>
      <c r="D1183" s="141"/>
      <c r="E1183" s="141"/>
      <c r="F1183" s="141"/>
      <c r="G1183" s="141"/>
      <c r="H1183" s="141"/>
      <c r="I1183" s="141"/>
      <c r="J1183" s="141"/>
      <c r="K1183" s="141"/>
      <c r="L1183" s="141"/>
      <c r="M1183" s="142"/>
      <c r="N1183" s="141"/>
      <c r="O1183" s="133"/>
      <c r="P1183" s="141"/>
      <c r="Q1183" s="133"/>
      <c r="R1183" s="141"/>
      <c r="S1183" s="133"/>
      <c r="T1183" s="40"/>
      <c r="U1183" s="133"/>
      <c r="V1183" s="141"/>
      <c r="W1183" s="141"/>
      <c r="X1183" s="141"/>
      <c r="Y1183" s="141"/>
      <c r="Z1183" s="141"/>
    </row>
    <row r="1184" ht="12.75" customHeight="1">
      <c r="A1184" s="139"/>
      <c r="B1184" s="139"/>
      <c r="C1184" s="140"/>
      <c r="D1184" s="141"/>
      <c r="E1184" s="141"/>
      <c r="F1184" s="141"/>
      <c r="G1184" s="141"/>
      <c r="H1184" s="141"/>
      <c r="I1184" s="141"/>
      <c r="J1184" s="141"/>
      <c r="K1184" s="141"/>
      <c r="L1184" s="141"/>
      <c r="M1184" s="142"/>
      <c r="N1184" s="141"/>
      <c r="O1184" s="133"/>
      <c r="P1184" s="141"/>
      <c r="Q1184" s="133"/>
      <c r="R1184" s="141"/>
      <c r="S1184" s="133"/>
      <c r="T1184" s="40"/>
      <c r="U1184" s="133"/>
      <c r="V1184" s="141"/>
      <c r="W1184" s="141"/>
      <c r="X1184" s="141"/>
      <c r="Y1184" s="141"/>
      <c r="Z1184" s="141"/>
    </row>
    <row r="1185" ht="12.75" customHeight="1">
      <c r="A1185" s="139"/>
      <c r="B1185" s="139"/>
      <c r="C1185" s="140"/>
      <c r="D1185" s="141"/>
      <c r="E1185" s="141"/>
      <c r="F1185" s="141"/>
      <c r="G1185" s="141"/>
      <c r="H1185" s="141"/>
      <c r="I1185" s="141"/>
      <c r="J1185" s="141"/>
      <c r="K1185" s="141"/>
      <c r="L1185" s="141"/>
      <c r="M1185" s="142"/>
      <c r="N1185" s="141"/>
      <c r="O1185" s="133"/>
      <c r="P1185" s="141"/>
      <c r="Q1185" s="133"/>
      <c r="R1185" s="141"/>
      <c r="S1185" s="133"/>
      <c r="T1185" s="40"/>
      <c r="U1185" s="133"/>
      <c r="V1185" s="141"/>
      <c r="W1185" s="141"/>
      <c r="X1185" s="141"/>
      <c r="Y1185" s="141"/>
      <c r="Z1185" s="141"/>
    </row>
    <row r="1186" ht="12.75" customHeight="1">
      <c r="A1186" s="139"/>
      <c r="B1186" s="139"/>
      <c r="C1186" s="140"/>
      <c r="D1186" s="141"/>
      <c r="E1186" s="141"/>
      <c r="F1186" s="141"/>
      <c r="G1186" s="141"/>
      <c r="H1186" s="141"/>
      <c r="I1186" s="141"/>
      <c r="J1186" s="141"/>
      <c r="K1186" s="141"/>
      <c r="L1186" s="141"/>
      <c r="M1186" s="142"/>
      <c r="N1186" s="141"/>
      <c r="O1186" s="133"/>
      <c r="P1186" s="141"/>
      <c r="Q1186" s="133"/>
      <c r="R1186" s="141"/>
      <c r="S1186" s="133"/>
      <c r="T1186" s="40"/>
      <c r="U1186" s="133"/>
      <c r="V1186" s="141"/>
      <c r="W1186" s="141"/>
      <c r="X1186" s="141"/>
      <c r="Y1186" s="141"/>
      <c r="Z1186" s="141"/>
    </row>
    <row r="1187" ht="12.75" customHeight="1">
      <c r="A1187" s="139"/>
      <c r="B1187" s="139"/>
      <c r="C1187" s="140"/>
      <c r="D1187" s="141"/>
      <c r="E1187" s="141"/>
      <c r="F1187" s="141"/>
      <c r="G1187" s="141"/>
      <c r="H1187" s="141"/>
      <c r="I1187" s="141"/>
      <c r="J1187" s="141"/>
      <c r="K1187" s="141"/>
      <c r="L1187" s="141"/>
      <c r="M1187" s="142"/>
      <c r="N1187" s="141"/>
      <c r="O1187" s="133"/>
      <c r="P1187" s="141"/>
      <c r="Q1187" s="133"/>
      <c r="R1187" s="141"/>
      <c r="S1187" s="133"/>
      <c r="T1187" s="40"/>
      <c r="U1187" s="133"/>
      <c r="V1187" s="141"/>
      <c r="W1187" s="141"/>
      <c r="X1187" s="141"/>
      <c r="Y1187" s="141"/>
      <c r="Z1187" s="141"/>
    </row>
    <row r="1188" ht="12.75" customHeight="1">
      <c r="A1188" s="139"/>
      <c r="B1188" s="139"/>
      <c r="C1188" s="140"/>
      <c r="D1188" s="141"/>
      <c r="E1188" s="141"/>
      <c r="F1188" s="141"/>
      <c r="G1188" s="141"/>
      <c r="H1188" s="141"/>
      <c r="I1188" s="141"/>
      <c r="J1188" s="141"/>
      <c r="K1188" s="141"/>
      <c r="L1188" s="141"/>
      <c r="M1188" s="142"/>
      <c r="N1188" s="141"/>
      <c r="O1188" s="133"/>
      <c r="P1188" s="141"/>
      <c r="Q1188" s="133"/>
      <c r="R1188" s="141"/>
      <c r="S1188" s="133"/>
      <c r="T1188" s="40"/>
      <c r="U1188" s="133"/>
      <c r="V1188" s="141"/>
      <c r="W1188" s="141"/>
      <c r="X1188" s="141"/>
      <c r="Y1188" s="141"/>
      <c r="Z1188" s="141"/>
    </row>
    <row r="1189" ht="12.75" customHeight="1">
      <c r="A1189" s="139"/>
      <c r="B1189" s="139"/>
      <c r="C1189" s="140"/>
      <c r="D1189" s="141"/>
      <c r="E1189" s="141"/>
      <c r="F1189" s="141"/>
      <c r="G1189" s="141"/>
      <c r="H1189" s="141"/>
      <c r="I1189" s="141"/>
      <c r="J1189" s="141"/>
      <c r="K1189" s="141"/>
      <c r="L1189" s="141"/>
      <c r="M1189" s="142"/>
      <c r="N1189" s="141"/>
      <c r="O1189" s="133"/>
      <c r="P1189" s="141"/>
      <c r="Q1189" s="133"/>
      <c r="R1189" s="141"/>
      <c r="S1189" s="133"/>
      <c r="T1189" s="40"/>
      <c r="U1189" s="133"/>
      <c r="V1189" s="141"/>
      <c r="W1189" s="141"/>
      <c r="X1189" s="141"/>
      <c r="Y1189" s="141"/>
      <c r="Z1189" s="141"/>
    </row>
    <row r="1190" ht="12.75" customHeight="1">
      <c r="A1190" s="139"/>
      <c r="B1190" s="139"/>
      <c r="C1190" s="140"/>
      <c r="D1190" s="141"/>
      <c r="E1190" s="141"/>
      <c r="F1190" s="141"/>
      <c r="G1190" s="141"/>
      <c r="H1190" s="141"/>
      <c r="I1190" s="141"/>
      <c r="J1190" s="141"/>
      <c r="K1190" s="141"/>
      <c r="L1190" s="141"/>
      <c r="M1190" s="142"/>
      <c r="N1190" s="141"/>
      <c r="O1190" s="133"/>
      <c r="P1190" s="141"/>
      <c r="Q1190" s="133"/>
      <c r="R1190" s="141"/>
      <c r="S1190" s="133"/>
      <c r="T1190" s="40"/>
      <c r="U1190" s="133"/>
      <c r="V1190" s="141"/>
      <c r="W1190" s="141"/>
      <c r="X1190" s="141"/>
      <c r="Y1190" s="141"/>
      <c r="Z1190" s="141"/>
    </row>
    <row r="1191" ht="12.75" customHeight="1">
      <c r="A1191" s="139"/>
      <c r="B1191" s="139"/>
      <c r="C1191" s="140"/>
      <c r="D1191" s="141"/>
      <c r="E1191" s="141"/>
      <c r="F1191" s="141"/>
      <c r="G1191" s="141"/>
      <c r="H1191" s="141"/>
      <c r="I1191" s="141"/>
      <c r="J1191" s="141"/>
      <c r="K1191" s="141"/>
      <c r="L1191" s="141"/>
      <c r="M1191" s="142"/>
      <c r="N1191" s="141"/>
      <c r="O1191" s="133"/>
      <c r="P1191" s="141"/>
      <c r="Q1191" s="133"/>
      <c r="R1191" s="141"/>
      <c r="S1191" s="133"/>
      <c r="T1191" s="40"/>
      <c r="U1191" s="133"/>
      <c r="V1191" s="141"/>
      <c r="W1191" s="141"/>
      <c r="X1191" s="141"/>
      <c r="Y1191" s="141"/>
      <c r="Z1191" s="141"/>
    </row>
    <row r="1192" ht="12.75" customHeight="1">
      <c r="A1192" s="139"/>
      <c r="B1192" s="139"/>
      <c r="C1192" s="140"/>
      <c r="D1192" s="141"/>
      <c r="E1192" s="141"/>
      <c r="F1192" s="141"/>
      <c r="G1192" s="141"/>
      <c r="H1192" s="141"/>
      <c r="I1192" s="141"/>
      <c r="J1192" s="141"/>
      <c r="K1192" s="141"/>
      <c r="L1192" s="141"/>
      <c r="M1192" s="142"/>
      <c r="N1192" s="141"/>
      <c r="O1192" s="133"/>
      <c r="P1192" s="141"/>
      <c r="Q1192" s="133"/>
      <c r="R1192" s="141"/>
      <c r="S1192" s="133"/>
      <c r="T1192" s="40"/>
      <c r="U1192" s="133"/>
      <c r="V1192" s="141"/>
      <c r="W1192" s="141"/>
      <c r="X1192" s="141"/>
      <c r="Y1192" s="141"/>
      <c r="Z1192" s="141"/>
    </row>
    <row r="1193" ht="12.75" customHeight="1">
      <c r="A1193" s="139"/>
      <c r="B1193" s="139"/>
      <c r="C1193" s="140"/>
      <c r="D1193" s="141"/>
      <c r="E1193" s="141"/>
      <c r="F1193" s="141"/>
      <c r="G1193" s="141"/>
      <c r="H1193" s="141"/>
      <c r="I1193" s="141"/>
      <c r="J1193" s="141"/>
      <c r="K1193" s="141"/>
      <c r="L1193" s="141"/>
      <c r="M1193" s="142"/>
      <c r="N1193" s="141"/>
      <c r="O1193" s="133"/>
      <c r="P1193" s="141"/>
      <c r="Q1193" s="133"/>
      <c r="R1193" s="141"/>
      <c r="S1193" s="133"/>
      <c r="T1193" s="40"/>
      <c r="U1193" s="133"/>
      <c r="V1193" s="141"/>
      <c r="W1193" s="141"/>
      <c r="X1193" s="141"/>
      <c r="Y1193" s="141"/>
      <c r="Z1193" s="141"/>
    </row>
    <row r="1194" ht="12.75" customHeight="1">
      <c r="A1194" s="139"/>
      <c r="B1194" s="139"/>
      <c r="C1194" s="140"/>
      <c r="D1194" s="141"/>
      <c r="E1194" s="141"/>
      <c r="F1194" s="141"/>
      <c r="G1194" s="141"/>
      <c r="H1194" s="141"/>
      <c r="I1194" s="141"/>
      <c r="J1194" s="141"/>
      <c r="K1194" s="141"/>
      <c r="L1194" s="141"/>
      <c r="M1194" s="142"/>
      <c r="N1194" s="141"/>
      <c r="O1194" s="133"/>
      <c r="P1194" s="141"/>
      <c r="Q1194" s="133"/>
      <c r="R1194" s="141"/>
      <c r="S1194" s="133"/>
      <c r="T1194" s="40"/>
      <c r="U1194" s="133"/>
      <c r="V1194" s="141"/>
      <c r="W1194" s="141"/>
      <c r="X1194" s="141"/>
      <c r="Y1194" s="141"/>
      <c r="Z1194" s="141"/>
    </row>
    <row r="1195" ht="12.75" customHeight="1">
      <c r="A1195" s="139"/>
      <c r="B1195" s="139"/>
      <c r="C1195" s="140"/>
      <c r="D1195" s="141"/>
      <c r="E1195" s="141"/>
      <c r="F1195" s="141"/>
      <c r="G1195" s="141"/>
      <c r="H1195" s="141"/>
      <c r="I1195" s="141"/>
      <c r="J1195" s="141"/>
      <c r="K1195" s="141"/>
      <c r="L1195" s="141"/>
      <c r="M1195" s="142"/>
      <c r="N1195" s="141"/>
      <c r="O1195" s="133"/>
      <c r="P1195" s="141"/>
      <c r="Q1195" s="133"/>
      <c r="R1195" s="141"/>
      <c r="S1195" s="133"/>
      <c r="T1195" s="40"/>
      <c r="U1195" s="133"/>
      <c r="V1195" s="141"/>
      <c r="W1195" s="141"/>
      <c r="X1195" s="141"/>
      <c r="Y1195" s="141"/>
      <c r="Z1195" s="141"/>
    </row>
    <row r="1196" ht="12.75" customHeight="1">
      <c r="A1196" s="139"/>
      <c r="B1196" s="139"/>
      <c r="C1196" s="140"/>
      <c r="D1196" s="141"/>
      <c r="E1196" s="141"/>
      <c r="F1196" s="141"/>
      <c r="G1196" s="141"/>
      <c r="H1196" s="141"/>
      <c r="I1196" s="141"/>
      <c r="J1196" s="141"/>
      <c r="K1196" s="141"/>
      <c r="L1196" s="141"/>
      <c r="M1196" s="142"/>
      <c r="N1196" s="141"/>
      <c r="O1196" s="133"/>
      <c r="P1196" s="141"/>
      <c r="Q1196" s="133"/>
      <c r="R1196" s="141"/>
      <c r="S1196" s="133"/>
      <c r="T1196" s="40"/>
      <c r="U1196" s="133"/>
      <c r="V1196" s="141"/>
      <c r="W1196" s="141"/>
      <c r="X1196" s="141"/>
      <c r="Y1196" s="141"/>
      <c r="Z1196" s="141"/>
    </row>
    <row r="1197" ht="12.75" customHeight="1">
      <c r="A1197" s="139"/>
      <c r="B1197" s="139"/>
      <c r="C1197" s="140"/>
      <c r="D1197" s="141"/>
      <c r="E1197" s="141"/>
      <c r="F1197" s="141"/>
      <c r="G1197" s="141"/>
      <c r="H1197" s="141"/>
      <c r="I1197" s="141"/>
      <c r="J1197" s="141"/>
      <c r="K1197" s="141"/>
      <c r="L1197" s="141"/>
      <c r="M1197" s="142"/>
      <c r="N1197" s="141"/>
      <c r="O1197" s="133"/>
      <c r="P1197" s="141"/>
      <c r="Q1197" s="133"/>
      <c r="R1197" s="141"/>
      <c r="S1197" s="133"/>
      <c r="T1197" s="40"/>
      <c r="U1197" s="133"/>
      <c r="V1197" s="141"/>
      <c r="W1197" s="141"/>
      <c r="X1197" s="141"/>
      <c r="Y1197" s="141"/>
      <c r="Z1197" s="141"/>
    </row>
    <row r="1198" ht="12.75" customHeight="1">
      <c r="A1198" s="139"/>
      <c r="B1198" s="139"/>
      <c r="C1198" s="140"/>
      <c r="D1198" s="141"/>
      <c r="E1198" s="141"/>
      <c r="F1198" s="141"/>
      <c r="G1198" s="141"/>
      <c r="H1198" s="141"/>
      <c r="I1198" s="141"/>
      <c r="J1198" s="141"/>
      <c r="K1198" s="141"/>
      <c r="L1198" s="141"/>
      <c r="M1198" s="142"/>
      <c r="N1198" s="141"/>
      <c r="O1198" s="133"/>
      <c r="P1198" s="141"/>
      <c r="Q1198" s="133"/>
      <c r="R1198" s="141"/>
      <c r="S1198" s="133"/>
      <c r="T1198" s="40"/>
      <c r="U1198" s="133"/>
      <c r="V1198" s="141"/>
      <c r="W1198" s="141"/>
      <c r="X1198" s="141"/>
      <c r="Y1198" s="141"/>
      <c r="Z1198" s="141"/>
    </row>
    <row r="1199" ht="12.75" customHeight="1">
      <c r="A1199" s="139"/>
      <c r="B1199" s="139"/>
      <c r="C1199" s="140"/>
      <c r="D1199" s="141"/>
      <c r="E1199" s="141"/>
      <c r="F1199" s="141"/>
      <c r="G1199" s="141"/>
      <c r="H1199" s="141"/>
      <c r="I1199" s="141"/>
      <c r="J1199" s="141"/>
      <c r="K1199" s="141"/>
      <c r="L1199" s="141"/>
      <c r="M1199" s="142"/>
      <c r="N1199" s="141"/>
      <c r="O1199" s="133"/>
      <c r="P1199" s="141"/>
      <c r="Q1199" s="133"/>
      <c r="R1199" s="141"/>
      <c r="S1199" s="133"/>
      <c r="T1199" s="40"/>
      <c r="U1199" s="133"/>
      <c r="V1199" s="141"/>
      <c r="W1199" s="141"/>
      <c r="X1199" s="141"/>
      <c r="Y1199" s="141"/>
      <c r="Z1199" s="141"/>
    </row>
    <row r="1200" ht="12.75" customHeight="1">
      <c r="A1200" s="139"/>
      <c r="B1200" s="139"/>
      <c r="C1200" s="140"/>
      <c r="D1200" s="141"/>
      <c r="E1200" s="141"/>
      <c r="F1200" s="141"/>
      <c r="G1200" s="141"/>
      <c r="H1200" s="141"/>
      <c r="I1200" s="141"/>
      <c r="J1200" s="141"/>
      <c r="K1200" s="141"/>
      <c r="L1200" s="141"/>
      <c r="M1200" s="142"/>
      <c r="N1200" s="141"/>
      <c r="O1200" s="133"/>
      <c r="P1200" s="141"/>
      <c r="Q1200" s="133"/>
      <c r="R1200" s="141"/>
      <c r="S1200" s="133"/>
      <c r="T1200" s="40"/>
      <c r="U1200" s="133"/>
      <c r="V1200" s="141"/>
      <c r="W1200" s="141"/>
      <c r="X1200" s="141"/>
      <c r="Y1200" s="141"/>
      <c r="Z1200" s="141"/>
    </row>
    <row r="1201" ht="12.75" customHeight="1">
      <c r="A1201" s="139"/>
      <c r="B1201" s="139"/>
      <c r="C1201" s="140"/>
      <c r="D1201" s="141"/>
      <c r="E1201" s="141"/>
      <c r="F1201" s="141"/>
      <c r="G1201" s="141"/>
      <c r="H1201" s="141"/>
      <c r="I1201" s="141"/>
      <c r="J1201" s="141"/>
      <c r="K1201" s="141"/>
      <c r="L1201" s="141"/>
      <c r="M1201" s="142"/>
      <c r="N1201" s="141"/>
      <c r="O1201" s="133"/>
      <c r="P1201" s="141"/>
      <c r="Q1201" s="133"/>
      <c r="R1201" s="141"/>
      <c r="S1201" s="133"/>
      <c r="T1201" s="40"/>
      <c r="U1201" s="133"/>
      <c r="V1201" s="141"/>
      <c r="W1201" s="141"/>
      <c r="X1201" s="141"/>
      <c r="Y1201" s="141"/>
      <c r="Z1201" s="141"/>
    </row>
    <row r="1202" ht="12.75" customHeight="1">
      <c r="A1202" s="139"/>
      <c r="B1202" s="139"/>
      <c r="C1202" s="140"/>
      <c r="D1202" s="141"/>
      <c r="E1202" s="141"/>
      <c r="F1202" s="141"/>
      <c r="G1202" s="141"/>
      <c r="H1202" s="141"/>
      <c r="I1202" s="141"/>
      <c r="J1202" s="141"/>
      <c r="K1202" s="141"/>
      <c r="L1202" s="141"/>
      <c r="M1202" s="142"/>
      <c r="N1202" s="141"/>
      <c r="O1202" s="133"/>
      <c r="P1202" s="141"/>
      <c r="Q1202" s="133"/>
      <c r="R1202" s="141"/>
      <c r="S1202" s="133"/>
      <c r="T1202" s="40"/>
      <c r="U1202" s="133"/>
      <c r="V1202" s="141"/>
      <c r="W1202" s="141"/>
      <c r="X1202" s="141"/>
      <c r="Y1202" s="141"/>
      <c r="Z1202" s="141"/>
    </row>
    <row r="1203" ht="12.75" customHeight="1">
      <c r="A1203" s="139"/>
      <c r="B1203" s="139"/>
      <c r="C1203" s="140"/>
      <c r="D1203" s="141"/>
      <c r="E1203" s="141"/>
      <c r="F1203" s="141"/>
      <c r="G1203" s="141"/>
      <c r="H1203" s="141"/>
      <c r="I1203" s="141"/>
      <c r="J1203" s="141"/>
      <c r="K1203" s="141"/>
      <c r="L1203" s="141"/>
      <c r="M1203" s="142"/>
      <c r="N1203" s="141"/>
      <c r="O1203" s="133"/>
      <c r="P1203" s="141"/>
      <c r="Q1203" s="133"/>
      <c r="R1203" s="141"/>
      <c r="S1203" s="133"/>
      <c r="T1203" s="40"/>
      <c r="U1203" s="133"/>
      <c r="V1203" s="141"/>
      <c r="W1203" s="141"/>
      <c r="X1203" s="141"/>
      <c r="Y1203" s="141"/>
      <c r="Z1203" s="141"/>
    </row>
    <row r="1204" ht="12.75" customHeight="1">
      <c r="A1204" s="139"/>
      <c r="B1204" s="139"/>
      <c r="C1204" s="140"/>
      <c r="D1204" s="141"/>
      <c r="E1204" s="141"/>
      <c r="F1204" s="141"/>
      <c r="G1204" s="141"/>
      <c r="H1204" s="141"/>
      <c r="I1204" s="141"/>
      <c r="J1204" s="141"/>
      <c r="K1204" s="141"/>
      <c r="L1204" s="141"/>
      <c r="M1204" s="142"/>
      <c r="N1204" s="141"/>
      <c r="O1204" s="133"/>
      <c r="P1204" s="141"/>
      <c r="Q1204" s="133"/>
      <c r="R1204" s="141"/>
      <c r="S1204" s="133"/>
      <c r="T1204" s="40"/>
      <c r="U1204" s="133"/>
      <c r="V1204" s="141"/>
      <c r="W1204" s="141"/>
      <c r="X1204" s="141"/>
      <c r="Y1204" s="141"/>
      <c r="Z1204" s="141"/>
    </row>
    <row r="1205" ht="12.75" customHeight="1">
      <c r="A1205" s="139"/>
      <c r="B1205" s="139"/>
      <c r="C1205" s="140"/>
      <c r="D1205" s="141"/>
      <c r="E1205" s="141"/>
      <c r="F1205" s="141"/>
      <c r="G1205" s="141"/>
      <c r="H1205" s="141"/>
      <c r="I1205" s="141"/>
      <c r="J1205" s="141"/>
      <c r="K1205" s="141"/>
      <c r="L1205" s="141"/>
      <c r="M1205" s="142"/>
      <c r="N1205" s="141"/>
      <c r="O1205" s="133"/>
      <c r="P1205" s="141"/>
      <c r="Q1205" s="133"/>
      <c r="R1205" s="141"/>
      <c r="S1205" s="133"/>
      <c r="T1205" s="40"/>
      <c r="U1205" s="133"/>
      <c r="V1205" s="141"/>
      <c r="W1205" s="141"/>
      <c r="X1205" s="141"/>
      <c r="Y1205" s="141"/>
      <c r="Z1205" s="141"/>
    </row>
    <row r="1206" ht="12.75" customHeight="1">
      <c r="A1206" s="139"/>
      <c r="B1206" s="139"/>
      <c r="C1206" s="140"/>
      <c r="D1206" s="141"/>
      <c r="E1206" s="141"/>
      <c r="F1206" s="141"/>
      <c r="G1206" s="141"/>
      <c r="H1206" s="141"/>
      <c r="I1206" s="141"/>
      <c r="J1206" s="141"/>
      <c r="K1206" s="141"/>
      <c r="L1206" s="141"/>
      <c r="M1206" s="142"/>
      <c r="N1206" s="141"/>
      <c r="O1206" s="133"/>
      <c r="P1206" s="141"/>
      <c r="Q1206" s="133"/>
      <c r="R1206" s="141"/>
      <c r="S1206" s="133"/>
      <c r="T1206" s="40"/>
      <c r="U1206" s="133"/>
      <c r="V1206" s="141"/>
      <c r="W1206" s="141"/>
      <c r="X1206" s="141"/>
      <c r="Y1206" s="141"/>
      <c r="Z1206" s="141"/>
    </row>
    <row r="1207" ht="12.75" customHeight="1">
      <c r="A1207" s="139"/>
      <c r="B1207" s="139"/>
      <c r="C1207" s="140"/>
      <c r="D1207" s="141"/>
      <c r="E1207" s="141"/>
      <c r="F1207" s="141"/>
      <c r="G1207" s="141"/>
      <c r="H1207" s="141"/>
      <c r="I1207" s="141"/>
      <c r="J1207" s="141"/>
      <c r="K1207" s="141"/>
      <c r="L1207" s="141"/>
      <c r="M1207" s="142"/>
      <c r="N1207" s="141"/>
      <c r="O1207" s="133"/>
      <c r="P1207" s="141"/>
      <c r="Q1207" s="133"/>
      <c r="R1207" s="141"/>
      <c r="S1207" s="133"/>
      <c r="T1207" s="40"/>
      <c r="U1207" s="133"/>
      <c r="V1207" s="141"/>
      <c r="W1207" s="141"/>
      <c r="X1207" s="141"/>
      <c r="Y1207" s="141"/>
      <c r="Z1207" s="141"/>
    </row>
    <row r="1208" ht="12.75" customHeight="1">
      <c r="A1208" s="139"/>
      <c r="B1208" s="139"/>
      <c r="C1208" s="140"/>
      <c r="D1208" s="141"/>
      <c r="E1208" s="141"/>
      <c r="F1208" s="141"/>
      <c r="G1208" s="141"/>
      <c r="H1208" s="141"/>
      <c r="I1208" s="141"/>
      <c r="J1208" s="141"/>
      <c r="K1208" s="141"/>
      <c r="L1208" s="141"/>
      <c r="M1208" s="142"/>
      <c r="N1208" s="141"/>
      <c r="O1208" s="133"/>
      <c r="P1208" s="141"/>
      <c r="Q1208" s="133"/>
      <c r="R1208" s="141"/>
      <c r="S1208" s="133"/>
      <c r="T1208" s="40"/>
      <c r="U1208" s="133"/>
      <c r="V1208" s="141"/>
      <c r="W1208" s="141"/>
      <c r="X1208" s="141"/>
      <c r="Y1208" s="141"/>
      <c r="Z1208" s="141"/>
    </row>
    <row r="1209" ht="12.75" customHeight="1">
      <c r="A1209" s="139"/>
      <c r="B1209" s="139"/>
      <c r="C1209" s="140"/>
      <c r="D1209" s="141"/>
      <c r="E1209" s="141"/>
      <c r="F1209" s="141"/>
      <c r="G1209" s="141"/>
      <c r="H1209" s="141"/>
      <c r="I1209" s="141"/>
      <c r="J1209" s="141"/>
      <c r="K1209" s="141"/>
      <c r="L1209" s="141"/>
      <c r="M1209" s="142"/>
      <c r="N1209" s="141"/>
      <c r="O1209" s="133"/>
      <c r="P1209" s="141"/>
      <c r="Q1209" s="133"/>
      <c r="R1209" s="141"/>
      <c r="S1209" s="133"/>
      <c r="T1209" s="40"/>
      <c r="U1209" s="133"/>
      <c r="V1209" s="141"/>
      <c r="W1209" s="141"/>
      <c r="X1209" s="141"/>
      <c r="Y1209" s="141"/>
      <c r="Z1209" s="141"/>
    </row>
    <row r="1210" ht="12.75" customHeight="1">
      <c r="A1210" s="139"/>
      <c r="B1210" s="139"/>
      <c r="C1210" s="140"/>
      <c r="D1210" s="141"/>
      <c r="E1210" s="141"/>
      <c r="F1210" s="141"/>
      <c r="G1210" s="141"/>
      <c r="H1210" s="141"/>
      <c r="I1210" s="141"/>
      <c r="J1210" s="141"/>
      <c r="K1210" s="141"/>
      <c r="L1210" s="141"/>
      <c r="M1210" s="142"/>
      <c r="N1210" s="141"/>
      <c r="O1210" s="133"/>
      <c r="P1210" s="141"/>
      <c r="Q1210" s="133"/>
      <c r="R1210" s="141"/>
      <c r="S1210" s="133"/>
      <c r="T1210" s="40"/>
      <c r="U1210" s="133"/>
      <c r="V1210" s="141"/>
      <c r="W1210" s="141"/>
      <c r="X1210" s="141"/>
      <c r="Y1210" s="141"/>
      <c r="Z1210" s="141"/>
    </row>
    <row r="1211" ht="12.75" customHeight="1">
      <c r="A1211" s="139"/>
      <c r="B1211" s="139"/>
      <c r="C1211" s="140"/>
      <c r="D1211" s="141"/>
      <c r="E1211" s="141"/>
      <c r="F1211" s="141"/>
      <c r="G1211" s="141"/>
      <c r="H1211" s="141"/>
      <c r="I1211" s="141"/>
      <c r="J1211" s="141"/>
      <c r="K1211" s="141"/>
      <c r="L1211" s="141"/>
      <c r="M1211" s="142"/>
      <c r="N1211" s="141"/>
      <c r="O1211" s="133"/>
      <c r="P1211" s="141"/>
      <c r="Q1211" s="133"/>
      <c r="R1211" s="141"/>
      <c r="S1211" s="133"/>
      <c r="T1211" s="40"/>
      <c r="U1211" s="133"/>
      <c r="V1211" s="141"/>
      <c r="W1211" s="141"/>
      <c r="X1211" s="141"/>
      <c r="Y1211" s="141"/>
      <c r="Z1211" s="141"/>
    </row>
    <row r="1212" ht="12.75" customHeight="1">
      <c r="A1212" s="139"/>
      <c r="B1212" s="139"/>
      <c r="C1212" s="140"/>
      <c r="D1212" s="141"/>
      <c r="E1212" s="141"/>
      <c r="F1212" s="141"/>
      <c r="G1212" s="141"/>
      <c r="H1212" s="141"/>
      <c r="I1212" s="141"/>
      <c r="J1212" s="141"/>
      <c r="K1212" s="141"/>
      <c r="L1212" s="141"/>
      <c r="M1212" s="142"/>
      <c r="N1212" s="141"/>
      <c r="O1212" s="133"/>
      <c r="P1212" s="141"/>
      <c r="Q1212" s="133"/>
      <c r="R1212" s="141"/>
      <c r="S1212" s="133"/>
      <c r="T1212" s="40"/>
      <c r="U1212" s="133"/>
      <c r="V1212" s="141"/>
      <c r="W1212" s="141"/>
      <c r="X1212" s="141"/>
      <c r="Y1212" s="141"/>
      <c r="Z1212" s="141"/>
    </row>
    <row r="1213" ht="12.75" customHeight="1">
      <c r="A1213" s="139"/>
      <c r="B1213" s="139"/>
      <c r="C1213" s="140"/>
      <c r="D1213" s="141"/>
      <c r="E1213" s="141"/>
      <c r="F1213" s="141"/>
      <c r="G1213" s="141"/>
      <c r="H1213" s="141"/>
      <c r="I1213" s="141"/>
      <c r="J1213" s="141"/>
      <c r="K1213" s="141"/>
      <c r="L1213" s="141"/>
      <c r="M1213" s="142"/>
      <c r="N1213" s="141"/>
      <c r="O1213" s="133"/>
      <c r="P1213" s="141"/>
      <c r="Q1213" s="133"/>
      <c r="R1213" s="141"/>
      <c r="S1213" s="133"/>
      <c r="T1213" s="40"/>
      <c r="U1213" s="133"/>
      <c r="V1213" s="141"/>
      <c r="W1213" s="141"/>
      <c r="X1213" s="141"/>
      <c r="Y1213" s="141"/>
      <c r="Z1213" s="141"/>
    </row>
    <row r="1214" ht="12.75" customHeight="1">
      <c r="A1214" s="139"/>
      <c r="B1214" s="139"/>
      <c r="C1214" s="140"/>
      <c r="D1214" s="141"/>
      <c r="E1214" s="141"/>
      <c r="F1214" s="141"/>
      <c r="G1214" s="141"/>
      <c r="H1214" s="141"/>
      <c r="I1214" s="141"/>
      <c r="J1214" s="141"/>
      <c r="K1214" s="141"/>
      <c r="L1214" s="141"/>
      <c r="M1214" s="142"/>
      <c r="N1214" s="141"/>
      <c r="O1214" s="133"/>
      <c r="P1214" s="141"/>
      <c r="Q1214" s="133"/>
      <c r="R1214" s="141"/>
      <c r="S1214" s="133"/>
      <c r="T1214" s="40"/>
      <c r="U1214" s="133"/>
      <c r="V1214" s="141"/>
      <c r="W1214" s="141"/>
      <c r="X1214" s="141"/>
      <c r="Y1214" s="141"/>
      <c r="Z1214" s="141"/>
    </row>
    <row r="1215" ht="12.75" customHeight="1">
      <c r="A1215" s="139"/>
      <c r="B1215" s="139"/>
      <c r="C1215" s="140"/>
      <c r="D1215" s="141"/>
      <c r="E1215" s="141"/>
      <c r="F1215" s="141"/>
      <c r="G1215" s="141"/>
      <c r="H1215" s="141"/>
      <c r="I1215" s="141"/>
      <c r="J1215" s="141"/>
      <c r="K1215" s="141"/>
      <c r="L1215" s="141"/>
      <c r="M1215" s="142"/>
      <c r="N1215" s="141"/>
      <c r="O1215" s="133"/>
      <c r="P1215" s="141"/>
      <c r="Q1215" s="133"/>
      <c r="R1215" s="141"/>
      <c r="S1215" s="133"/>
      <c r="T1215" s="40"/>
      <c r="U1215" s="133"/>
      <c r="V1215" s="141"/>
      <c r="W1215" s="141"/>
      <c r="X1215" s="141"/>
      <c r="Y1215" s="141"/>
      <c r="Z1215" s="141"/>
    </row>
    <row r="1216" ht="12.75" customHeight="1">
      <c r="A1216" s="139"/>
      <c r="B1216" s="139"/>
      <c r="C1216" s="140"/>
      <c r="D1216" s="141"/>
      <c r="E1216" s="141"/>
      <c r="F1216" s="141"/>
      <c r="G1216" s="141"/>
      <c r="H1216" s="141"/>
      <c r="I1216" s="141"/>
      <c r="J1216" s="141"/>
      <c r="K1216" s="141"/>
      <c r="L1216" s="141"/>
      <c r="M1216" s="142"/>
      <c r="N1216" s="141"/>
      <c r="O1216" s="133"/>
      <c r="P1216" s="141"/>
      <c r="Q1216" s="133"/>
      <c r="R1216" s="141"/>
      <c r="S1216" s="133"/>
      <c r="T1216" s="40"/>
      <c r="U1216" s="133"/>
      <c r="V1216" s="141"/>
      <c r="W1216" s="141"/>
      <c r="X1216" s="141"/>
      <c r="Y1216" s="141"/>
      <c r="Z1216" s="141"/>
    </row>
    <row r="1217" ht="12.75" customHeight="1">
      <c r="A1217" s="139"/>
      <c r="B1217" s="139"/>
      <c r="C1217" s="140"/>
      <c r="D1217" s="141"/>
      <c r="E1217" s="141"/>
      <c r="F1217" s="141"/>
      <c r="G1217" s="141"/>
      <c r="H1217" s="141"/>
      <c r="I1217" s="141"/>
      <c r="J1217" s="141"/>
      <c r="K1217" s="141"/>
      <c r="L1217" s="141"/>
      <c r="M1217" s="142"/>
      <c r="N1217" s="141"/>
      <c r="O1217" s="133"/>
      <c r="P1217" s="141"/>
      <c r="Q1217" s="133"/>
      <c r="R1217" s="141"/>
      <c r="S1217" s="133"/>
      <c r="T1217" s="40"/>
      <c r="U1217" s="133"/>
      <c r="V1217" s="141"/>
      <c r="W1217" s="141"/>
      <c r="X1217" s="141"/>
      <c r="Y1217" s="141"/>
      <c r="Z1217" s="141"/>
    </row>
    <row r="1218" ht="12.75" customHeight="1">
      <c r="A1218" s="139"/>
      <c r="B1218" s="139"/>
      <c r="C1218" s="140"/>
      <c r="D1218" s="141"/>
      <c r="E1218" s="141"/>
      <c r="F1218" s="141"/>
      <c r="G1218" s="141"/>
      <c r="H1218" s="141"/>
      <c r="I1218" s="141"/>
      <c r="J1218" s="141"/>
      <c r="K1218" s="141"/>
      <c r="L1218" s="141"/>
      <c r="M1218" s="142"/>
      <c r="N1218" s="141"/>
      <c r="O1218" s="133"/>
      <c r="P1218" s="141"/>
      <c r="Q1218" s="133"/>
      <c r="R1218" s="141"/>
      <c r="S1218" s="133"/>
      <c r="T1218" s="40"/>
      <c r="U1218" s="133"/>
      <c r="V1218" s="141"/>
      <c r="W1218" s="141"/>
      <c r="X1218" s="141"/>
      <c r="Y1218" s="141"/>
      <c r="Z1218" s="141"/>
    </row>
    <row r="1219" ht="12.75" customHeight="1">
      <c r="A1219" s="139"/>
      <c r="B1219" s="139"/>
      <c r="C1219" s="140"/>
      <c r="D1219" s="141"/>
      <c r="E1219" s="141"/>
      <c r="F1219" s="141"/>
      <c r="G1219" s="141"/>
      <c r="H1219" s="141"/>
      <c r="I1219" s="141"/>
      <c r="J1219" s="141"/>
      <c r="K1219" s="141"/>
      <c r="L1219" s="141"/>
      <c r="M1219" s="142"/>
      <c r="N1219" s="141"/>
      <c r="O1219" s="133"/>
      <c r="P1219" s="141"/>
      <c r="Q1219" s="133"/>
      <c r="R1219" s="141"/>
      <c r="S1219" s="133"/>
      <c r="T1219" s="40"/>
      <c r="U1219" s="133"/>
      <c r="V1219" s="141"/>
      <c r="W1219" s="141"/>
      <c r="X1219" s="141"/>
      <c r="Y1219" s="141"/>
      <c r="Z1219" s="141"/>
    </row>
    <row r="1220" ht="12.75" customHeight="1">
      <c r="A1220" s="139"/>
      <c r="B1220" s="139"/>
      <c r="C1220" s="140"/>
      <c r="D1220" s="141"/>
      <c r="E1220" s="141"/>
      <c r="F1220" s="141"/>
      <c r="G1220" s="141"/>
      <c r="H1220" s="141"/>
      <c r="I1220" s="141"/>
      <c r="J1220" s="141"/>
      <c r="K1220" s="141"/>
      <c r="L1220" s="141"/>
      <c r="M1220" s="142"/>
      <c r="N1220" s="141"/>
      <c r="O1220" s="133"/>
      <c r="P1220" s="141"/>
      <c r="Q1220" s="133"/>
      <c r="R1220" s="141"/>
      <c r="S1220" s="133"/>
      <c r="T1220" s="40"/>
      <c r="U1220" s="133"/>
      <c r="V1220" s="141"/>
      <c r="W1220" s="141"/>
      <c r="X1220" s="141"/>
      <c r="Y1220" s="141"/>
      <c r="Z1220" s="141"/>
    </row>
    <row r="1221" ht="12.75" customHeight="1">
      <c r="A1221" s="139"/>
      <c r="B1221" s="139"/>
      <c r="C1221" s="140"/>
      <c r="D1221" s="141"/>
      <c r="E1221" s="141"/>
      <c r="F1221" s="141"/>
      <c r="G1221" s="141"/>
      <c r="H1221" s="141"/>
      <c r="I1221" s="141"/>
      <c r="J1221" s="141"/>
      <c r="K1221" s="141"/>
      <c r="L1221" s="141"/>
      <c r="M1221" s="142"/>
      <c r="N1221" s="141"/>
      <c r="O1221" s="133"/>
      <c r="P1221" s="141"/>
      <c r="Q1221" s="133"/>
      <c r="R1221" s="141"/>
      <c r="S1221" s="133"/>
      <c r="T1221" s="40"/>
      <c r="U1221" s="133"/>
      <c r="V1221" s="141"/>
      <c r="W1221" s="141"/>
      <c r="X1221" s="141"/>
      <c r="Y1221" s="141"/>
      <c r="Z1221" s="141"/>
    </row>
    <row r="1222" ht="12.75" customHeight="1">
      <c r="A1222" s="139"/>
      <c r="B1222" s="139"/>
      <c r="C1222" s="140"/>
      <c r="D1222" s="141"/>
      <c r="E1222" s="141"/>
      <c r="F1222" s="141"/>
      <c r="G1222" s="141"/>
      <c r="H1222" s="141"/>
      <c r="I1222" s="141"/>
      <c r="J1222" s="141"/>
      <c r="K1222" s="141"/>
      <c r="L1222" s="141"/>
      <c r="M1222" s="142"/>
      <c r="N1222" s="141"/>
      <c r="O1222" s="133"/>
      <c r="P1222" s="141"/>
      <c r="Q1222" s="133"/>
      <c r="R1222" s="141"/>
      <c r="S1222" s="133"/>
      <c r="T1222" s="40"/>
      <c r="U1222" s="133"/>
      <c r="V1222" s="141"/>
      <c r="W1222" s="141"/>
      <c r="X1222" s="141"/>
      <c r="Y1222" s="141"/>
      <c r="Z1222" s="141"/>
    </row>
    <row r="1223" ht="12.75" customHeight="1">
      <c r="A1223" s="139"/>
      <c r="B1223" s="139"/>
      <c r="C1223" s="140"/>
      <c r="D1223" s="141"/>
      <c r="E1223" s="141"/>
      <c r="F1223" s="141"/>
      <c r="G1223" s="141"/>
      <c r="H1223" s="141"/>
      <c r="I1223" s="141"/>
      <c r="J1223" s="141"/>
      <c r="K1223" s="141"/>
      <c r="L1223" s="141"/>
      <c r="M1223" s="142"/>
      <c r="N1223" s="141"/>
      <c r="O1223" s="133"/>
      <c r="P1223" s="141"/>
      <c r="Q1223" s="133"/>
      <c r="R1223" s="141"/>
      <c r="S1223" s="133"/>
      <c r="T1223" s="40"/>
      <c r="U1223" s="133"/>
      <c r="V1223" s="141"/>
      <c r="W1223" s="141"/>
      <c r="X1223" s="141"/>
      <c r="Y1223" s="141"/>
      <c r="Z1223" s="141"/>
    </row>
    <row r="1224" ht="12.75" customHeight="1">
      <c r="A1224" s="139"/>
      <c r="B1224" s="139"/>
      <c r="C1224" s="140"/>
      <c r="D1224" s="141"/>
      <c r="E1224" s="141"/>
      <c r="F1224" s="141"/>
      <c r="G1224" s="141"/>
      <c r="H1224" s="141"/>
      <c r="I1224" s="141"/>
      <c r="J1224" s="141"/>
      <c r="K1224" s="141"/>
      <c r="L1224" s="141"/>
      <c r="M1224" s="142"/>
      <c r="N1224" s="141"/>
      <c r="O1224" s="133"/>
      <c r="P1224" s="141"/>
      <c r="Q1224" s="133"/>
      <c r="R1224" s="141"/>
      <c r="S1224" s="133"/>
      <c r="T1224" s="40"/>
      <c r="U1224" s="133"/>
      <c r="V1224" s="141"/>
      <c r="W1224" s="141"/>
      <c r="X1224" s="141"/>
      <c r="Y1224" s="141"/>
      <c r="Z1224" s="141"/>
    </row>
    <row r="1225" ht="12.75" customHeight="1">
      <c r="A1225" s="139"/>
      <c r="B1225" s="139"/>
      <c r="C1225" s="140"/>
      <c r="D1225" s="141"/>
      <c r="E1225" s="141"/>
      <c r="F1225" s="141"/>
      <c r="G1225" s="141"/>
      <c r="H1225" s="141"/>
      <c r="I1225" s="141"/>
      <c r="J1225" s="141"/>
      <c r="K1225" s="141"/>
      <c r="L1225" s="141"/>
      <c r="M1225" s="142"/>
      <c r="N1225" s="141"/>
      <c r="O1225" s="133"/>
      <c r="P1225" s="141"/>
      <c r="Q1225" s="133"/>
      <c r="R1225" s="141"/>
      <c r="S1225" s="133"/>
      <c r="T1225" s="40"/>
      <c r="U1225" s="133"/>
      <c r="V1225" s="141"/>
      <c r="W1225" s="141"/>
      <c r="X1225" s="141"/>
      <c r="Y1225" s="141"/>
      <c r="Z1225" s="141"/>
    </row>
    <row r="1226" ht="12.75" customHeight="1">
      <c r="A1226" s="139"/>
      <c r="B1226" s="139"/>
      <c r="C1226" s="140"/>
      <c r="D1226" s="141"/>
      <c r="E1226" s="141"/>
      <c r="F1226" s="141"/>
      <c r="G1226" s="141"/>
      <c r="H1226" s="141"/>
      <c r="I1226" s="141"/>
      <c r="J1226" s="141"/>
      <c r="K1226" s="141"/>
      <c r="L1226" s="141"/>
      <c r="M1226" s="142"/>
      <c r="N1226" s="141"/>
      <c r="O1226" s="133"/>
      <c r="P1226" s="141"/>
      <c r="Q1226" s="133"/>
      <c r="R1226" s="141"/>
      <c r="S1226" s="133"/>
      <c r="T1226" s="40"/>
      <c r="U1226" s="133"/>
      <c r="V1226" s="141"/>
      <c r="W1226" s="141"/>
      <c r="X1226" s="141"/>
      <c r="Y1226" s="141"/>
      <c r="Z1226" s="141"/>
    </row>
    <row r="1227" ht="12.75" customHeight="1">
      <c r="A1227" s="139"/>
      <c r="B1227" s="139"/>
      <c r="C1227" s="140"/>
      <c r="D1227" s="141"/>
      <c r="E1227" s="141"/>
      <c r="F1227" s="141"/>
      <c r="G1227" s="141"/>
      <c r="H1227" s="141"/>
      <c r="I1227" s="141"/>
      <c r="J1227" s="141"/>
      <c r="K1227" s="141"/>
      <c r="L1227" s="141"/>
      <c r="M1227" s="142"/>
      <c r="N1227" s="141"/>
      <c r="O1227" s="133"/>
      <c r="P1227" s="141"/>
      <c r="Q1227" s="133"/>
      <c r="R1227" s="141"/>
      <c r="S1227" s="133"/>
      <c r="T1227" s="40"/>
      <c r="U1227" s="133"/>
      <c r="V1227" s="141"/>
      <c r="W1227" s="141"/>
      <c r="X1227" s="141"/>
      <c r="Y1227" s="141"/>
      <c r="Z1227" s="141"/>
    </row>
    <row r="1228" ht="12.75" customHeight="1">
      <c r="A1228" s="139"/>
      <c r="B1228" s="139"/>
      <c r="C1228" s="140"/>
      <c r="D1228" s="141"/>
      <c r="E1228" s="141"/>
      <c r="F1228" s="141"/>
      <c r="G1228" s="141"/>
      <c r="H1228" s="141"/>
      <c r="I1228" s="141"/>
      <c r="J1228" s="141"/>
      <c r="K1228" s="141"/>
      <c r="L1228" s="141"/>
      <c r="M1228" s="142"/>
      <c r="N1228" s="141"/>
      <c r="O1228" s="133"/>
      <c r="P1228" s="141"/>
      <c r="Q1228" s="133"/>
      <c r="R1228" s="141"/>
      <c r="S1228" s="133"/>
      <c r="T1228" s="40"/>
      <c r="U1228" s="133"/>
      <c r="V1228" s="141"/>
      <c r="W1228" s="141"/>
      <c r="X1228" s="141"/>
      <c r="Y1228" s="141"/>
      <c r="Z1228" s="141"/>
    </row>
    <row r="1229" ht="12.75" customHeight="1">
      <c r="A1229" s="139"/>
      <c r="B1229" s="139"/>
      <c r="C1229" s="140"/>
      <c r="D1229" s="141"/>
      <c r="E1229" s="141"/>
      <c r="F1229" s="141"/>
      <c r="G1229" s="141"/>
      <c r="H1229" s="141"/>
      <c r="I1229" s="141"/>
      <c r="J1229" s="141"/>
      <c r="K1229" s="141"/>
      <c r="L1229" s="141"/>
      <c r="M1229" s="142"/>
      <c r="N1229" s="141"/>
      <c r="O1229" s="133"/>
      <c r="P1229" s="141"/>
      <c r="Q1229" s="133"/>
      <c r="R1229" s="141"/>
      <c r="S1229" s="133"/>
      <c r="T1229" s="40"/>
      <c r="U1229" s="133"/>
      <c r="V1229" s="141"/>
      <c r="W1229" s="141"/>
      <c r="X1229" s="141"/>
      <c r="Y1229" s="141"/>
      <c r="Z1229" s="141"/>
    </row>
    <row r="1230" ht="12.75" customHeight="1">
      <c r="A1230" s="139"/>
      <c r="B1230" s="139"/>
      <c r="C1230" s="140"/>
      <c r="D1230" s="141"/>
      <c r="E1230" s="141"/>
      <c r="F1230" s="141"/>
      <c r="G1230" s="141"/>
      <c r="H1230" s="141"/>
      <c r="I1230" s="141"/>
      <c r="J1230" s="141"/>
      <c r="K1230" s="141"/>
      <c r="L1230" s="141"/>
      <c r="M1230" s="142"/>
      <c r="N1230" s="141"/>
      <c r="O1230" s="133"/>
      <c r="P1230" s="141"/>
      <c r="Q1230" s="133"/>
      <c r="R1230" s="141"/>
      <c r="S1230" s="133"/>
      <c r="T1230" s="40"/>
      <c r="U1230" s="133"/>
      <c r="V1230" s="141"/>
      <c r="W1230" s="141"/>
      <c r="X1230" s="141"/>
      <c r="Y1230" s="141"/>
      <c r="Z1230" s="141"/>
    </row>
    <row r="1231" ht="12.75" customHeight="1">
      <c r="A1231" s="139"/>
      <c r="B1231" s="139"/>
      <c r="C1231" s="140"/>
      <c r="D1231" s="141"/>
      <c r="E1231" s="141"/>
      <c r="F1231" s="141"/>
      <c r="G1231" s="141"/>
      <c r="H1231" s="141"/>
      <c r="I1231" s="141"/>
      <c r="J1231" s="141"/>
      <c r="K1231" s="141"/>
      <c r="L1231" s="141"/>
      <c r="M1231" s="142"/>
      <c r="N1231" s="141"/>
      <c r="O1231" s="133"/>
      <c r="P1231" s="141"/>
      <c r="Q1231" s="133"/>
      <c r="R1231" s="141"/>
      <c r="S1231" s="133"/>
      <c r="T1231" s="40"/>
      <c r="U1231" s="133"/>
      <c r="V1231" s="141"/>
      <c r="W1231" s="141"/>
      <c r="X1231" s="141"/>
      <c r="Y1231" s="141"/>
      <c r="Z1231" s="141"/>
    </row>
    <row r="1232" ht="12.75" customHeight="1">
      <c r="A1232" s="139"/>
      <c r="B1232" s="139"/>
      <c r="C1232" s="140"/>
      <c r="D1232" s="141"/>
      <c r="E1232" s="141"/>
      <c r="F1232" s="141"/>
      <c r="G1232" s="141"/>
      <c r="H1232" s="141"/>
      <c r="I1232" s="141"/>
      <c r="J1232" s="141"/>
      <c r="K1232" s="141"/>
      <c r="L1232" s="141"/>
      <c r="M1232" s="142"/>
      <c r="N1232" s="141"/>
      <c r="O1232" s="133"/>
      <c r="P1232" s="141"/>
      <c r="Q1232" s="133"/>
      <c r="R1232" s="141"/>
      <c r="S1232" s="133"/>
      <c r="T1232" s="40"/>
      <c r="U1232" s="133"/>
      <c r="V1232" s="141"/>
      <c r="W1232" s="141"/>
      <c r="X1232" s="141"/>
      <c r="Y1232" s="141"/>
      <c r="Z1232" s="141"/>
    </row>
    <row r="1233" ht="12.75" customHeight="1">
      <c r="A1233" s="139"/>
      <c r="B1233" s="139"/>
      <c r="C1233" s="140"/>
      <c r="D1233" s="141"/>
      <c r="E1233" s="141"/>
      <c r="F1233" s="141"/>
      <c r="G1233" s="141"/>
      <c r="H1233" s="141"/>
      <c r="I1233" s="141"/>
      <c r="J1233" s="141"/>
      <c r="K1233" s="141"/>
      <c r="L1233" s="141"/>
      <c r="M1233" s="142"/>
      <c r="N1233" s="141"/>
      <c r="O1233" s="133"/>
      <c r="P1233" s="141"/>
      <c r="Q1233" s="133"/>
      <c r="R1233" s="141"/>
      <c r="S1233" s="133"/>
      <c r="T1233" s="40"/>
      <c r="U1233" s="133"/>
      <c r="V1233" s="141"/>
      <c r="W1233" s="141"/>
      <c r="X1233" s="141"/>
      <c r="Y1233" s="141"/>
      <c r="Z1233" s="141"/>
    </row>
    <row r="1234" ht="12.75" customHeight="1">
      <c r="A1234" s="139"/>
      <c r="B1234" s="139"/>
      <c r="C1234" s="140"/>
      <c r="D1234" s="141"/>
      <c r="E1234" s="141"/>
      <c r="F1234" s="141"/>
      <c r="G1234" s="141"/>
      <c r="H1234" s="141"/>
      <c r="I1234" s="141"/>
      <c r="J1234" s="141"/>
      <c r="K1234" s="141"/>
      <c r="L1234" s="141"/>
      <c r="M1234" s="142"/>
      <c r="N1234" s="141"/>
      <c r="O1234" s="133"/>
      <c r="P1234" s="141"/>
      <c r="Q1234" s="133"/>
      <c r="R1234" s="141"/>
      <c r="S1234" s="133"/>
      <c r="T1234" s="40"/>
      <c r="U1234" s="133"/>
      <c r="V1234" s="141"/>
      <c r="W1234" s="141"/>
      <c r="X1234" s="141"/>
      <c r="Y1234" s="141"/>
      <c r="Z1234" s="141"/>
    </row>
    <row r="1235" ht="12.75" customHeight="1">
      <c r="A1235" s="139"/>
      <c r="B1235" s="139"/>
      <c r="C1235" s="140"/>
      <c r="D1235" s="141"/>
      <c r="E1235" s="141"/>
      <c r="F1235" s="141"/>
      <c r="G1235" s="141"/>
      <c r="H1235" s="141"/>
      <c r="I1235" s="141"/>
      <c r="J1235" s="141"/>
      <c r="K1235" s="141"/>
      <c r="L1235" s="141"/>
      <c r="M1235" s="142"/>
      <c r="N1235" s="141"/>
      <c r="O1235" s="133"/>
      <c r="P1235" s="141"/>
      <c r="Q1235" s="133"/>
      <c r="R1235" s="141"/>
      <c r="S1235" s="133"/>
      <c r="T1235" s="40"/>
      <c r="U1235" s="133"/>
      <c r="V1235" s="141"/>
      <c r="W1235" s="141"/>
      <c r="X1235" s="141"/>
      <c r="Y1235" s="141"/>
      <c r="Z1235" s="141"/>
    </row>
    <row r="1236" ht="12.75" customHeight="1">
      <c r="A1236" s="139"/>
      <c r="B1236" s="139"/>
      <c r="C1236" s="140"/>
      <c r="D1236" s="141"/>
      <c r="E1236" s="141"/>
      <c r="F1236" s="141"/>
      <c r="G1236" s="141"/>
      <c r="H1236" s="141"/>
      <c r="I1236" s="141"/>
      <c r="J1236" s="141"/>
      <c r="K1236" s="141"/>
      <c r="L1236" s="141"/>
      <c r="M1236" s="142"/>
      <c r="N1236" s="141"/>
      <c r="O1236" s="133"/>
      <c r="P1236" s="141"/>
      <c r="Q1236" s="133"/>
      <c r="R1236" s="141"/>
      <c r="S1236" s="133"/>
      <c r="T1236" s="40"/>
      <c r="U1236" s="133"/>
      <c r="V1236" s="141"/>
      <c r="W1236" s="141"/>
      <c r="X1236" s="141"/>
      <c r="Y1236" s="141"/>
      <c r="Z1236" s="141"/>
    </row>
    <row r="1237" ht="12.75" customHeight="1">
      <c r="A1237" s="139"/>
      <c r="B1237" s="139"/>
      <c r="C1237" s="140"/>
      <c r="D1237" s="141"/>
      <c r="E1237" s="141"/>
      <c r="F1237" s="141"/>
      <c r="G1237" s="141"/>
      <c r="H1237" s="141"/>
      <c r="I1237" s="141"/>
      <c r="J1237" s="141"/>
      <c r="K1237" s="141"/>
      <c r="L1237" s="141"/>
      <c r="M1237" s="142"/>
      <c r="N1237" s="141"/>
      <c r="O1237" s="133"/>
      <c r="P1237" s="141"/>
      <c r="Q1237" s="133"/>
      <c r="R1237" s="141"/>
      <c r="S1237" s="133"/>
      <c r="T1237" s="40"/>
      <c r="U1237" s="133"/>
      <c r="V1237" s="141"/>
      <c r="W1237" s="141"/>
      <c r="X1237" s="141"/>
      <c r="Y1237" s="141"/>
      <c r="Z1237" s="141"/>
    </row>
    <row r="1238" ht="12.75" customHeight="1">
      <c r="A1238" s="139"/>
      <c r="B1238" s="139"/>
      <c r="C1238" s="140"/>
      <c r="D1238" s="141"/>
      <c r="E1238" s="141"/>
      <c r="F1238" s="141"/>
      <c r="G1238" s="141"/>
      <c r="H1238" s="141"/>
      <c r="I1238" s="141"/>
      <c r="J1238" s="141"/>
      <c r="K1238" s="141"/>
      <c r="L1238" s="141"/>
      <c r="M1238" s="142"/>
      <c r="N1238" s="141"/>
      <c r="O1238" s="133"/>
      <c r="P1238" s="141"/>
      <c r="Q1238" s="133"/>
      <c r="R1238" s="141"/>
      <c r="S1238" s="133"/>
      <c r="T1238" s="40"/>
      <c r="U1238" s="133"/>
      <c r="V1238" s="141"/>
      <c r="W1238" s="141"/>
      <c r="X1238" s="141"/>
      <c r="Y1238" s="141"/>
      <c r="Z1238" s="141"/>
    </row>
    <row r="1239" ht="12.75" customHeight="1">
      <c r="A1239" s="139"/>
      <c r="B1239" s="139"/>
      <c r="C1239" s="140"/>
      <c r="D1239" s="141"/>
      <c r="E1239" s="141"/>
      <c r="F1239" s="141"/>
      <c r="G1239" s="141"/>
      <c r="H1239" s="141"/>
      <c r="I1239" s="141"/>
      <c r="J1239" s="141"/>
      <c r="K1239" s="141"/>
      <c r="L1239" s="141"/>
      <c r="M1239" s="142"/>
      <c r="N1239" s="141"/>
      <c r="O1239" s="133"/>
      <c r="P1239" s="141"/>
      <c r="Q1239" s="133"/>
      <c r="R1239" s="141"/>
      <c r="S1239" s="133"/>
      <c r="T1239" s="40"/>
      <c r="U1239" s="133"/>
      <c r="V1239" s="141"/>
      <c r="W1239" s="141"/>
      <c r="X1239" s="141"/>
      <c r="Y1239" s="141"/>
      <c r="Z1239" s="141"/>
    </row>
    <row r="1240" ht="12.75" customHeight="1">
      <c r="A1240" s="139"/>
      <c r="B1240" s="139"/>
      <c r="C1240" s="140"/>
      <c r="D1240" s="141"/>
      <c r="E1240" s="141"/>
      <c r="F1240" s="141"/>
      <c r="G1240" s="141"/>
      <c r="H1240" s="141"/>
      <c r="I1240" s="141"/>
      <c r="J1240" s="141"/>
      <c r="K1240" s="141"/>
      <c r="L1240" s="141"/>
      <c r="M1240" s="142"/>
      <c r="N1240" s="141"/>
      <c r="O1240" s="133"/>
      <c r="P1240" s="141"/>
      <c r="Q1240" s="133"/>
      <c r="R1240" s="141"/>
      <c r="S1240" s="133"/>
      <c r="T1240" s="40"/>
      <c r="U1240" s="133"/>
      <c r="V1240" s="141"/>
      <c r="W1240" s="141"/>
      <c r="X1240" s="141"/>
      <c r="Y1240" s="141"/>
      <c r="Z1240" s="141"/>
    </row>
    <row r="1241" ht="12.75" customHeight="1">
      <c r="A1241" s="139"/>
      <c r="B1241" s="139"/>
      <c r="C1241" s="140"/>
      <c r="D1241" s="141"/>
      <c r="E1241" s="141"/>
      <c r="F1241" s="141"/>
      <c r="G1241" s="141"/>
      <c r="H1241" s="141"/>
      <c r="I1241" s="141"/>
      <c r="J1241" s="141"/>
      <c r="K1241" s="141"/>
      <c r="L1241" s="141"/>
      <c r="M1241" s="142"/>
      <c r="N1241" s="141"/>
      <c r="O1241" s="133"/>
      <c r="P1241" s="141"/>
      <c r="Q1241" s="133"/>
      <c r="R1241" s="141"/>
      <c r="S1241" s="133"/>
      <c r="T1241" s="40"/>
      <c r="U1241" s="133"/>
      <c r="V1241" s="141"/>
      <c r="W1241" s="141"/>
      <c r="X1241" s="141"/>
      <c r="Y1241" s="141"/>
      <c r="Z1241" s="141"/>
    </row>
    <row r="1242" ht="12.75" customHeight="1">
      <c r="A1242" s="139"/>
      <c r="B1242" s="139"/>
      <c r="C1242" s="140"/>
      <c r="D1242" s="141"/>
      <c r="E1242" s="141"/>
      <c r="F1242" s="141"/>
      <c r="G1242" s="141"/>
      <c r="H1242" s="141"/>
      <c r="I1242" s="141"/>
      <c r="J1242" s="141"/>
      <c r="K1242" s="141"/>
      <c r="L1242" s="141"/>
      <c r="M1242" s="142"/>
      <c r="N1242" s="141"/>
      <c r="O1242" s="133"/>
      <c r="P1242" s="141"/>
      <c r="Q1242" s="133"/>
      <c r="R1242" s="141"/>
      <c r="S1242" s="133"/>
      <c r="T1242" s="40"/>
      <c r="U1242" s="133"/>
      <c r="V1242" s="141"/>
      <c r="W1242" s="141"/>
      <c r="X1242" s="141"/>
      <c r="Y1242" s="141"/>
      <c r="Z1242" s="141"/>
    </row>
    <row r="1243" ht="12.75" customHeight="1">
      <c r="A1243" s="139"/>
      <c r="B1243" s="139"/>
      <c r="C1243" s="140"/>
      <c r="D1243" s="141"/>
      <c r="E1243" s="141"/>
      <c r="F1243" s="141"/>
      <c r="G1243" s="141"/>
      <c r="H1243" s="141"/>
      <c r="I1243" s="141"/>
      <c r="J1243" s="141"/>
      <c r="K1243" s="141"/>
      <c r="L1243" s="141"/>
      <c r="M1243" s="142"/>
      <c r="N1243" s="141"/>
      <c r="O1243" s="133"/>
      <c r="P1243" s="141"/>
      <c r="Q1243" s="133"/>
      <c r="R1243" s="141"/>
      <c r="S1243" s="133"/>
      <c r="T1243" s="40"/>
      <c r="U1243" s="133"/>
      <c r="V1243" s="141"/>
      <c r="W1243" s="141"/>
      <c r="X1243" s="141"/>
      <c r="Y1243" s="141"/>
      <c r="Z1243" s="141"/>
    </row>
    <row r="1244" ht="12.75" customHeight="1">
      <c r="A1244" s="139"/>
      <c r="B1244" s="139"/>
      <c r="C1244" s="140"/>
      <c r="D1244" s="141"/>
      <c r="E1244" s="141"/>
      <c r="F1244" s="141"/>
      <c r="G1244" s="141"/>
      <c r="H1244" s="141"/>
      <c r="I1244" s="141"/>
      <c r="J1244" s="141"/>
      <c r="K1244" s="141"/>
      <c r="L1244" s="141"/>
      <c r="M1244" s="142"/>
      <c r="N1244" s="141"/>
      <c r="O1244" s="133"/>
      <c r="P1244" s="141"/>
      <c r="Q1244" s="133"/>
      <c r="R1244" s="141"/>
      <c r="S1244" s="133"/>
      <c r="T1244" s="40"/>
      <c r="U1244" s="133"/>
      <c r="V1244" s="141"/>
      <c r="W1244" s="141"/>
      <c r="X1244" s="141"/>
      <c r="Y1244" s="141"/>
      <c r="Z1244" s="141"/>
    </row>
    <row r="1245" ht="12.75" customHeight="1">
      <c r="A1245" s="139"/>
      <c r="B1245" s="139"/>
      <c r="C1245" s="140"/>
      <c r="D1245" s="141"/>
      <c r="E1245" s="141"/>
      <c r="F1245" s="141"/>
      <c r="G1245" s="141"/>
      <c r="H1245" s="141"/>
      <c r="I1245" s="141"/>
      <c r="J1245" s="141"/>
      <c r="K1245" s="141"/>
      <c r="L1245" s="141"/>
      <c r="M1245" s="142"/>
      <c r="N1245" s="141"/>
      <c r="O1245" s="133"/>
      <c r="P1245" s="141"/>
      <c r="Q1245" s="133"/>
      <c r="R1245" s="141"/>
      <c r="S1245" s="133"/>
      <c r="T1245" s="40"/>
      <c r="U1245" s="133"/>
      <c r="V1245" s="141"/>
      <c r="W1245" s="141"/>
      <c r="X1245" s="141"/>
      <c r="Y1245" s="141"/>
      <c r="Z1245" s="141"/>
    </row>
    <row r="1246" ht="12.75" customHeight="1">
      <c r="A1246" s="139"/>
      <c r="B1246" s="139"/>
      <c r="C1246" s="140"/>
      <c r="D1246" s="141"/>
      <c r="E1246" s="141"/>
      <c r="F1246" s="141"/>
      <c r="G1246" s="141"/>
      <c r="H1246" s="141"/>
      <c r="I1246" s="141"/>
      <c r="J1246" s="141"/>
      <c r="K1246" s="141"/>
      <c r="L1246" s="141"/>
      <c r="M1246" s="142"/>
      <c r="N1246" s="141"/>
      <c r="O1246" s="133"/>
      <c r="P1246" s="141"/>
      <c r="Q1246" s="133"/>
      <c r="R1246" s="141"/>
      <c r="S1246" s="133"/>
      <c r="T1246" s="40"/>
      <c r="U1246" s="133"/>
      <c r="V1246" s="141"/>
      <c r="W1246" s="141"/>
      <c r="X1246" s="141"/>
      <c r="Y1246" s="141"/>
      <c r="Z1246" s="141"/>
    </row>
    <row r="1247" ht="12.75" customHeight="1">
      <c r="A1247" s="139"/>
      <c r="B1247" s="139"/>
      <c r="C1247" s="140"/>
      <c r="D1247" s="141"/>
      <c r="E1247" s="141"/>
      <c r="F1247" s="141"/>
      <c r="G1247" s="141"/>
      <c r="H1247" s="141"/>
      <c r="I1247" s="141"/>
      <c r="J1247" s="141"/>
      <c r="K1247" s="141"/>
      <c r="L1247" s="141"/>
      <c r="M1247" s="142"/>
      <c r="N1247" s="141"/>
      <c r="O1247" s="133"/>
      <c r="P1247" s="141"/>
      <c r="Q1247" s="133"/>
      <c r="R1247" s="141"/>
      <c r="S1247" s="133"/>
      <c r="T1247" s="40"/>
      <c r="U1247" s="133"/>
      <c r="V1247" s="141"/>
      <c r="W1247" s="141"/>
      <c r="X1247" s="141"/>
      <c r="Y1247" s="141"/>
      <c r="Z1247" s="141"/>
    </row>
    <row r="1248" ht="12.75" customHeight="1">
      <c r="A1248" s="139"/>
      <c r="B1248" s="139"/>
      <c r="C1248" s="140"/>
      <c r="D1248" s="141"/>
      <c r="E1248" s="141"/>
      <c r="F1248" s="141"/>
      <c r="G1248" s="141"/>
      <c r="H1248" s="141"/>
      <c r="I1248" s="141"/>
      <c r="J1248" s="141"/>
      <c r="K1248" s="141"/>
      <c r="L1248" s="141"/>
      <c r="M1248" s="142"/>
      <c r="N1248" s="141"/>
      <c r="O1248" s="133"/>
      <c r="P1248" s="141"/>
      <c r="Q1248" s="133"/>
      <c r="R1248" s="141"/>
      <c r="S1248" s="133"/>
      <c r="T1248" s="40"/>
      <c r="U1248" s="133"/>
      <c r="V1248" s="141"/>
      <c r="W1248" s="141"/>
      <c r="X1248" s="141"/>
      <c r="Y1248" s="141"/>
      <c r="Z1248" s="141"/>
    </row>
    <row r="1249" ht="12.75" customHeight="1">
      <c r="A1249" s="139"/>
      <c r="B1249" s="139"/>
      <c r="C1249" s="140"/>
      <c r="D1249" s="141"/>
      <c r="E1249" s="141"/>
      <c r="F1249" s="141"/>
      <c r="G1249" s="141"/>
      <c r="H1249" s="141"/>
      <c r="I1249" s="141"/>
      <c r="J1249" s="141"/>
      <c r="K1249" s="141"/>
      <c r="L1249" s="141"/>
      <c r="M1249" s="142"/>
      <c r="N1249" s="141"/>
      <c r="O1249" s="133"/>
      <c r="P1249" s="141"/>
      <c r="Q1249" s="133"/>
      <c r="R1249" s="141"/>
      <c r="S1249" s="133"/>
      <c r="T1249" s="40"/>
      <c r="U1249" s="133"/>
      <c r="V1249" s="141"/>
      <c r="W1249" s="141"/>
      <c r="X1249" s="141"/>
      <c r="Y1249" s="141"/>
      <c r="Z1249" s="141"/>
    </row>
    <row r="1250" ht="12.75" customHeight="1">
      <c r="A1250" s="139"/>
      <c r="B1250" s="139"/>
      <c r="C1250" s="140"/>
      <c r="D1250" s="141"/>
      <c r="E1250" s="141"/>
      <c r="F1250" s="141"/>
      <c r="G1250" s="141"/>
      <c r="H1250" s="141"/>
      <c r="I1250" s="141"/>
      <c r="J1250" s="141"/>
      <c r="K1250" s="141"/>
      <c r="L1250" s="141"/>
      <c r="M1250" s="142"/>
      <c r="N1250" s="141"/>
      <c r="O1250" s="133"/>
      <c r="P1250" s="141"/>
      <c r="Q1250" s="133"/>
      <c r="R1250" s="141"/>
      <c r="S1250" s="133"/>
      <c r="T1250" s="40"/>
      <c r="U1250" s="133"/>
      <c r="V1250" s="141"/>
      <c r="W1250" s="141"/>
      <c r="X1250" s="141"/>
      <c r="Y1250" s="141"/>
      <c r="Z1250" s="141"/>
    </row>
    <row r="1251" ht="12.75" customHeight="1">
      <c r="A1251" s="139"/>
      <c r="B1251" s="139"/>
      <c r="C1251" s="140"/>
      <c r="D1251" s="141"/>
      <c r="E1251" s="141"/>
      <c r="F1251" s="141"/>
      <c r="G1251" s="141"/>
      <c r="H1251" s="141"/>
      <c r="I1251" s="141"/>
      <c r="J1251" s="141"/>
      <c r="K1251" s="141"/>
      <c r="L1251" s="141"/>
      <c r="M1251" s="142"/>
      <c r="N1251" s="141"/>
      <c r="O1251" s="133"/>
      <c r="P1251" s="141"/>
      <c r="Q1251" s="133"/>
      <c r="R1251" s="141"/>
      <c r="S1251" s="133"/>
      <c r="T1251" s="40"/>
      <c r="U1251" s="133"/>
      <c r="V1251" s="141"/>
      <c r="W1251" s="141"/>
      <c r="X1251" s="141"/>
      <c r="Y1251" s="141"/>
      <c r="Z1251" s="141"/>
    </row>
    <row r="1252" ht="12.75" customHeight="1">
      <c r="A1252" s="139"/>
      <c r="B1252" s="139"/>
      <c r="C1252" s="140"/>
      <c r="D1252" s="141"/>
      <c r="E1252" s="141"/>
      <c r="F1252" s="141"/>
      <c r="G1252" s="141"/>
      <c r="H1252" s="141"/>
      <c r="I1252" s="141"/>
      <c r="J1252" s="141"/>
      <c r="K1252" s="141"/>
      <c r="L1252" s="141"/>
      <c r="M1252" s="142"/>
      <c r="N1252" s="141"/>
      <c r="O1252" s="133"/>
      <c r="P1252" s="141"/>
      <c r="Q1252" s="133"/>
      <c r="R1252" s="141"/>
      <c r="S1252" s="133"/>
      <c r="T1252" s="40"/>
      <c r="U1252" s="133"/>
      <c r="V1252" s="141"/>
      <c r="W1252" s="141"/>
      <c r="X1252" s="141"/>
      <c r="Y1252" s="141"/>
      <c r="Z1252" s="141"/>
    </row>
    <row r="1253" ht="12.75" customHeight="1">
      <c r="A1253" s="139"/>
      <c r="B1253" s="139"/>
      <c r="C1253" s="140"/>
      <c r="D1253" s="141"/>
      <c r="E1253" s="141"/>
      <c r="F1253" s="141"/>
      <c r="G1253" s="141"/>
      <c r="H1253" s="141"/>
      <c r="I1253" s="141"/>
      <c r="J1253" s="141"/>
      <c r="K1253" s="141"/>
      <c r="L1253" s="141"/>
      <c r="M1253" s="142"/>
      <c r="N1253" s="141"/>
      <c r="O1253" s="133"/>
      <c r="P1253" s="141"/>
      <c r="Q1253" s="133"/>
      <c r="R1253" s="141"/>
      <c r="S1253" s="133"/>
      <c r="T1253" s="40"/>
      <c r="U1253" s="133"/>
      <c r="V1253" s="141"/>
      <c r="W1253" s="141"/>
      <c r="X1253" s="141"/>
      <c r="Y1253" s="141"/>
      <c r="Z1253" s="141"/>
    </row>
    <row r="1254" ht="12.75" customHeight="1">
      <c r="A1254" s="139"/>
      <c r="B1254" s="139"/>
      <c r="C1254" s="140"/>
      <c r="D1254" s="141"/>
      <c r="E1254" s="141"/>
      <c r="F1254" s="141"/>
      <c r="G1254" s="141"/>
      <c r="H1254" s="141"/>
      <c r="I1254" s="141"/>
      <c r="J1254" s="141"/>
      <c r="K1254" s="141"/>
      <c r="L1254" s="141"/>
      <c r="M1254" s="142"/>
      <c r="N1254" s="141"/>
      <c r="O1254" s="133"/>
      <c r="P1254" s="141"/>
      <c r="Q1254" s="133"/>
      <c r="R1254" s="141"/>
      <c r="S1254" s="133"/>
      <c r="T1254" s="40"/>
      <c r="U1254" s="133"/>
      <c r="V1254" s="141"/>
      <c r="W1254" s="141"/>
      <c r="X1254" s="141"/>
      <c r="Y1254" s="141"/>
      <c r="Z1254" s="141"/>
    </row>
    <row r="1255" ht="12.75" customHeight="1">
      <c r="A1255" s="139"/>
      <c r="B1255" s="139"/>
      <c r="C1255" s="140"/>
      <c r="D1255" s="141"/>
      <c r="E1255" s="141"/>
      <c r="F1255" s="141"/>
      <c r="G1255" s="141"/>
      <c r="H1255" s="141"/>
      <c r="I1255" s="141"/>
      <c r="J1255" s="141"/>
      <c r="K1255" s="141"/>
      <c r="L1255" s="141"/>
      <c r="M1255" s="142"/>
      <c r="N1255" s="141"/>
      <c r="O1255" s="133"/>
      <c r="P1255" s="141"/>
      <c r="Q1255" s="133"/>
      <c r="R1255" s="141"/>
      <c r="S1255" s="133"/>
      <c r="T1255" s="40"/>
      <c r="U1255" s="133"/>
      <c r="V1255" s="141"/>
      <c r="W1255" s="141"/>
      <c r="X1255" s="141"/>
      <c r="Y1255" s="141"/>
      <c r="Z1255" s="141"/>
    </row>
    <row r="1256" ht="12.75" customHeight="1">
      <c r="A1256" s="139"/>
      <c r="B1256" s="139"/>
      <c r="C1256" s="140"/>
      <c r="D1256" s="141"/>
      <c r="E1256" s="141"/>
      <c r="F1256" s="141"/>
      <c r="G1256" s="141"/>
      <c r="H1256" s="141"/>
      <c r="I1256" s="141"/>
      <c r="J1256" s="141"/>
      <c r="K1256" s="141"/>
      <c r="L1256" s="141"/>
      <c r="M1256" s="142"/>
      <c r="N1256" s="141"/>
      <c r="O1256" s="133"/>
      <c r="P1256" s="141"/>
      <c r="Q1256" s="133"/>
      <c r="R1256" s="141"/>
      <c r="S1256" s="133"/>
      <c r="T1256" s="40"/>
      <c r="U1256" s="133"/>
      <c r="V1256" s="141"/>
      <c r="W1256" s="141"/>
      <c r="X1256" s="141"/>
      <c r="Y1256" s="141"/>
      <c r="Z1256" s="141"/>
    </row>
    <row r="1257" ht="12.75" customHeight="1">
      <c r="A1257" s="139"/>
      <c r="B1257" s="139"/>
      <c r="C1257" s="140"/>
      <c r="D1257" s="141"/>
      <c r="E1257" s="141"/>
      <c r="F1257" s="141"/>
      <c r="G1257" s="141"/>
      <c r="H1257" s="141"/>
      <c r="I1257" s="141"/>
      <c r="J1257" s="141"/>
      <c r="K1257" s="141"/>
      <c r="L1257" s="141"/>
      <c r="M1257" s="142"/>
      <c r="N1257" s="141"/>
      <c r="O1257" s="133"/>
      <c r="P1257" s="141"/>
      <c r="Q1257" s="133"/>
      <c r="R1257" s="141"/>
      <c r="S1257" s="133"/>
      <c r="T1257" s="40"/>
      <c r="U1257" s="133"/>
      <c r="V1257" s="141"/>
      <c r="W1257" s="141"/>
      <c r="X1257" s="141"/>
      <c r="Y1257" s="141"/>
      <c r="Z1257" s="141"/>
    </row>
    <row r="1258" ht="12.75" customHeight="1">
      <c r="A1258" s="139"/>
      <c r="B1258" s="139"/>
      <c r="C1258" s="140"/>
      <c r="D1258" s="141"/>
      <c r="E1258" s="141"/>
      <c r="F1258" s="141"/>
      <c r="G1258" s="141"/>
      <c r="H1258" s="141"/>
      <c r="I1258" s="141"/>
      <c r="J1258" s="141"/>
      <c r="K1258" s="141"/>
      <c r="L1258" s="141"/>
      <c r="M1258" s="142"/>
      <c r="N1258" s="141"/>
      <c r="O1258" s="133"/>
      <c r="P1258" s="141"/>
      <c r="Q1258" s="133"/>
      <c r="R1258" s="141"/>
      <c r="S1258" s="133"/>
      <c r="T1258" s="40"/>
      <c r="U1258" s="133"/>
      <c r="V1258" s="141"/>
      <c r="W1258" s="141"/>
      <c r="X1258" s="141"/>
      <c r="Y1258" s="141"/>
      <c r="Z1258" s="141"/>
    </row>
    <row r="1259" ht="12.75" customHeight="1">
      <c r="A1259" s="139"/>
      <c r="B1259" s="139"/>
      <c r="C1259" s="140"/>
      <c r="D1259" s="141"/>
      <c r="E1259" s="141"/>
      <c r="F1259" s="141"/>
      <c r="G1259" s="141"/>
      <c r="H1259" s="141"/>
      <c r="I1259" s="141"/>
      <c r="J1259" s="141"/>
      <c r="K1259" s="141"/>
      <c r="L1259" s="141"/>
      <c r="M1259" s="142"/>
      <c r="N1259" s="141"/>
      <c r="O1259" s="133"/>
      <c r="P1259" s="141"/>
      <c r="Q1259" s="133"/>
      <c r="R1259" s="141"/>
      <c r="S1259" s="133"/>
      <c r="T1259" s="40"/>
      <c r="U1259" s="133"/>
      <c r="V1259" s="141"/>
      <c r="W1259" s="141"/>
      <c r="X1259" s="141"/>
      <c r="Y1259" s="141"/>
      <c r="Z1259" s="141"/>
    </row>
    <row r="1260" ht="12.75" customHeight="1">
      <c r="A1260" s="139"/>
      <c r="B1260" s="139"/>
      <c r="C1260" s="140"/>
      <c r="D1260" s="141"/>
      <c r="E1260" s="141"/>
      <c r="F1260" s="141"/>
      <c r="G1260" s="141"/>
      <c r="H1260" s="141"/>
      <c r="I1260" s="141"/>
      <c r="J1260" s="141"/>
      <c r="K1260" s="141"/>
      <c r="L1260" s="141"/>
      <c r="M1260" s="142"/>
      <c r="N1260" s="141"/>
      <c r="O1260" s="133"/>
      <c r="P1260" s="141"/>
      <c r="Q1260" s="133"/>
      <c r="R1260" s="141"/>
      <c r="S1260" s="133"/>
      <c r="T1260" s="40"/>
      <c r="U1260" s="133"/>
      <c r="V1260" s="141"/>
      <c r="W1260" s="141"/>
      <c r="X1260" s="141"/>
      <c r="Y1260" s="141"/>
      <c r="Z1260" s="141"/>
    </row>
    <row r="1261" ht="12.75" customHeight="1">
      <c r="A1261" s="139"/>
      <c r="B1261" s="139"/>
      <c r="C1261" s="140"/>
      <c r="D1261" s="141"/>
      <c r="E1261" s="141"/>
      <c r="F1261" s="141"/>
      <c r="G1261" s="141"/>
      <c r="H1261" s="141"/>
      <c r="I1261" s="141"/>
      <c r="J1261" s="141"/>
      <c r="K1261" s="141"/>
      <c r="L1261" s="141"/>
      <c r="M1261" s="142"/>
      <c r="N1261" s="141"/>
      <c r="O1261" s="133"/>
      <c r="P1261" s="141"/>
      <c r="Q1261" s="133"/>
      <c r="R1261" s="141"/>
      <c r="S1261" s="133"/>
      <c r="T1261" s="40"/>
      <c r="U1261" s="133"/>
      <c r="V1261" s="141"/>
      <c r="W1261" s="141"/>
      <c r="X1261" s="141"/>
      <c r="Y1261" s="141"/>
      <c r="Z1261" s="141"/>
    </row>
    <row r="1262" ht="12.75" customHeight="1">
      <c r="A1262" s="139"/>
      <c r="B1262" s="139"/>
      <c r="C1262" s="140"/>
      <c r="D1262" s="141"/>
      <c r="E1262" s="141"/>
      <c r="F1262" s="141"/>
      <c r="G1262" s="141"/>
      <c r="H1262" s="141"/>
      <c r="I1262" s="141"/>
      <c r="J1262" s="141"/>
      <c r="K1262" s="141"/>
      <c r="L1262" s="141"/>
      <c r="M1262" s="142"/>
      <c r="N1262" s="141"/>
      <c r="O1262" s="133"/>
      <c r="P1262" s="141"/>
      <c r="Q1262" s="133"/>
      <c r="R1262" s="141"/>
      <c r="S1262" s="133"/>
      <c r="T1262" s="40"/>
      <c r="U1262" s="133"/>
      <c r="V1262" s="141"/>
      <c r="W1262" s="141"/>
      <c r="X1262" s="141"/>
      <c r="Y1262" s="141"/>
      <c r="Z1262" s="141"/>
    </row>
    <row r="1263" ht="12.75" customHeight="1">
      <c r="A1263" s="139"/>
      <c r="B1263" s="139"/>
      <c r="C1263" s="140"/>
      <c r="D1263" s="141"/>
      <c r="E1263" s="141"/>
      <c r="F1263" s="141"/>
      <c r="G1263" s="141"/>
      <c r="H1263" s="141"/>
      <c r="I1263" s="141"/>
      <c r="J1263" s="141"/>
      <c r="K1263" s="141"/>
      <c r="L1263" s="141"/>
      <c r="M1263" s="142"/>
      <c r="N1263" s="141"/>
      <c r="O1263" s="133"/>
      <c r="P1263" s="141"/>
      <c r="Q1263" s="133"/>
      <c r="R1263" s="141"/>
      <c r="S1263" s="133"/>
      <c r="T1263" s="40"/>
      <c r="U1263" s="133"/>
      <c r="V1263" s="141"/>
      <c r="W1263" s="141"/>
      <c r="X1263" s="141"/>
      <c r="Y1263" s="141"/>
      <c r="Z1263" s="141"/>
    </row>
    <row r="1264" ht="12.75" customHeight="1">
      <c r="A1264" s="139"/>
      <c r="B1264" s="139"/>
      <c r="C1264" s="140"/>
      <c r="D1264" s="141"/>
      <c r="E1264" s="141"/>
      <c r="F1264" s="141"/>
      <c r="G1264" s="141"/>
      <c r="H1264" s="141"/>
      <c r="I1264" s="141"/>
      <c r="J1264" s="141"/>
      <c r="K1264" s="141"/>
      <c r="L1264" s="141"/>
      <c r="M1264" s="142"/>
      <c r="N1264" s="141"/>
      <c r="O1264" s="133"/>
      <c r="P1264" s="141"/>
      <c r="Q1264" s="133"/>
      <c r="R1264" s="141"/>
      <c r="S1264" s="133"/>
      <c r="T1264" s="40"/>
      <c r="U1264" s="133"/>
      <c r="V1264" s="141"/>
      <c r="W1264" s="141"/>
      <c r="X1264" s="141"/>
      <c r="Y1264" s="141"/>
      <c r="Z1264" s="141"/>
    </row>
    <row r="1265" ht="12.75" customHeight="1">
      <c r="A1265" s="139"/>
      <c r="B1265" s="139"/>
      <c r="C1265" s="140"/>
      <c r="D1265" s="141"/>
      <c r="E1265" s="141"/>
      <c r="F1265" s="141"/>
      <c r="G1265" s="141"/>
      <c r="H1265" s="141"/>
      <c r="I1265" s="141"/>
      <c r="J1265" s="141"/>
      <c r="K1265" s="141"/>
      <c r="L1265" s="141"/>
      <c r="M1265" s="142"/>
      <c r="N1265" s="141"/>
      <c r="O1265" s="133"/>
      <c r="P1265" s="141"/>
      <c r="Q1265" s="133"/>
      <c r="R1265" s="141"/>
      <c r="S1265" s="133"/>
      <c r="T1265" s="40"/>
      <c r="U1265" s="133"/>
      <c r="V1265" s="141"/>
      <c r="W1265" s="141"/>
      <c r="X1265" s="141"/>
      <c r="Y1265" s="141"/>
      <c r="Z1265" s="141"/>
    </row>
    <row r="1266" ht="12.75" customHeight="1">
      <c r="A1266" s="139"/>
      <c r="B1266" s="139"/>
      <c r="C1266" s="140"/>
      <c r="D1266" s="141"/>
      <c r="E1266" s="141"/>
      <c r="F1266" s="141"/>
      <c r="G1266" s="141"/>
      <c r="H1266" s="141"/>
      <c r="I1266" s="141"/>
      <c r="J1266" s="141"/>
      <c r="K1266" s="141"/>
      <c r="L1266" s="141"/>
      <c r="M1266" s="142"/>
      <c r="N1266" s="141"/>
      <c r="O1266" s="133"/>
      <c r="P1266" s="141"/>
      <c r="Q1266" s="133"/>
      <c r="R1266" s="141"/>
      <c r="S1266" s="133"/>
      <c r="T1266" s="40"/>
      <c r="U1266" s="133"/>
      <c r="V1266" s="141"/>
      <c r="W1266" s="141"/>
      <c r="X1266" s="141"/>
      <c r="Y1266" s="141"/>
      <c r="Z1266" s="141"/>
    </row>
    <row r="1267" ht="12.75" customHeight="1">
      <c r="A1267" s="139"/>
      <c r="B1267" s="139"/>
      <c r="C1267" s="140"/>
      <c r="D1267" s="141"/>
      <c r="E1267" s="141"/>
      <c r="F1267" s="141"/>
      <c r="G1267" s="141"/>
      <c r="H1267" s="141"/>
      <c r="I1267" s="141"/>
      <c r="J1267" s="141"/>
      <c r="K1267" s="141"/>
      <c r="L1267" s="141"/>
      <c r="M1267" s="142"/>
      <c r="N1267" s="141"/>
      <c r="O1267" s="133"/>
      <c r="P1267" s="141"/>
      <c r="Q1267" s="133"/>
      <c r="R1267" s="141"/>
      <c r="S1267" s="133"/>
      <c r="T1267" s="40"/>
      <c r="U1267" s="133"/>
      <c r="V1267" s="141"/>
      <c r="W1267" s="141"/>
      <c r="X1267" s="141"/>
      <c r="Y1267" s="141"/>
      <c r="Z1267" s="141"/>
    </row>
    <row r="1268" ht="12.75" customHeight="1">
      <c r="A1268" s="139"/>
      <c r="B1268" s="139"/>
      <c r="C1268" s="140"/>
      <c r="D1268" s="141"/>
      <c r="E1268" s="141"/>
      <c r="F1268" s="141"/>
      <c r="G1268" s="141"/>
      <c r="H1268" s="141"/>
      <c r="I1268" s="141"/>
      <c r="J1268" s="141"/>
      <c r="K1268" s="141"/>
      <c r="L1268" s="141"/>
      <c r="M1268" s="142"/>
      <c r="N1268" s="141"/>
      <c r="O1268" s="133"/>
      <c r="P1268" s="141"/>
      <c r="Q1268" s="133"/>
      <c r="R1268" s="141"/>
      <c r="S1268" s="133"/>
      <c r="T1268" s="40"/>
      <c r="U1268" s="133"/>
      <c r="V1268" s="141"/>
      <c r="W1268" s="141"/>
      <c r="X1268" s="141"/>
      <c r="Y1268" s="141"/>
      <c r="Z1268" s="141"/>
    </row>
    <row r="1269" ht="12.75" customHeight="1">
      <c r="A1269" s="139"/>
      <c r="B1269" s="139"/>
      <c r="C1269" s="140"/>
      <c r="D1269" s="141"/>
      <c r="E1269" s="141"/>
      <c r="F1269" s="141"/>
      <c r="G1269" s="141"/>
      <c r="H1269" s="141"/>
      <c r="I1269" s="141"/>
      <c r="J1269" s="141"/>
      <c r="K1269" s="141"/>
      <c r="L1269" s="141"/>
      <c r="M1269" s="142"/>
      <c r="N1269" s="141"/>
      <c r="O1269" s="133"/>
      <c r="P1269" s="141"/>
      <c r="Q1269" s="133"/>
      <c r="R1269" s="141"/>
      <c r="S1269" s="133"/>
      <c r="T1269" s="40"/>
      <c r="U1269" s="133"/>
      <c r="V1269" s="141"/>
      <c r="W1269" s="141"/>
      <c r="X1269" s="141"/>
      <c r="Y1269" s="141"/>
      <c r="Z1269" s="141"/>
    </row>
    <row r="1270" ht="12.75" customHeight="1">
      <c r="A1270" s="139"/>
      <c r="B1270" s="139"/>
      <c r="C1270" s="140"/>
      <c r="D1270" s="141"/>
      <c r="E1270" s="141"/>
      <c r="F1270" s="141"/>
      <c r="G1270" s="141"/>
      <c r="H1270" s="141"/>
      <c r="I1270" s="141"/>
      <c r="J1270" s="141"/>
      <c r="K1270" s="141"/>
      <c r="L1270" s="141"/>
      <c r="M1270" s="142"/>
      <c r="N1270" s="141"/>
      <c r="O1270" s="133"/>
      <c r="P1270" s="141"/>
      <c r="Q1270" s="133"/>
      <c r="R1270" s="141"/>
      <c r="S1270" s="133"/>
      <c r="T1270" s="40"/>
      <c r="U1270" s="133"/>
      <c r="V1270" s="141"/>
      <c r="W1270" s="141"/>
      <c r="X1270" s="141"/>
      <c r="Y1270" s="141"/>
      <c r="Z1270" s="141"/>
    </row>
    <row r="1271" ht="12.75" customHeight="1">
      <c r="A1271" s="139"/>
      <c r="B1271" s="139"/>
      <c r="C1271" s="140"/>
      <c r="D1271" s="141"/>
      <c r="E1271" s="141"/>
      <c r="F1271" s="141"/>
      <c r="G1271" s="141"/>
      <c r="H1271" s="141"/>
      <c r="I1271" s="141"/>
      <c r="J1271" s="141"/>
      <c r="K1271" s="141"/>
      <c r="L1271" s="141"/>
      <c r="M1271" s="142"/>
      <c r="N1271" s="141"/>
      <c r="O1271" s="133"/>
      <c r="P1271" s="141"/>
      <c r="Q1271" s="133"/>
      <c r="R1271" s="141"/>
      <c r="S1271" s="133"/>
      <c r="T1271" s="40"/>
      <c r="U1271" s="133"/>
      <c r="V1271" s="141"/>
      <c r="W1271" s="141"/>
      <c r="X1271" s="141"/>
      <c r="Y1271" s="141"/>
      <c r="Z1271" s="141"/>
    </row>
    <row r="1272" ht="12.75" customHeight="1">
      <c r="A1272" s="139"/>
      <c r="B1272" s="139"/>
      <c r="C1272" s="140"/>
      <c r="D1272" s="141"/>
      <c r="E1272" s="141"/>
      <c r="F1272" s="141"/>
      <c r="G1272" s="141"/>
      <c r="H1272" s="141"/>
      <c r="I1272" s="141"/>
      <c r="J1272" s="141"/>
      <c r="K1272" s="141"/>
      <c r="L1272" s="141"/>
      <c r="M1272" s="142"/>
      <c r="N1272" s="141"/>
      <c r="O1272" s="133"/>
      <c r="P1272" s="141"/>
      <c r="Q1272" s="133"/>
      <c r="R1272" s="141"/>
      <c r="S1272" s="133"/>
      <c r="T1272" s="40"/>
      <c r="U1272" s="133"/>
      <c r="V1272" s="141"/>
      <c r="W1272" s="141"/>
      <c r="X1272" s="141"/>
      <c r="Y1272" s="141"/>
      <c r="Z1272" s="141"/>
    </row>
    <row r="1273" ht="12.75" customHeight="1">
      <c r="A1273" s="139"/>
      <c r="B1273" s="139"/>
      <c r="C1273" s="140"/>
      <c r="D1273" s="141"/>
      <c r="E1273" s="141"/>
      <c r="F1273" s="141"/>
      <c r="G1273" s="141"/>
      <c r="H1273" s="141"/>
      <c r="I1273" s="141"/>
      <c r="J1273" s="141"/>
      <c r="K1273" s="141"/>
      <c r="L1273" s="141"/>
      <c r="M1273" s="142"/>
      <c r="N1273" s="141"/>
      <c r="O1273" s="133"/>
      <c r="P1273" s="141"/>
      <c r="Q1273" s="133"/>
      <c r="R1273" s="141"/>
      <c r="S1273" s="133"/>
      <c r="T1273" s="40"/>
      <c r="U1273" s="133"/>
      <c r="V1273" s="141"/>
      <c r="W1273" s="141"/>
      <c r="X1273" s="141"/>
      <c r="Y1273" s="141"/>
      <c r="Z1273" s="141"/>
    </row>
    <row r="1274" ht="12.75" customHeight="1">
      <c r="A1274" s="139"/>
      <c r="B1274" s="139"/>
      <c r="C1274" s="140"/>
      <c r="D1274" s="141"/>
      <c r="E1274" s="141"/>
      <c r="F1274" s="141"/>
      <c r="G1274" s="141"/>
      <c r="H1274" s="141"/>
      <c r="I1274" s="141"/>
      <c r="J1274" s="141"/>
      <c r="K1274" s="141"/>
      <c r="L1274" s="141"/>
      <c r="M1274" s="142"/>
      <c r="N1274" s="141"/>
      <c r="O1274" s="133"/>
      <c r="P1274" s="141"/>
      <c r="Q1274" s="133"/>
      <c r="R1274" s="141"/>
      <c r="S1274" s="133"/>
      <c r="T1274" s="40"/>
      <c r="U1274" s="133"/>
      <c r="V1274" s="141"/>
      <c r="W1274" s="141"/>
      <c r="X1274" s="141"/>
      <c r="Y1274" s="141"/>
      <c r="Z1274" s="141"/>
    </row>
    <row r="1275" ht="12.75" customHeight="1">
      <c r="A1275" s="139"/>
      <c r="B1275" s="139"/>
      <c r="C1275" s="140"/>
      <c r="D1275" s="141"/>
      <c r="E1275" s="141"/>
      <c r="F1275" s="141"/>
      <c r="G1275" s="141"/>
      <c r="H1275" s="141"/>
      <c r="I1275" s="141"/>
      <c r="J1275" s="141"/>
      <c r="K1275" s="141"/>
      <c r="L1275" s="141"/>
      <c r="M1275" s="142"/>
      <c r="N1275" s="141"/>
      <c r="O1275" s="133"/>
      <c r="P1275" s="141"/>
      <c r="Q1275" s="133"/>
      <c r="R1275" s="141"/>
      <c r="S1275" s="133"/>
      <c r="T1275" s="40"/>
      <c r="U1275" s="133"/>
      <c r="V1275" s="141"/>
      <c r="W1275" s="141"/>
      <c r="X1275" s="141"/>
      <c r="Y1275" s="141"/>
      <c r="Z1275" s="141"/>
    </row>
    <row r="1276" ht="12.75" customHeight="1">
      <c r="A1276" s="139"/>
      <c r="B1276" s="139"/>
      <c r="C1276" s="140"/>
      <c r="D1276" s="141"/>
      <c r="E1276" s="141"/>
      <c r="F1276" s="141"/>
      <c r="G1276" s="141"/>
      <c r="H1276" s="141"/>
      <c r="I1276" s="141"/>
      <c r="J1276" s="141"/>
      <c r="K1276" s="141"/>
      <c r="L1276" s="141"/>
      <c r="M1276" s="142"/>
      <c r="N1276" s="141"/>
      <c r="O1276" s="133"/>
      <c r="P1276" s="141"/>
      <c r="Q1276" s="133"/>
      <c r="R1276" s="141"/>
      <c r="S1276" s="133"/>
      <c r="T1276" s="40"/>
      <c r="U1276" s="133"/>
      <c r="V1276" s="141"/>
      <c r="W1276" s="141"/>
      <c r="X1276" s="141"/>
      <c r="Y1276" s="141"/>
      <c r="Z1276" s="141"/>
    </row>
    <row r="1277" ht="12.75" customHeight="1">
      <c r="A1277" s="139"/>
      <c r="B1277" s="139"/>
      <c r="C1277" s="140"/>
      <c r="D1277" s="141"/>
      <c r="E1277" s="141"/>
      <c r="F1277" s="141"/>
      <c r="G1277" s="141"/>
      <c r="H1277" s="141"/>
      <c r="I1277" s="141"/>
      <c r="J1277" s="141"/>
      <c r="K1277" s="141"/>
      <c r="L1277" s="141"/>
      <c r="M1277" s="142"/>
      <c r="N1277" s="141"/>
      <c r="O1277" s="133"/>
      <c r="P1277" s="141"/>
      <c r="Q1277" s="133"/>
      <c r="R1277" s="141"/>
      <c r="S1277" s="133"/>
      <c r="T1277" s="40"/>
      <c r="U1277" s="133"/>
      <c r="V1277" s="141"/>
      <c r="W1277" s="141"/>
      <c r="X1277" s="141"/>
      <c r="Y1277" s="141"/>
      <c r="Z1277" s="141"/>
    </row>
    <row r="1278" ht="12.75" customHeight="1">
      <c r="A1278" s="139"/>
      <c r="B1278" s="139"/>
      <c r="C1278" s="140"/>
      <c r="D1278" s="141"/>
      <c r="E1278" s="141"/>
      <c r="F1278" s="141"/>
      <c r="G1278" s="141"/>
      <c r="H1278" s="141"/>
      <c r="I1278" s="141"/>
      <c r="J1278" s="141"/>
      <c r="K1278" s="141"/>
      <c r="L1278" s="141"/>
      <c r="M1278" s="142"/>
      <c r="N1278" s="141"/>
      <c r="O1278" s="133"/>
      <c r="P1278" s="141"/>
      <c r="Q1278" s="133"/>
      <c r="R1278" s="141"/>
      <c r="S1278" s="133"/>
      <c r="T1278" s="40"/>
      <c r="U1278" s="133"/>
      <c r="V1278" s="141"/>
      <c r="W1278" s="141"/>
      <c r="X1278" s="141"/>
      <c r="Y1278" s="141"/>
      <c r="Z1278" s="141"/>
    </row>
    <row r="1279" ht="12.75" customHeight="1">
      <c r="A1279" s="139"/>
      <c r="B1279" s="139"/>
      <c r="C1279" s="140"/>
      <c r="D1279" s="141"/>
      <c r="E1279" s="141"/>
      <c r="F1279" s="141"/>
      <c r="G1279" s="141"/>
      <c r="H1279" s="141"/>
      <c r="I1279" s="141"/>
      <c r="J1279" s="141"/>
      <c r="K1279" s="141"/>
      <c r="L1279" s="141"/>
      <c r="M1279" s="142"/>
      <c r="N1279" s="141"/>
      <c r="O1279" s="133"/>
      <c r="P1279" s="141"/>
      <c r="Q1279" s="133"/>
      <c r="R1279" s="141"/>
      <c r="S1279" s="133"/>
      <c r="T1279" s="40"/>
      <c r="U1279" s="133"/>
      <c r="V1279" s="141"/>
      <c r="W1279" s="141"/>
      <c r="X1279" s="141"/>
      <c r="Y1279" s="141"/>
      <c r="Z1279" s="141"/>
    </row>
    <row r="1280" ht="12.75" customHeight="1">
      <c r="A1280" s="139"/>
      <c r="B1280" s="139"/>
      <c r="C1280" s="140"/>
      <c r="D1280" s="141"/>
      <c r="E1280" s="141"/>
      <c r="F1280" s="141"/>
      <c r="G1280" s="141"/>
      <c r="H1280" s="141"/>
      <c r="I1280" s="141"/>
      <c r="J1280" s="141"/>
      <c r="K1280" s="141"/>
      <c r="L1280" s="141"/>
      <c r="M1280" s="142"/>
      <c r="N1280" s="141"/>
      <c r="O1280" s="133"/>
      <c r="P1280" s="141"/>
      <c r="Q1280" s="133"/>
      <c r="R1280" s="141"/>
      <c r="S1280" s="133"/>
      <c r="T1280" s="40"/>
      <c r="U1280" s="133"/>
      <c r="V1280" s="141"/>
      <c r="W1280" s="141"/>
      <c r="X1280" s="141"/>
      <c r="Y1280" s="141"/>
      <c r="Z1280" s="141"/>
    </row>
    <row r="1281" ht="12.75" customHeight="1">
      <c r="A1281" s="139"/>
      <c r="B1281" s="139"/>
      <c r="C1281" s="140"/>
      <c r="D1281" s="141"/>
      <c r="E1281" s="141"/>
      <c r="F1281" s="141"/>
      <c r="G1281" s="141"/>
      <c r="H1281" s="141"/>
      <c r="I1281" s="141"/>
      <c r="J1281" s="141"/>
      <c r="K1281" s="141"/>
      <c r="L1281" s="141"/>
      <c r="M1281" s="142"/>
      <c r="N1281" s="141"/>
      <c r="O1281" s="133"/>
      <c r="P1281" s="141"/>
      <c r="Q1281" s="133"/>
      <c r="R1281" s="141"/>
      <c r="S1281" s="133"/>
      <c r="T1281" s="40"/>
      <c r="U1281" s="133"/>
      <c r="V1281" s="141"/>
      <c r="W1281" s="141"/>
      <c r="X1281" s="141"/>
      <c r="Y1281" s="141"/>
      <c r="Z1281" s="141"/>
    </row>
    <row r="1282" ht="12.75" customHeight="1">
      <c r="A1282" s="139"/>
      <c r="B1282" s="139"/>
      <c r="C1282" s="140"/>
      <c r="D1282" s="141"/>
      <c r="E1282" s="141"/>
      <c r="F1282" s="141"/>
      <c r="G1282" s="141"/>
      <c r="H1282" s="141"/>
      <c r="I1282" s="141"/>
      <c r="J1282" s="141"/>
      <c r="K1282" s="141"/>
      <c r="L1282" s="141"/>
      <c r="M1282" s="142"/>
      <c r="N1282" s="141"/>
      <c r="O1282" s="133"/>
      <c r="P1282" s="141"/>
      <c r="Q1282" s="133"/>
      <c r="R1282" s="141"/>
      <c r="S1282" s="133"/>
      <c r="T1282" s="40"/>
      <c r="U1282" s="133"/>
      <c r="V1282" s="141"/>
      <c r="W1282" s="141"/>
      <c r="X1282" s="141"/>
      <c r="Y1282" s="141"/>
      <c r="Z1282" s="141"/>
    </row>
    <row r="1283" ht="12.75" customHeight="1">
      <c r="A1283" s="139"/>
      <c r="B1283" s="139"/>
      <c r="C1283" s="140"/>
      <c r="D1283" s="141"/>
      <c r="E1283" s="141"/>
      <c r="F1283" s="141"/>
      <c r="G1283" s="141"/>
      <c r="H1283" s="141"/>
      <c r="I1283" s="141"/>
      <c r="J1283" s="141"/>
      <c r="K1283" s="141"/>
      <c r="L1283" s="141"/>
      <c r="M1283" s="142"/>
      <c r="N1283" s="141"/>
      <c r="O1283" s="133"/>
      <c r="P1283" s="141"/>
      <c r="Q1283" s="133"/>
      <c r="R1283" s="141"/>
      <c r="S1283" s="133"/>
      <c r="T1283" s="40"/>
      <c r="U1283" s="133"/>
      <c r="V1283" s="141"/>
      <c r="W1283" s="141"/>
      <c r="X1283" s="141"/>
      <c r="Y1283" s="141"/>
      <c r="Z1283" s="141"/>
    </row>
    <row r="1284" ht="12.75" customHeight="1">
      <c r="A1284" s="139"/>
      <c r="B1284" s="139"/>
      <c r="C1284" s="140"/>
      <c r="D1284" s="141"/>
      <c r="E1284" s="141"/>
      <c r="F1284" s="141"/>
      <c r="G1284" s="141"/>
      <c r="H1284" s="141"/>
      <c r="I1284" s="141"/>
      <c r="J1284" s="141"/>
      <c r="K1284" s="141"/>
      <c r="L1284" s="141"/>
      <c r="M1284" s="142"/>
      <c r="N1284" s="141"/>
      <c r="O1284" s="133"/>
      <c r="P1284" s="141"/>
      <c r="Q1284" s="133"/>
      <c r="R1284" s="141"/>
      <c r="S1284" s="133"/>
      <c r="T1284" s="40"/>
      <c r="U1284" s="133"/>
      <c r="V1284" s="141"/>
      <c r="W1284" s="141"/>
      <c r="X1284" s="141"/>
      <c r="Y1284" s="141"/>
      <c r="Z1284" s="141"/>
    </row>
    <row r="1285" ht="12.75" customHeight="1">
      <c r="A1285" s="139"/>
      <c r="B1285" s="139"/>
      <c r="C1285" s="140"/>
      <c r="D1285" s="141"/>
      <c r="E1285" s="141"/>
      <c r="F1285" s="141"/>
      <c r="G1285" s="141"/>
      <c r="H1285" s="141"/>
      <c r="I1285" s="141"/>
      <c r="J1285" s="141"/>
      <c r="K1285" s="141"/>
      <c r="L1285" s="141"/>
      <c r="M1285" s="142"/>
      <c r="N1285" s="141"/>
      <c r="O1285" s="133"/>
      <c r="P1285" s="141"/>
      <c r="Q1285" s="133"/>
      <c r="R1285" s="141"/>
      <c r="S1285" s="133"/>
      <c r="T1285" s="40"/>
      <c r="U1285" s="133"/>
      <c r="V1285" s="141"/>
      <c r="W1285" s="141"/>
      <c r="X1285" s="141"/>
      <c r="Y1285" s="141"/>
      <c r="Z1285" s="141"/>
    </row>
    <row r="1286" ht="12.75" customHeight="1">
      <c r="A1286" s="139"/>
      <c r="B1286" s="139"/>
      <c r="C1286" s="140"/>
      <c r="D1286" s="141"/>
      <c r="E1286" s="141"/>
      <c r="F1286" s="141"/>
      <c r="G1286" s="141"/>
      <c r="H1286" s="141"/>
      <c r="I1286" s="141"/>
      <c r="J1286" s="141"/>
      <c r="K1286" s="141"/>
      <c r="L1286" s="141"/>
      <c r="M1286" s="142"/>
      <c r="N1286" s="141"/>
      <c r="O1286" s="133"/>
      <c r="P1286" s="141"/>
      <c r="Q1286" s="133"/>
      <c r="R1286" s="141"/>
      <c r="S1286" s="133"/>
      <c r="T1286" s="40"/>
      <c r="U1286" s="133"/>
      <c r="V1286" s="141"/>
      <c r="W1286" s="141"/>
      <c r="X1286" s="141"/>
      <c r="Y1286" s="141"/>
      <c r="Z1286" s="141"/>
    </row>
    <row r="1287" ht="12.75" customHeight="1">
      <c r="A1287" s="139"/>
      <c r="B1287" s="139"/>
      <c r="C1287" s="140"/>
      <c r="D1287" s="141"/>
      <c r="E1287" s="141"/>
      <c r="F1287" s="141"/>
      <c r="G1287" s="141"/>
      <c r="H1287" s="141"/>
      <c r="I1287" s="141"/>
      <c r="J1287" s="141"/>
      <c r="K1287" s="141"/>
      <c r="L1287" s="141"/>
      <c r="M1287" s="142"/>
      <c r="N1287" s="141"/>
      <c r="O1287" s="133"/>
      <c r="P1287" s="141"/>
      <c r="Q1287" s="133"/>
      <c r="R1287" s="141"/>
      <c r="S1287" s="133"/>
      <c r="T1287" s="40"/>
      <c r="U1287" s="133"/>
      <c r="V1287" s="141"/>
      <c r="W1287" s="141"/>
      <c r="X1287" s="141"/>
      <c r="Y1287" s="141"/>
      <c r="Z1287" s="141"/>
    </row>
    <row r="1288" ht="12.75" customHeight="1">
      <c r="A1288" s="139"/>
      <c r="B1288" s="139"/>
      <c r="C1288" s="140"/>
      <c r="D1288" s="141"/>
      <c r="E1288" s="141"/>
      <c r="F1288" s="141"/>
      <c r="G1288" s="141"/>
      <c r="H1288" s="141"/>
      <c r="I1288" s="141"/>
      <c r="J1288" s="141"/>
      <c r="K1288" s="141"/>
      <c r="L1288" s="141"/>
      <c r="M1288" s="142"/>
      <c r="N1288" s="141"/>
      <c r="O1288" s="133"/>
      <c r="P1288" s="141"/>
      <c r="Q1288" s="133"/>
      <c r="R1288" s="141"/>
      <c r="S1288" s="133"/>
      <c r="T1288" s="40"/>
      <c r="U1288" s="133"/>
      <c r="V1288" s="141"/>
      <c r="W1288" s="141"/>
      <c r="X1288" s="141"/>
      <c r="Y1288" s="141"/>
      <c r="Z1288" s="141"/>
    </row>
    <row r="1289" ht="12.75" customHeight="1">
      <c r="A1289" s="139"/>
      <c r="B1289" s="139"/>
      <c r="C1289" s="140"/>
      <c r="D1289" s="141"/>
      <c r="E1289" s="141"/>
      <c r="F1289" s="141"/>
      <c r="G1289" s="141"/>
      <c r="H1289" s="141"/>
      <c r="I1289" s="141"/>
      <c r="J1289" s="141"/>
      <c r="K1289" s="141"/>
      <c r="L1289" s="141"/>
      <c r="M1289" s="142"/>
      <c r="N1289" s="141"/>
      <c r="O1289" s="133"/>
      <c r="P1289" s="141"/>
      <c r="Q1289" s="133"/>
      <c r="R1289" s="141"/>
      <c r="S1289" s="133"/>
      <c r="T1289" s="40"/>
      <c r="U1289" s="133"/>
      <c r="V1289" s="141"/>
      <c r="W1289" s="141"/>
      <c r="X1289" s="141"/>
      <c r="Y1289" s="141"/>
      <c r="Z1289" s="141"/>
    </row>
    <row r="1290" ht="12.75" customHeight="1">
      <c r="A1290" s="139"/>
      <c r="B1290" s="139"/>
      <c r="C1290" s="140"/>
      <c r="D1290" s="141"/>
      <c r="E1290" s="141"/>
      <c r="F1290" s="141"/>
      <c r="G1290" s="141"/>
      <c r="H1290" s="141"/>
      <c r="I1290" s="141"/>
      <c r="J1290" s="141"/>
      <c r="K1290" s="141"/>
      <c r="L1290" s="141"/>
      <c r="M1290" s="142"/>
      <c r="N1290" s="141"/>
      <c r="O1290" s="133"/>
      <c r="P1290" s="141"/>
      <c r="Q1290" s="133"/>
      <c r="R1290" s="141"/>
      <c r="S1290" s="133"/>
      <c r="T1290" s="40"/>
      <c r="U1290" s="133"/>
      <c r="V1290" s="141"/>
      <c r="W1290" s="141"/>
      <c r="X1290" s="141"/>
      <c r="Y1290" s="141"/>
      <c r="Z1290" s="141"/>
    </row>
    <row r="1291" ht="12.75" customHeight="1">
      <c r="A1291" s="139"/>
      <c r="B1291" s="139"/>
      <c r="C1291" s="140"/>
      <c r="D1291" s="141"/>
      <c r="E1291" s="141"/>
      <c r="F1291" s="141"/>
      <c r="G1291" s="141"/>
      <c r="H1291" s="141"/>
      <c r="I1291" s="141"/>
      <c r="J1291" s="141"/>
      <c r="K1291" s="141"/>
      <c r="L1291" s="141"/>
      <c r="M1291" s="142"/>
      <c r="N1291" s="141"/>
      <c r="O1291" s="133"/>
      <c r="P1291" s="141"/>
      <c r="Q1291" s="133"/>
      <c r="R1291" s="141"/>
      <c r="S1291" s="133"/>
      <c r="T1291" s="40"/>
      <c r="U1291" s="133"/>
      <c r="V1291" s="141"/>
      <c r="W1291" s="141"/>
      <c r="X1291" s="141"/>
      <c r="Y1291" s="141"/>
      <c r="Z1291" s="141"/>
    </row>
    <row r="1292" ht="12.75" customHeight="1">
      <c r="A1292" s="139"/>
      <c r="B1292" s="139"/>
      <c r="C1292" s="140"/>
      <c r="D1292" s="141"/>
      <c r="E1292" s="141"/>
      <c r="F1292" s="141"/>
      <c r="G1292" s="141"/>
      <c r="H1292" s="141"/>
      <c r="I1292" s="141"/>
      <c r="J1292" s="141"/>
      <c r="K1292" s="141"/>
      <c r="L1292" s="141"/>
      <c r="M1292" s="142"/>
      <c r="N1292" s="141"/>
      <c r="O1292" s="133"/>
      <c r="P1292" s="141"/>
      <c r="Q1292" s="133"/>
      <c r="R1292" s="141"/>
      <c r="S1292" s="133"/>
      <c r="T1292" s="40"/>
      <c r="U1292" s="133"/>
      <c r="V1292" s="141"/>
      <c r="W1292" s="141"/>
      <c r="X1292" s="141"/>
      <c r="Y1292" s="141"/>
      <c r="Z1292" s="141"/>
    </row>
    <row r="1293" ht="12.75" customHeight="1">
      <c r="A1293" s="139"/>
      <c r="B1293" s="139"/>
      <c r="C1293" s="140"/>
      <c r="D1293" s="141"/>
      <c r="E1293" s="141"/>
      <c r="F1293" s="141"/>
      <c r="G1293" s="141"/>
      <c r="H1293" s="141"/>
      <c r="I1293" s="141"/>
      <c r="J1293" s="141"/>
      <c r="K1293" s="141"/>
      <c r="L1293" s="141"/>
      <c r="M1293" s="142"/>
      <c r="N1293" s="141"/>
      <c r="O1293" s="133"/>
      <c r="P1293" s="141"/>
      <c r="Q1293" s="133"/>
      <c r="R1293" s="141"/>
      <c r="S1293" s="133"/>
      <c r="T1293" s="40"/>
      <c r="U1293" s="133"/>
      <c r="V1293" s="141"/>
      <c r="W1293" s="141"/>
      <c r="X1293" s="141"/>
      <c r="Y1293" s="141"/>
      <c r="Z1293" s="141"/>
    </row>
    <row r="1294" ht="12.75" customHeight="1">
      <c r="A1294" s="139"/>
      <c r="B1294" s="139"/>
      <c r="C1294" s="140"/>
      <c r="D1294" s="141"/>
      <c r="E1294" s="141"/>
      <c r="F1294" s="141"/>
      <c r="G1294" s="141"/>
      <c r="H1294" s="141"/>
      <c r="I1294" s="141"/>
      <c r="J1294" s="141"/>
      <c r="K1294" s="141"/>
      <c r="L1294" s="141"/>
      <c r="M1294" s="142"/>
      <c r="N1294" s="141"/>
      <c r="O1294" s="133"/>
      <c r="P1294" s="141"/>
      <c r="Q1294" s="133"/>
      <c r="R1294" s="141"/>
      <c r="S1294" s="133"/>
      <c r="T1294" s="40"/>
      <c r="U1294" s="133"/>
      <c r="V1294" s="141"/>
      <c r="W1294" s="141"/>
      <c r="X1294" s="141"/>
      <c r="Y1294" s="141"/>
      <c r="Z1294" s="141"/>
    </row>
    <row r="1295" ht="12.75" customHeight="1">
      <c r="A1295" s="139"/>
      <c r="B1295" s="139"/>
      <c r="C1295" s="140"/>
      <c r="D1295" s="141"/>
      <c r="E1295" s="141"/>
      <c r="F1295" s="141"/>
      <c r="G1295" s="141"/>
      <c r="H1295" s="141"/>
      <c r="I1295" s="141"/>
      <c r="J1295" s="141"/>
      <c r="K1295" s="141"/>
      <c r="L1295" s="141"/>
      <c r="M1295" s="142"/>
      <c r="N1295" s="141"/>
      <c r="O1295" s="133"/>
      <c r="P1295" s="141"/>
      <c r="Q1295" s="133"/>
      <c r="R1295" s="141"/>
      <c r="S1295" s="133"/>
      <c r="T1295" s="40"/>
      <c r="U1295" s="133"/>
      <c r="V1295" s="141"/>
      <c r="W1295" s="141"/>
      <c r="X1295" s="141"/>
      <c r="Y1295" s="141"/>
      <c r="Z1295" s="141"/>
    </row>
    <row r="1296" ht="12.75" customHeight="1">
      <c r="A1296" s="139"/>
      <c r="B1296" s="139"/>
      <c r="C1296" s="140"/>
      <c r="D1296" s="141"/>
      <c r="E1296" s="141"/>
      <c r="F1296" s="141"/>
      <c r="G1296" s="141"/>
      <c r="H1296" s="141"/>
      <c r="I1296" s="141"/>
      <c r="J1296" s="141"/>
      <c r="K1296" s="141"/>
      <c r="L1296" s="141"/>
      <c r="M1296" s="142"/>
      <c r="N1296" s="141"/>
      <c r="O1296" s="133"/>
      <c r="P1296" s="141"/>
      <c r="Q1296" s="133"/>
      <c r="R1296" s="141"/>
      <c r="S1296" s="133"/>
      <c r="T1296" s="40"/>
      <c r="U1296" s="133"/>
      <c r="V1296" s="141"/>
      <c r="W1296" s="141"/>
      <c r="X1296" s="141"/>
      <c r="Y1296" s="141"/>
      <c r="Z1296" s="141"/>
    </row>
    <row r="1297" ht="12.75" customHeight="1">
      <c r="A1297" s="139"/>
      <c r="B1297" s="139"/>
      <c r="C1297" s="140"/>
      <c r="D1297" s="141"/>
      <c r="E1297" s="141"/>
      <c r="F1297" s="141"/>
      <c r="G1297" s="141"/>
      <c r="H1297" s="141"/>
      <c r="I1297" s="141"/>
      <c r="J1297" s="141"/>
      <c r="K1297" s="141"/>
      <c r="L1297" s="141"/>
      <c r="M1297" s="142"/>
      <c r="N1297" s="141"/>
      <c r="O1297" s="133"/>
      <c r="P1297" s="141"/>
      <c r="Q1297" s="133"/>
      <c r="R1297" s="141"/>
      <c r="S1297" s="133"/>
      <c r="T1297" s="40"/>
      <c r="U1297" s="133"/>
      <c r="V1297" s="141"/>
      <c r="W1297" s="141"/>
      <c r="X1297" s="141"/>
      <c r="Y1297" s="141"/>
      <c r="Z1297" s="141"/>
    </row>
    <row r="1298" ht="12.75" customHeight="1">
      <c r="A1298" s="139"/>
      <c r="B1298" s="139"/>
      <c r="C1298" s="140"/>
      <c r="D1298" s="141"/>
      <c r="E1298" s="141"/>
      <c r="F1298" s="141"/>
      <c r="G1298" s="141"/>
      <c r="H1298" s="141"/>
      <c r="I1298" s="141"/>
      <c r="J1298" s="141"/>
      <c r="K1298" s="141"/>
      <c r="L1298" s="141"/>
      <c r="M1298" s="142"/>
      <c r="N1298" s="141"/>
      <c r="O1298" s="133"/>
      <c r="P1298" s="141"/>
      <c r="Q1298" s="133"/>
      <c r="R1298" s="141"/>
      <c r="S1298" s="133"/>
      <c r="T1298" s="40"/>
      <c r="U1298" s="133"/>
      <c r="V1298" s="141"/>
      <c r="W1298" s="141"/>
      <c r="X1298" s="141"/>
      <c r="Y1298" s="141"/>
      <c r="Z1298" s="141"/>
    </row>
    <row r="1299" ht="12.75" customHeight="1">
      <c r="A1299" s="139"/>
      <c r="B1299" s="139"/>
      <c r="C1299" s="140"/>
      <c r="D1299" s="141"/>
      <c r="E1299" s="141"/>
      <c r="F1299" s="141"/>
      <c r="G1299" s="141"/>
      <c r="H1299" s="141"/>
      <c r="I1299" s="141"/>
      <c r="J1299" s="141"/>
      <c r="K1299" s="141"/>
      <c r="L1299" s="141"/>
      <c r="M1299" s="142"/>
      <c r="N1299" s="141"/>
      <c r="O1299" s="133"/>
      <c r="P1299" s="141"/>
      <c r="Q1299" s="133"/>
      <c r="R1299" s="141"/>
      <c r="S1299" s="133"/>
      <c r="T1299" s="40"/>
      <c r="U1299" s="133"/>
      <c r="V1299" s="141"/>
      <c r="W1299" s="141"/>
      <c r="X1299" s="141"/>
      <c r="Y1299" s="141"/>
      <c r="Z1299" s="141"/>
    </row>
    <row r="1300" ht="12.75" customHeight="1">
      <c r="A1300" s="139"/>
      <c r="B1300" s="139"/>
      <c r="C1300" s="140"/>
      <c r="D1300" s="141"/>
      <c r="E1300" s="141"/>
      <c r="F1300" s="141"/>
      <c r="G1300" s="141"/>
      <c r="H1300" s="141"/>
      <c r="I1300" s="141"/>
      <c r="J1300" s="141"/>
      <c r="K1300" s="141"/>
      <c r="L1300" s="141"/>
      <c r="M1300" s="142"/>
      <c r="N1300" s="141"/>
      <c r="O1300" s="133"/>
      <c r="P1300" s="141"/>
      <c r="Q1300" s="133"/>
      <c r="R1300" s="141"/>
      <c r="S1300" s="133"/>
      <c r="T1300" s="40"/>
      <c r="U1300" s="133"/>
      <c r="V1300" s="141"/>
      <c r="W1300" s="141"/>
      <c r="X1300" s="141"/>
      <c r="Y1300" s="141"/>
      <c r="Z1300" s="141"/>
    </row>
    <row r="1301" ht="12.75" customHeight="1">
      <c r="A1301" s="139"/>
      <c r="B1301" s="139"/>
      <c r="C1301" s="140"/>
      <c r="D1301" s="141"/>
      <c r="E1301" s="141"/>
      <c r="F1301" s="141"/>
      <c r="G1301" s="141"/>
      <c r="H1301" s="141"/>
      <c r="I1301" s="141"/>
      <c r="J1301" s="141"/>
      <c r="K1301" s="141"/>
      <c r="L1301" s="141"/>
      <c r="M1301" s="142"/>
      <c r="N1301" s="141"/>
      <c r="O1301" s="133"/>
      <c r="P1301" s="141"/>
      <c r="Q1301" s="133"/>
      <c r="R1301" s="141"/>
      <c r="S1301" s="133"/>
      <c r="T1301" s="40"/>
      <c r="U1301" s="133"/>
      <c r="V1301" s="141"/>
      <c r="W1301" s="141"/>
      <c r="X1301" s="141"/>
      <c r="Y1301" s="141"/>
      <c r="Z1301" s="141"/>
    </row>
    <row r="1302" ht="12.75" customHeight="1">
      <c r="A1302" s="139"/>
      <c r="B1302" s="139"/>
      <c r="C1302" s="140"/>
      <c r="D1302" s="141"/>
      <c r="E1302" s="141"/>
      <c r="F1302" s="141"/>
      <c r="G1302" s="141"/>
      <c r="H1302" s="141"/>
      <c r="I1302" s="141"/>
      <c r="J1302" s="141"/>
      <c r="K1302" s="141"/>
      <c r="L1302" s="141"/>
      <c r="M1302" s="142"/>
      <c r="N1302" s="141"/>
      <c r="O1302" s="133"/>
      <c r="P1302" s="141"/>
      <c r="Q1302" s="133"/>
      <c r="R1302" s="141"/>
      <c r="S1302" s="133"/>
      <c r="T1302" s="40"/>
      <c r="U1302" s="133"/>
      <c r="V1302" s="141"/>
      <c r="W1302" s="141"/>
      <c r="X1302" s="141"/>
      <c r="Y1302" s="141"/>
      <c r="Z1302" s="141"/>
    </row>
    <row r="1303" ht="12.75" customHeight="1">
      <c r="A1303" s="139"/>
      <c r="B1303" s="139"/>
      <c r="C1303" s="140"/>
      <c r="D1303" s="141"/>
      <c r="E1303" s="141"/>
      <c r="F1303" s="141"/>
      <c r="G1303" s="141"/>
      <c r="H1303" s="141"/>
      <c r="I1303" s="141"/>
      <c r="J1303" s="141"/>
      <c r="K1303" s="141"/>
      <c r="L1303" s="141"/>
      <c r="M1303" s="142"/>
      <c r="N1303" s="141"/>
      <c r="O1303" s="133"/>
      <c r="P1303" s="141"/>
      <c r="Q1303" s="133"/>
      <c r="R1303" s="141"/>
      <c r="S1303" s="133"/>
      <c r="T1303" s="40"/>
      <c r="U1303" s="133"/>
      <c r="V1303" s="141"/>
      <c r="W1303" s="141"/>
      <c r="X1303" s="141"/>
      <c r="Y1303" s="141"/>
      <c r="Z1303" s="141"/>
    </row>
    <row r="1304" ht="12.75" customHeight="1">
      <c r="A1304" s="139"/>
      <c r="B1304" s="139"/>
      <c r="C1304" s="140"/>
      <c r="D1304" s="141"/>
      <c r="E1304" s="141"/>
      <c r="F1304" s="141"/>
      <c r="G1304" s="141"/>
      <c r="H1304" s="141"/>
      <c r="I1304" s="141"/>
      <c r="J1304" s="141"/>
      <c r="K1304" s="141"/>
      <c r="L1304" s="141"/>
      <c r="M1304" s="142"/>
      <c r="N1304" s="141"/>
      <c r="O1304" s="133"/>
      <c r="P1304" s="141"/>
      <c r="Q1304" s="133"/>
      <c r="R1304" s="141"/>
      <c r="S1304" s="133"/>
      <c r="T1304" s="40"/>
      <c r="U1304" s="133"/>
      <c r="V1304" s="141"/>
      <c r="W1304" s="141"/>
      <c r="X1304" s="141"/>
      <c r="Y1304" s="141"/>
      <c r="Z1304" s="141"/>
    </row>
    <row r="1305" ht="12.75" customHeight="1">
      <c r="A1305" s="139"/>
      <c r="B1305" s="139"/>
      <c r="C1305" s="140"/>
      <c r="D1305" s="141"/>
      <c r="E1305" s="141"/>
      <c r="F1305" s="141"/>
      <c r="G1305" s="141"/>
      <c r="H1305" s="141"/>
      <c r="I1305" s="141"/>
      <c r="J1305" s="141"/>
      <c r="K1305" s="141"/>
      <c r="L1305" s="141"/>
      <c r="M1305" s="142"/>
      <c r="N1305" s="141"/>
      <c r="O1305" s="133"/>
      <c r="P1305" s="141"/>
      <c r="Q1305" s="133"/>
      <c r="R1305" s="141"/>
      <c r="S1305" s="133"/>
      <c r="T1305" s="40"/>
      <c r="U1305" s="133"/>
      <c r="V1305" s="141"/>
      <c r="W1305" s="141"/>
      <c r="X1305" s="141"/>
      <c r="Y1305" s="141"/>
      <c r="Z1305" s="141"/>
    </row>
    <row r="1306" ht="12.75" customHeight="1">
      <c r="A1306" s="139"/>
      <c r="B1306" s="139"/>
      <c r="C1306" s="140"/>
      <c r="D1306" s="141"/>
      <c r="E1306" s="141"/>
      <c r="F1306" s="141"/>
      <c r="G1306" s="141"/>
      <c r="H1306" s="141"/>
      <c r="I1306" s="141"/>
      <c r="J1306" s="141"/>
      <c r="K1306" s="141"/>
      <c r="L1306" s="141"/>
      <c r="M1306" s="142"/>
      <c r="N1306" s="141"/>
      <c r="O1306" s="133"/>
      <c r="P1306" s="141"/>
      <c r="Q1306" s="133"/>
      <c r="R1306" s="141"/>
      <c r="S1306" s="133"/>
      <c r="T1306" s="40"/>
      <c r="U1306" s="133"/>
      <c r="V1306" s="141"/>
      <c r="W1306" s="141"/>
      <c r="X1306" s="141"/>
      <c r="Y1306" s="141"/>
      <c r="Z1306" s="141"/>
    </row>
    <row r="1307" ht="12.75" customHeight="1">
      <c r="A1307" s="139"/>
      <c r="B1307" s="139"/>
      <c r="C1307" s="140"/>
      <c r="D1307" s="141"/>
      <c r="E1307" s="141"/>
      <c r="F1307" s="141"/>
      <c r="G1307" s="141"/>
      <c r="H1307" s="141"/>
      <c r="I1307" s="141"/>
      <c r="J1307" s="141"/>
      <c r="K1307" s="141"/>
      <c r="L1307" s="141"/>
      <c r="M1307" s="142"/>
      <c r="N1307" s="141"/>
      <c r="O1307" s="133"/>
      <c r="P1307" s="141"/>
      <c r="Q1307" s="133"/>
      <c r="R1307" s="141"/>
      <c r="S1307" s="133"/>
      <c r="T1307" s="40"/>
      <c r="U1307" s="133"/>
      <c r="V1307" s="141"/>
      <c r="W1307" s="141"/>
      <c r="X1307" s="141"/>
      <c r="Y1307" s="141"/>
      <c r="Z1307" s="141"/>
    </row>
    <row r="1308" ht="12.75" customHeight="1">
      <c r="A1308" s="139"/>
      <c r="B1308" s="139"/>
      <c r="C1308" s="140"/>
      <c r="D1308" s="141"/>
      <c r="E1308" s="141"/>
      <c r="F1308" s="141"/>
      <c r="G1308" s="141"/>
      <c r="H1308" s="141"/>
      <c r="I1308" s="141"/>
      <c r="J1308" s="141"/>
      <c r="K1308" s="141"/>
      <c r="L1308" s="141"/>
      <c r="M1308" s="142"/>
      <c r="N1308" s="141"/>
      <c r="O1308" s="133"/>
      <c r="P1308" s="141"/>
      <c r="Q1308" s="133"/>
      <c r="R1308" s="141"/>
      <c r="S1308" s="133"/>
      <c r="T1308" s="40"/>
      <c r="U1308" s="133"/>
      <c r="V1308" s="141"/>
      <c r="W1308" s="141"/>
      <c r="X1308" s="141"/>
      <c r="Y1308" s="141"/>
      <c r="Z1308" s="141"/>
    </row>
    <row r="1309" ht="12.75" customHeight="1">
      <c r="A1309" s="139"/>
      <c r="B1309" s="139"/>
      <c r="C1309" s="140"/>
      <c r="D1309" s="141"/>
      <c r="E1309" s="141"/>
      <c r="F1309" s="141"/>
      <c r="G1309" s="141"/>
      <c r="H1309" s="141"/>
      <c r="I1309" s="141"/>
      <c r="J1309" s="141"/>
      <c r="K1309" s="141"/>
      <c r="L1309" s="141"/>
      <c r="M1309" s="142"/>
      <c r="N1309" s="141"/>
      <c r="O1309" s="133"/>
      <c r="P1309" s="141"/>
      <c r="Q1309" s="133"/>
      <c r="R1309" s="141"/>
      <c r="S1309" s="133"/>
      <c r="T1309" s="40"/>
      <c r="U1309" s="133"/>
      <c r="V1309" s="141"/>
      <c r="W1309" s="141"/>
      <c r="X1309" s="141"/>
      <c r="Y1309" s="141"/>
      <c r="Z1309" s="141"/>
    </row>
    <row r="1310" ht="12.75" customHeight="1">
      <c r="A1310" s="139"/>
      <c r="B1310" s="139"/>
      <c r="C1310" s="140"/>
      <c r="D1310" s="141"/>
      <c r="E1310" s="141"/>
      <c r="F1310" s="141"/>
      <c r="G1310" s="141"/>
      <c r="H1310" s="141"/>
      <c r="I1310" s="141"/>
      <c r="J1310" s="141"/>
      <c r="K1310" s="141"/>
      <c r="L1310" s="141"/>
      <c r="M1310" s="142"/>
      <c r="N1310" s="141"/>
      <c r="O1310" s="133"/>
      <c r="P1310" s="141"/>
      <c r="Q1310" s="133"/>
      <c r="R1310" s="141"/>
      <c r="S1310" s="133"/>
      <c r="T1310" s="40"/>
      <c r="U1310" s="133"/>
      <c r="V1310" s="141"/>
      <c r="W1310" s="141"/>
      <c r="X1310" s="141"/>
      <c r="Y1310" s="141"/>
      <c r="Z1310" s="141"/>
    </row>
    <row r="1311" ht="12.75" customHeight="1">
      <c r="A1311" s="139"/>
      <c r="B1311" s="139"/>
      <c r="C1311" s="140"/>
      <c r="D1311" s="141"/>
      <c r="E1311" s="141"/>
      <c r="F1311" s="141"/>
      <c r="G1311" s="141"/>
      <c r="H1311" s="141"/>
      <c r="I1311" s="141"/>
      <c r="J1311" s="141"/>
      <c r="K1311" s="141"/>
      <c r="L1311" s="141"/>
      <c r="M1311" s="142"/>
      <c r="N1311" s="141"/>
      <c r="O1311" s="133"/>
      <c r="P1311" s="141"/>
      <c r="Q1311" s="133"/>
      <c r="R1311" s="141"/>
      <c r="S1311" s="133"/>
      <c r="T1311" s="40"/>
      <c r="U1311" s="133"/>
      <c r="V1311" s="141"/>
      <c r="W1311" s="141"/>
      <c r="X1311" s="141"/>
      <c r="Y1311" s="141"/>
      <c r="Z1311" s="141"/>
    </row>
    <row r="1312" ht="12.75" customHeight="1">
      <c r="A1312" s="139"/>
      <c r="B1312" s="139"/>
      <c r="C1312" s="140"/>
      <c r="D1312" s="141"/>
      <c r="E1312" s="141"/>
      <c r="F1312" s="141"/>
      <c r="G1312" s="141"/>
      <c r="H1312" s="141"/>
      <c r="I1312" s="141"/>
      <c r="J1312" s="141"/>
      <c r="K1312" s="141"/>
      <c r="L1312" s="141"/>
      <c r="M1312" s="142"/>
      <c r="N1312" s="141"/>
      <c r="O1312" s="133"/>
      <c r="P1312" s="141"/>
      <c r="Q1312" s="133"/>
      <c r="R1312" s="141"/>
      <c r="S1312" s="133"/>
      <c r="T1312" s="40"/>
      <c r="U1312" s="133"/>
      <c r="V1312" s="141"/>
      <c r="W1312" s="141"/>
      <c r="X1312" s="141"/>
      <c r="Y1312" s="141"/>
      <c r="Z1312" s="141"/>
    </row>
    <row r="1313" ht="12.75" customHeight="1">
      <c r="A1313" s="139"/>
      <c r="B1313" s="139"/>
      <c r="C1313" s="140"/>
      <c r="D1313" s="141"/>
      <c r="E1313" s="141"/>
      <c r="F1313" s="141"/>
      <c r="G1313" s="141"/>
      <c r="H1313" s="141"/>
      <c r="I1313" s="141"/>
      <c r="J1313" s="141"/>
      <c r="K1313" s="141"/>
      <c r="L1313" s="141"/>
      <c r="M1313" s="142"/>
      <c r="N1313" s="141"/>
      <c r="O1313" s="133"/>
      <c r="P1313" s="141"/>
      <c r="Q1313" s="133"/>
      <c r="R1313" s="141"/>
      <c r="S1313" s="133"/>
      <c r="T1313" s="40"/>
      <c r="U1313" s="133"/>
      <c r="V1313" s="141"/>
      <c r="W1313" s="141"/>
      <c r="X1313" s="141"/>
      <c r="Y1313" s="141"/>
      <c r="Z1313" s="141"/>
    </row>
    <row r="1314" ht="12.75" customHeight="1">
      <c r="A1314" s="139"/>
      <c r="B1314" s="139"/>
      <c r="C1314" s="140"/>
      <c r="D1314" s="141"/>
      <c r="E1314" s="141"/>
      <c r="F1314" s="141"/>
      <c r="G1314" s="141"/>
      <c r="H1314" s="141"/>
      <c r="I1314" s="141"/>
      <c r="J1314" s="141"/>
      <c r="K1314" s="141"/>
      <c r="L1314" s="141"/>
      <c r="M1314" s="142"/>
      <c r="N1314" s="141"/>
      <c r="O1314" s="133"/>
      <c r="P1314" s="141"/>
      <c r="Q1314" s="133"/>
      <c r="R1314" s="141"/>
      <c r="S1314" s="133"/>
      <c r="T1314" s="40"/>
      <c r="U1314" s="133"/>
      <c r="V1314" s="141"/>
      <c r="W1314" s="141"/>
      <c r="X1314" s="141"/>
      <c r="Y1314" s="141"/>
      <c r="Z1314" s="141"/>
    </row>
    <row r="1315" ht="12.75" customHeight="1">
      <c r="A1315" s="139"/>
      <c r="B1315" s="139"/>
      <c r="C1315" s="140"/>
      <c r="D1315" s="141"/>
      <c r="E1315" s="141"/>
      <c r="F1315" s="141"/>
      <c r="G1315" s="141"/>
      <c r="H1315" s="141"/>
      <c r="I1315" s="141"/>
      <c r="J1315" s="141"/>
      <c r="K1315" s="141"/>
      <c r="L1315" s="141"/>
      <c r="M1315" s="142"/>
      <c r="N1315" s="141"/>
      <c r="O1315" s="133"/>
      <c r="P1315" s="141"/>
      <c r="Q1315" s="133"/>
      <c r="R1315" s="141"/>
      <c r="S1315" s="133"/>
      <c r="T1315" s="40"/>
      <c r="U1315" s="133"/>
      <c r="V1315" s="141"/>
      <c r="W1315" s="141"/>
      <c r="X1315" s="141"/>
      <c r="Y1315" s="141"/>
      <c r="Z1315" s="141"/>
    </row>
    <row r="1316" ht="12.75" customHeight="1">
      <c r="A1316" s="139"/>
      <c r="B1316" s="139"/>
      <c r="C1316" s="140"/>
      <c r="D1316" s="141"/>
      <c r="E1316" s="141"/>
      <c r="F1316" s="141"/>
      <c r="G1316" s="141"/>
      <c r="H1316" s="141"/>
      <c r="I1316" s="141"/>
      <c r="J1316" s="141"/>
      <c r="K1316" s="141"/>
      <c r="L1316" s="141"/>
      <c r="M1316" s="142"/>
      <c r="N1316" s="141"/>
      <c r="O1316" s="133"/>
      <c r="P1316" s="141"/>
      <c r="Q1316" s="133"/>
      <c r="R1316" s="141"/>
      <c r="S1316" s="133"/>
      <c r="T1316" s="40"/>
      <c r="U1316" s="133"/>
      <c r="V1316" s="141"/>
      <c r="W1316" s="141"/>
      <c r="X1316" s="141"/>
      <c r="Y1316" s="141"/>
      <c r="Z1316" s="141"/>
    </row>
    <row r="1317" ht="12.75" customHeight="1">
      <c r="A1317" s="139"/>
      <c r="B1317" s="139"/>
      <c r="C1317" s="140"/>
      <c r="D1317" s="141"/>
      <c r="E1317" s="141"/>
      <c r="F1317" s="141"/>
      <c r="G1317" s="141"/>
      <c r="H1317" s="141"/>
      <c r="I1317" s="141"/>
      <c r="J1317" s="141"/>
      <c r="K1317" s="141"/>
      <c r="L1317" s="141"/>
      <c r="M1317" s="142"/>
      <c r="N1317" s="141"/>
      <c r="O1317" s="133"/>
      <c r="P1317" s="141"/>
      <c r="Q1317" s="133"/>
      <c r="R1317" s="141"/>
      <c r="S1317" s="133"/>
      <c r="T1317" s="40"/>
      <c r="U1317" s="133"/>
      <c r="V1317" s="141"/>
      <c r="W1317" s="141"/>
      <c r="X1317" s="141"/>
      <c r="Y1317" s="141"/>
      <c r="Z1317" s="141"/>
    </row>
    <row r="1318" ht="12.75" customHeight="1">
      <c r="A1318" s="139"/>
      <c r="B1318" s="139"/>
      <c r="C1318" s="140"/>
      <c r="D1318" s="141"/>
      <c r="E1318" s="141"/>
      <c r="F1318" s="141"/>
      <c r="G1318" s="141"/>
      <c r="H1318" s="141"/>
      <c r="I1318" s="141"/>
      <c r="J1318" s="141"/>
      <c r="K1318" s="141"/>
      <c r="L1318" s="141"/>
      <c r="M1318" s="142"/>
      <c r="N1318" s="141"/>
      <c r="O1318" s="133"/>
      <c r="P1318" s="141"/>
      <c r="Q1318" s="133"/>
      <c r="R1318" s="141"/>
      <c r="S1318" s="133"/>
      <c r="T1318" s="40"/>
      <c r="U1318" s="133"/>
      <c r="V1318" s="141"/>
      <c r="W1318" s="141"/>
      <c r="X1318" s="141"/>
      <c r="Y1318" s="141"/>
      <c r="Z1318" s="141"/>
    </row>
    <row r="1319" ht="12.75" customHeight="1">
      <c r="A1319" s="139"/>
      <c r="B1319" s="139"/>
      <c r="C1319" s="140"/>
      <c r="D1319" s="141"/>
      <c r="E1319" s="141"/>
      <c r="F1319" s="141"/>
      <c r="G1319" s="141"/>
      <c r="H1319" s="141"/>
      <c r="I1319" s="141"/>
      <c r="J1319" s="141"/>
      <c r="K1319" s="141"/>
      <c r="L1319" s="141"/>
      <c r="M1319" s="142"/>
      <c r="N1319" s="141"/>
      <c r="O1319" s="133"/>
      <c r="P1319" s="141"/>
      <c r="Q1319" s="133"/>
      <c r="R1319" s="141"/>
      <c r="S1319" s="133"/>
      <c r="T1319" s="40"/>
      <c r="U1319" s="133"/>
      <c r="V1319" s="141"/>
      <c r="W1319" s="141"/>
      <c r="X1319" s="141"/>
      <c r="Y1319" s="141"/>
      <c r="Z1319" s="141"/>
    </row>
    <row r="1320" ht="12.75" customHeight="1">
      <c r="A1320" s="139"/>
      <c r="B1320" s="139"/>
      <c r="C1320" s="140"/>
      <c r="D1320" s="141"/>
      <c r="E1320" s="141"/>
      <c r="F1320" s="141"/>
      <c r="G1320" s="141"/>
      <c r="H1320" s="141"/>
      <c r="I1320" s="141"/>
      <c r="J1320" s="141"/>
      <c r="K1320" s="141"/>
      <c r="L1320" s="141"/>
      <c r="M1320" s="142"/>
      <c r="N1320" s="141"/>
      <c r="O1320" s="133"/>
      <c r="P1320" s="141"/>
      <c r="Q1320" s="133"/>
      <c r="R1320" s="141"/>
      <c r="S1320" s="133"/>
      <c r="T1320" s="40"/>
      <c r="U1320" s="133"/>
      <c r="V1320" s="141"/>
      <c r="W1320" s="141"/>
      <c r="X1320" s="141"/>
      <c r="Y1320" s="141"/>
      <c r="Z1320" s="141"/>
    </row>
    <row r="1321" ht="12.75" customHeight="1">
      <c r="A1321" s="139"/>
      <c r="B1321" s="139"/>
      <c r="C1321" s="140"/>
      <c r="D1321" s="141"/>
      <c r="E1321" s="141"/>
      <c r="F1321" s="141"/>
      <c r="G1321" s="141"/>
      <c r="H1321" s="141"/>
      <c r="I1321" s="141"/>
      <c r="J1321" s="141"/>
      <c r="K1321" s="141"/>
      <c r="L1321" s="141"/>
      <c r="M1321" s="142"/>
      <c r="N1321" s="141"/>
      <c r="O1321" s="133"/>
      <c r="P1321" s="141"/>
      <c r="Q1321" s="133"/>
      <c r="R1321" s="141"/>
      <c r="S1321" s="133"/>
      <c r="T1321" s="40"/>
      <c r="U1321" s="133"/>
      <c r="V1321" s="141"/>
      <c r="W1321" s="141"/>
      <c r="X1321" s="141"/>
      <c r="Y1321" s="141"/>
      <c r="Z1321" s="141"/>
    </row>
    <row r="1322" ht="12.75" customHeight="1">
      <c r="A1322" s="139"/>
      <c r="B1322" s="139"/>
      <c r="C1322" s="140"/>
      <c r="D1322" s="141"/>
      <c r="E1322" s="141"/>
      <c r="F1322" s="141"/>
      <c r="G1322" s="141"/>
      <c r="H1322" s="141"/>
      <c r="I1322" s="141"/>
      <c r="J1322" s="141"/>
      <c r="K1322" s="141"/>
      <c r="L1322" s="141"/>
      <c r="M1322" s="142"/>
      <c r="N1322" s="141"/>
      <c r="O1322" s="133"/>
      <c r="P1322" s="141"/>
      <c r="Q1322" s="133"/>
      <c r="R1322" s="141"/>
      <c r="S1322" s="133"/>
      <c r="T1322" s="40"/>
      <c r="U1322" s="133"/>
      <c r="V1322" s="141"/>
      <c r="W1322" s="141"/>
      <c r="X1322" s="141"/>
      <c r="Y1322" s="141"/>
      <c r="Z1322" s="141"/>
    </row>
    <row r="1323" ht="12.75" customHeight="1">
      <c r="A1323" s="139"/>
      <c r="B1323" s="139"/>
      <c r="C1323" s="140"/>
      <c r="D1323" s="141"/>
      <c r="E1323" s="141"/>
      <c r="F1323" s="141"/>
      <c r="G1323" s="141"/>
      <c r="H1323" s="141"/>
      <c r="I1323" s="141"/>
      <c r="J1323" s="141"/>
      <c r="K1323" s="141"/>
      <c r="L1323" s="141"/>
      <c r="M1323" s="142"/>
      <c r="N1323" s="141"/>
      <c r="O1323" s="133"/>
      <c r="P1323" s="141"/>
      <c r="Q1323" s="133"/>
      <c r="R1323" s="141"/>
      <c r="S1323" s="133"/>
      <c r="T1323" s="40"/>
      <c r="U1323" s="133"/>
      <c r="V1323" s="141"/>
      <c r="W1323" s="141"/>
      <c r="X1323" s="141"/>
      <c r="Y1323" s="141"/>
      <c r="Z1323" s="141"/>
    </row>
    <row r="1324" ht="12.75" customHeight="1">
      <c r="A1324" s="139"/>
      <c r="B1324" s="139"/>
      <c r="C1324" s="140"/>
      <c r="D1324" s="141"/>
      <c r="E1324" s="141"/>
      <c r="F1324" s="141"/>
      <c r="G1324" s="141"/>
      <c r="H1324" s="141"/>
      <c r="I1324" s="141"/>
      <c r="J1324" s="141"/>
      <c r="K1324" s="141"/>
      <c r="L1324" s="141"/>
      <c r="M1324" s="142"/>
      <c r="N1324" s="141"/>
      <c r="O1324" s="133"/>
      <c r="P1324" s="141"/>
      <c r="Q1324" s="133"/>
      <c r="R1324" s="141"/>
      <c r="S1324" s="133"/>
      <c r="T1324" s="40"/>
      <c r="U1324" s="133"/>
      <c r="V1324" s="141"/>
      <c r="W1324" s="141"/>
      <c r="X1324" s="141"/>
      <c r="Y1324" s="141"/>
      <c r="Z1324" s="141"/>
    </row>
    <row r="1325" ht="12.75" customHeight="1">
      <c r="A1325" s="139"/>
      <c r="B1325" s="139"/>
      <c r="C1325" s="140"/>
      <c r="D1325" s="141"/>
      <c r="E1325" s="141"/>
      <c r="F1325" s="141"/>
      <c r="G1325" s="141"/>
      <c r="H1325" s="141"/>
      <c r="I1325" s="141"/>
      <c r="J1325" s="141"/>
      <c r="K1325" s="141"/>
      <c r="L1325" s="141"/>
      <c r="M1325" s="142"/>
      <c r="N1325" s="141"/>
      <c r="O1325" s="133"/>
      <c r="P1325" s="141"/>
      <c r="Q1325" s="133"/>
      <c r="R1325" s="141"/>
      <c r="S1325" s="133"/>
      <c r="T1325" s="40"/>
      <c r="U1325" s="133"/>
      <c r="V1325" s="141"/>
      <c r="W1325" s="141"/>
      <c r="X1325" s="141"/>
      <c r="Y1325" s="141"/>
      <c r="Z1325" s="141"/>
    </row>
    <row r="1326" ht="12.75" customHeight="1">
      <c r="A1326" s="139"/>
      <c r="B1326" s="139"/>
      <c r="C1326" s="140"/>
      <c r="D1326" s="141"/>
      <c r="E1326" s="141"/>
      <c r="F1326" s="141"/>
      <c r="G1326" s="141"/>
      <c r="H1326" s="141"/>
      <c r="I1326" s="141"/>
      <c r="J1326" s="141"/>
      <c r="K1326" s="141"/>
      <c r="L1326" s="141"/>
      <c r="M1326" s="142"/>
      <c r="N1326" s="141"/>
      <c r="O1326" s="133"/>
      <c r="P1326" s="141"/>
      <c r="Q1326" s="133"/>
      <c r="R1326" s="141"/>
      <c r="S1326" s="133"/>
      <c r="T1326" s="40"/>
      <c r="U1326" s="133"/>
      <c r="V1326" s="141"/>
      <c r="W1326" s="141"/>
      <c r="X1326" s="141"/>
      <c r="Y1326" s="141"/>
      <c r="Z1326" s="141"/>
    </row>
    <row r="1327" ht="12.75" customHeight="1">
      <c r="A1327" s="139"/>
      <c r="B1327" s="139"/>
      <c r="C1327" s="140"/>
      <c r="D1327" s="141"/>
      <c r="E1327" s="141"/>
      <c r="F1327" s="141"/>
      <c r="G1327" s="141"/>
      <c r="H1327" s="141"/>
      <c r="I1327" s="141"/>
      <c r="J1327" s="141"/>
      <c r="K1327" s="141"/>
      <c r="L1327" s="141"/>
      <c r="M1327" s="142"/>
      <c r="N1327" s="141"/>
      <c r="O1327" s="133"/>
      <c r="P1327" s="141"/>
      <c r="Q1327" s="133"/>
      <c r="R1327" s="141"/>
      <c r="S1327" s="133"/>
      <c r="T1327" s="40"/>
      <c r="U1327" s="133"/>
      <c r="V1327" s="141"/>
      <c r="W1327" s="141"/>
      <c r="X1327" s="141"/>
      <c r="Y1327" s="141"/>
      <c r="Z1327" s="141"/>
    </row>
    <row r="1328" ht="12.75" customHeight="1">
      <c r="A1328" s="139"/>
      <c r="B1328" s="139"/>
      <c r="C1328" s="140"/>
      <c r="D1328" s="141"/>
      <c r="E1328" s="141"/>
      <c r="F1328" s="141"/>
      <c r="G1328" s="141"/>
      <c r="H1328" s="141"/>
      <c r="I1328" s="141"/>
      <c r="J1328" s="141"/>
      <c r="K1328" s="141"/>
      <c r="L1328" s="141"/>
      <c r="M1328" s="142"/>
      <c r="N1328" s="141"/>
      <c r="O1328" s="133"/>
      <c r="P1328" s="141"/>
      <c r="Q1328" s="133"/>
      <c r="R1328" s="141"/>
      <c r="S1328" s="133"/>
      <c r="T1328" s="40"/>
      <c r="U1328" s="133"/>
      <c r="V1328" s="141"/>
      <c r="W1328" s="141"/>
      <c r="X1328" s="141"/>
      <c r="Y1328" s="141"/>
      <c r="Z1328" s="141"/>
    </row>
    <row r="1329" ht="12.75" customHeight="1">
      <c r="A1329" s="139"/>
      <c r="B1329" s="139"/>
      <c r="C1329" s="140"/>
      <c r="D1329" s="141"/>
      <c r="E1329" s="141"/>
      <c r="F1329" s="141"/>
      <c r="G1329" s="141"/>
      <c r="H1329" s="141"/>
      <c r="I1329" s="141"/>
      <c r="J1329" s="141"/>
      <c r="K1329" s="141"/>
      <c r="L1329" s="141"/>
      <c r="M1329" s="142"/>
      <c r="N1329" s="141"/>
      <c r="O1329" s="133"/>
      <c r="P1329" s="141"/>
      <c r="Q1329" s="133"/>
      <c r="R1329" s="141"/>
      <c r="S1329" s="133"/>
      <c r="T1329" s="40"/>
      <c r="U1329" s="133"/>
      <c r="V1329" s="141"/>
      <c r="W1329" s="141"/>
      <c r="X1329" s="141"/>
      <c r="Y1329" s="141"/>
      <c r="Z1329" s="141"/>
    </row>
    <row r="1330" ht="12.75" customHeight="1">
      <c r="A1330" s="139"/>
      <c r="B1330" s="139"/>
      <c r="C1330" s="140"/>
      <c r="D1330" s="141"/>
      <c r="E1330" s="141"/>
      <c r="F1330" s="141"/>
      <c r="G1330" s="141"/>
      <c r="H1330" s="141"/>
      <c r="I1330" s="141"/>
      <c r="J1330" s="141"/>
      <c r="K1330" s="141"/>
      <c r="L1330" s="141"/>
      <c r="M1330" s="142"/>
      <c r="N1330" s="141"/>
      <c r="O1330" s="133"/>
      <c r="P1330" s="141"/>
      <c r="Q1330" s="133"/>
      <c r="R1330" s="141"/>
      <c r="S1330" s="133"/>
      <c r="T1330" s="40"/>
      <c r="U1330" s="133"/>
      <c r="V1330" s="141"/>
      <c r="W1330" s="141"/>
      <c r="X1330" s="141"/>
      <c r="Y1330" s="141"/>
      <c r="Z1330" s="141"/>
    </row>
    <row r="1331" ht="12.75" customHeight="1">
      <c r="A1331" s="139"/>
      <c r="B1331" s="139"/>
      <c r="C1331" s="140"/>
      <c r="D1331" s="141"/>
      <c r="E1331" s="141"/>
      <c r="F1331" s="141"/>
      <c r="G1331" s="141"/>
      <c r="H1331" s="141"/>
      <c r="I1331" s="141"/>
      <c r="J1331" s="141"/>
      <c r="K1331" s="141"/>
      <c r="L1331" s="141"/>
      <c r="M1331" s="142"/>
      <c r="N1331" s="141"/>
      <c r="O1331" s="133"/>
      <c r="P1331" s="141"/>
      <c r="Q1331" s="133"/>
      <c r="R1331" s="141"/>
      <c r="S1331" s="133"/>
      <c r="T1331" s="40"/>
      <c r="U1331" s="133"/>
      <c r="V1331" s="141"/>
      <c r="W1331" s="141"/>
      <c r="X1331" s="141"/>
      <c r="Y1331" s="141"/>
      <c r="Z1331" s="141"/>
    </row>
    <row r="1332" ht="12.75" customHeight="1">
      <c r="A1332" s="139"/>
      <c r="B1332" s="139"/>
      <c r="C1332" s="140"/>
      <c r="D1332" s="141"/>
      <c r="E1332" s="141"/>
      <c r="F1332" s="141"/>
      <c r="G1332" s="141"/>
      <c r="H1332" s="141"/>
      <c r="I1332" s="141"/>
      <c r="J1332" s="141"/>
      <c r="K1332" s="141"/>
      <c r="L1332" s="141"/>
      <c r="M1332" s="142"/>
      <c r="N1332" s="141"/>
      <c r="O1332" s="133"/>
      <c r="P1332" s="141"/>
      <c r="Q1332" s="133"/>
      <c r="R1332" s="141"/>
      <c r="S1332" s="133"/>
      <c r="T1332" s="40"/>
      <c r="U1332" s="133"/>
      <c r="V1332" s="141"/>
      <c r="W1332" s="141"/>
      <c r="X1332" s="141"/>
      <c r="Y1332" s="141"/>
      <c r="Z1332" s="141"/>
    </row>
    <row r="1333" ht="12.75" customHeight="1">
      <c r="A1333" s="139"/>
      <c r="B1333" s="139"/>
      <c r="C1333" s="140"/>
      <c r="D1333" s="141"/>
      <c r="E1333" s="141"/>
      <c r="F1333" s="141"/>
      <c r="G1333" s="141"/>
      <c r="H1333" s="141"/>
      <c r="I1333" s="141"/>
      <c r="J1333" s="141"/>
      <c r="K1333" s="141"/>
      <c r="L1333" s="141"/>
      <c r="M1333" s="142"/>
      <c r="N1333" s="141"/>
      <c r="O1333" s="133"/>
      <c r="P1333" s="141"/>
      <c r="Q1333" s="133"/>
      <c r="R1333" s="141"/>
      <c r="S1333" s="133"/>
      <c r="T1333" s="40"/>
      <c r="U1333" s="133"/>
      <c r="V1333" s="141"/>
      <c r="W1333" s="141"/>
      <c r="X1333" s="141"/>
      <c r="Y1333" s="141"/>
      <c r="Z1333" s="141"/>
    </row>
    <row r="1334" ht="12.75" customHeight="1">
      <c r="A1334" s="139"/>
      <c r="B1334" s="139"/>
      <c r="C1334" s="140"/>
      <c r="D1334" s="141"/>
      <c r="E1334" s="141"/>
      <c r="F1334" s="141"/>
      <c r="G1334" s="141"/>
      <c r="H1334" s="141"/>
      <c r="I1334" s="141"/>
      <c r="J1334" s="141"/>
      <c r="K1334" s="141"/>
      <c r="L1334" s="141"/>
      <c r="M1334" s="142"/>
      <c r="N1334" s="141"/>
      <c r="O1334" s="133"/>
      <c r="P1334" s="141"/>
      <c r="Q1334" s="133"/>
      <c r="R1334" s="141"/>
      <c r="S1334" s="133"/>
      <c r="T1334" s="40"/>
      <c r="U1334" s="133"/>
      <c r="V1334" s="141"/>
      <c r="W1334" s="141"/>
      <c r="X1334" s="141"/>
      <c r="Y1334" s="141"/>
      <c r="Z1334" s="141"/>
    </row>
    <row r="1335" ht="12.75" customHeight="1">
      <c r="A1335" s="139"/>
      <c r="B1335" s="139"/>
      <c r="C1335" s="140"/>
      <c r="D1335" s="141"/>
      <c r="E1335" s="141"/>
      <c r="F1335" s="141"/>
      <c r="G1335" s="141"/>
      <c r="H1335" s="141"/>
      <c r="I1335" s="141"/>
      <c r="J1335" s="141"/>
      <c r="K1335" s="141"/>
      <c r="L1335" s="141"/>
      <c r="M1335" s="142"/>
      <c r="N1335" s="141"/>
      <c r="O1335" s="133"/>
      <c r="P1335" s="141"/>
      <c r="Q1335" s="133"/>
      <c r="R1335" s="141"/>
      <c r="S1335" s="133"/>
      <c r="T1335" s="40"/>
      <c r="U1335" s="133"/>
      <c r="V1335" s="141"/>
      <c r="W1335" s="141"/>
      <c r="X1335" s="141"/>
      <c r="Y1335" s="141"/>
      <c r="Z1335" s="141"/>
    </row>
    <row r="1336" ht="12.75" customHeight="1">
      <c r="A1336" s="139"/>
      <c r="B1336" s="139"/>
      <c r="C1336" s="140"/>
      <c r="D1336" s="141"/>
      <c r="E1336" s="141"/>
      <c r="F1336" s="141"/>
      <c r="G1336" s="141"/>
      <c r="H1336" s="141"/>
      <c r="I1336" s="141"/>
      <c r="J1336" s="141"/>
      <c r="K1336" s="141"/>
      <c r="L1336" s="141"/>
      <c r="M1336" s="142"/>
      <c r="N1336" s="141"/>
      <c r="O1336" s="133"/>
      <c r="P1336" s="141"/>
      <c r="Q1336" s="133"/>
      <c r="R1336" s="141"/>
      <c r="S1336" s="133"/>
      <c r="T1336" s="40"/>
      <c r="U1336" s="133"/>
      <c r="V1336" s="141"/>
      <c r="W1336" s="141"/>
      <c r="X1336" s="141"/>
      <c r="Y1336" s="141"/>
      <c r="Z1336" s="141"/>
    </row>
    <row r="1337" ht="12.75" customHeight="1">
      <c r="A1337" s="139"/>
      <c r="B1337" s="139"/>
      <c r="C1337" s="140"/>
      <c r="D1337" s="141"/>
      <c r="E1337" s="141"/>
      <c r="F1337" s="141"/>
      <c r="G1337" s="141"/>
      <c r="H1337" s="141"/>
      <c r="I1337" s="141"/>
      <c r="J1337" s="141"/>
      <c r="K1337" s="141"/>
      <c r="L1337" s="141"/>
      <c r="M1337" s="142"/>
      <c r="N1337" s="141"/>
      <c r="O1337" s="133"/>
      <c r="P1337" s="141"/>
      <c r="Q1337" s="133"/>
      <c r="R1337" s="141"/>
      <c r="S1337" s="133"/>
      <c r="T1337" s="40"/>
      <c r="U1337" s="133"/>
      <c r="V1337" s="141"/>
      <c r="W1337" s="141"/>
      <c r="X1337" s="141"/>
      <c r="Y1337" s="141"/>
      <c r="Z1337" s="141"/>
    </row>
    <row r="1338" ht="12.75" customHeight="1">
      <c r="A1338" s="139"/>
      <c r="B1338" s="139"/>
      <c r="C1338" s="140"/>
      <c r="D1338" s="141"/>
      <c r="E1338" s="141"/>
      <c r="F1338" s="141"/>
      <c r="G1338" s="141"/>
      <c r="H1338" s="141"/>
      <c r="I1338" s="141"/>
      <c r="J1338" s="141"/>
      <c r="K1338" s="141"/>
      <c r="L1338" s="141"/>
      <c r="M1338" s="142"/>
      <c r="N1338" s="141"/>
      <c r="O1338" s="133"/>
      <c r="P1338" s="141"/>
      <c r="Q1338" s="133"/>
      <c r="R1338" s="141"/>
      <c r="S1338" s="133"/>
      <c r="T1338" s="40"/>
      <c r="U1338" s="133"/>
      <c r="V1338" s="141"/>
      <c r="W1338" s="141"/>
      <c r="X1338" s="141"/>
      <c r="Y1338" s="141"/>
      <c r="Z1338" s="141"/>
    </row>
    <row r="1339" ht="12.75" customHeight="1">
      <c r="A1339" s="139"/>
      <c r="B1339" s="139"/>
      <c r="C1339" s="140"/>
      <c r="D1339" s="141"/>
      <c r="E1339" s="141"/>
      <c r="F1339" s="141"/>
      <c r="G1339" s="141"/>
      <c r="H1339" s="141"/>
      <c r="I1339" s="141"/>
      <c r="J1339" s="141"/>
      <c r="K1339" s="141"/>
      <c r="L1339" s="141"/>
      <c r="M1339" s="142"/>
      <c r="N1339" s="141"/>
      <c r="O1339" s="133"/>
      <c r="P1339" s="141"/>
      <c r="Q1339" s="133"/>
      <c r="R1339" s="141"/>
      <c r="S1339" s="133"/>
      <c r="T1339" s="40"/>
      <c r="U1339" s="133"/>
      <c r="V1339" s="141"/>
      <c r="W1339" s="141"/>
      <c r="X1339" s="141"/>
      <c r="Y1339" s="141"/>
      <c r="Z1339" s="141"/>
    </row>
    <row r="1340" ht="12.75" customHeight="1">
      <c r="A1340" s="139"/>
      <c r="B1340" s="139"/>
      <c r="C1340" s="140"/>
      <c r="D1340" s="141"/>
      <c r="E1340" s="141"/>
      <c r="F1340" s="141"/>
      <c r="G1340" s="141"/>
      <c r="H1340" s="141"/>
      <c r="I1340" s="141"/>
      <c r="J1340" s="141"/>
      <c r="K1340" s="141"/>
      <c r="L1340" s="141"/>
      <c r="M1340" s="142"/>
      <c r="N1340" s="141"/>
      <c r="O1340" s="133"/>
      <c r="P1340" s="141"/>
      <c r="Q1340" s="133"/>
      <c r="R1340" s="141"/>
      <c r="S1340" s="133"/>
      <c r="T1340" s="40"/>
      <c r="U1340" s="133"/>
      <c r="V1340" s="141"/>
      <c r="W1340" s="141"/>
      <c r="X1340" s="141"/>
      <c r="Y1340" s="141"/>
      <c r="Z1340" s="141"/>
    </row>
    <row r="1341" ht="12.75" customHeight="1">
      <c r="A1341" s="139"/>
      <c r="B1341" s="139"/>
      <c r="C1341" s="140"/>
      <c r="D1341" s="141"/>
      <c r="E1341" s="141"/>
      <c r="F1341" s="141"/>
      <c r="G1341" s="141"/>
      <c r="H1341" s="141"/>
      <c r="I1341" s="141"/>
      <c r="J1341" s="141"/>
      <c r="K1341" s="141"/>
      <c r="L1341" s="141"/>
      <c r="M1341" s="142"/>
      <c r="N1341" s="141"/>
      <c r="O1341" s="133"/>
      <c r="P1341" s="141"/>
      <c r="Q1341" s="133"/>
      <c r="R1341" s="141"/>
      <c r="S1341" s="133"/>
      <c r="T1341" s="40"/>
      <c r="U1341" s="133"/>
      <c r="V1341" s="141"/>
      <c r="W1341" s="141"/>
      <c r="X1341" s="141"/>
      <c r="Y1341" s="141"/>
      <c r="Z1341" s="141"/>
    </row>
    <row r="1342" ht="12.75" customHeight="1">
      <c r="A1342" s="139"/>
      <c r="B1342" s="139"/>
      <c r="C1342" s="140"/>
      <c r="D1342" s="141"/>
      <c r="E1342" s="141"/>
      <c r="F1342" s="141"/>
      <c r="G1342" s="141"/>
      <c r="H1342" s="141"/>
      <c r="I1342" s="141"/>
      <c r="J1342" s="141"/>
      <c r="K1342" s="141"/>
      <c r="L1342" s="141"/>
      <c r="M1342" s="142"/>
      <c r="N1342" s="141"/>
      <c r="O1342" s="133"/>
      <c r="P1342" s="141"/>
      <c r="Q1342" s="133"/>
      <c r="R1342" s="141"/>
      <c r="S1342" s="133"/>
      <c r="T1342" s="40"/>
      <c r="U1342" s="133"/>
      <c r="V1342" s="141"/>
      <c r="W1342" s="141"/>
      <c r="X1342" s="141"/>
      <c r="Y1342" s="141"/>
      <c r="Z1342" s="141"/>
    </row>
    <row r="1343" ht="12.75" customHeight="1">
      <c r="A1343" s="139"/>
      <c r="B1343" s="139"/>
      <c r="C1343" s="140"/>
      <c r="D1343" s="141"/>
      <c r="E1343" s="141"/>
      <c r="F1343" s="141"/>
      <c r="G1343" s="141"/>
      <c r="H1343" s="141"/>
      <c r="I1343" s="141"/>
      <c r="J1343" s="141"/>
      <c r="K1343" s="141"/>
      <c r="L1343" s="141"/>
      <c r="M1343" s="142"/>
      <c r="N1343" s="141"/>
      <c r="O1343" s="133"/>
      <c r="P1343" s="141"/>
      <c r="Q1343" s="133"/>
      <c r="R1343" s="141"/>
      <c r="S1343" s="133"/>
      <c r="T1343" s="40"/>
      <c r="U1343" s="133"/>
      <c r="V1343" s="141"/>
      <c r="W1343" s="141"/>
      <c r="X1343" s="141"/>
      <c r="Y1343" s="141"/>
      <c r="Z1343" s="141"/>
    </row>
    <row r="1344" ht="12.75" customHeight="1">
      <c r="A1344" s="139"/>
      <c r="B1344" s="139"/>
      <c r="C1344" s="140"/>
      <c r="D1344" s="141"/>
      <c r="E1344" s="141"/>
      <c r="F1344" s="141"/>
      <c r="G1344" s="141"/>
      <c r="H1344" s="141"/>
      <c r="I1344" s="141"/>
      <c r="J1344" s="141"/>
      <c r="K1344" s="141"/>
      <c r="L1344" s="141"/>
      <c r="M1344" s="142"/>
      <c r="N1344" s="141"/>
      <c r="O1344" s="133"/>
      <c r="P1344" s="141"/>
      <c r="Q1344" s="133"/>
      <c r="R1344" s="141"/>
      <c r="S1344" s="133"/>
      <c r="T1344" s="40"/>
      <c r="U1344" s="133"/>
      <c r="V1344" s="141"/>
      <c r="W1344" s="141"/>
      <c r="X1344" s="141"/>
      <c r="Y1344" s="141"/>
      <c r="Z1344" s="141"/>
    </row>
    <row r="1345" ht="12.75" customHeight="1">
      <c r="A1345" s="139"/>
      <c r="B1345" s="139"/>
      <c r="C1345" s="140"/>
      <c r="D1345" s="141"/>
      <c r="E1345" s="141"/>
      <c r="F1345" s="141"/>
      <c r="G1345" s="141"/>
      <c r="H1345" s="141"/>
      <c r="I1345" s="141"/>
      <c r="J1345" s="141"/>
      <c r="K1345" s="141"/>
      <c r="L1345" s="141"/>
      <c r="M1345" s="142"/>
      <c r="N1345" s="141"/>
      <c r="O1345" s="133"/>
      <c r="P1345" s="141"/>
      <c r="Q1345" s="133"/>
      <c r="R1345" s="141"/>
      <c r="S1345" s="133"/>
      <c r="T1345" s="40"/>
      <c r="U1345" s="133"/>
      <c r="V1345" s="141"/>
      <c r="W1345" s="141"/>
      <c r="X1345" s="141"/>
      <c r="Y1345" s="141"/>
      <c r="Z1345" s="141"/>
    </row>
    <row r="1346" ht="12.75" customHeight="1">
      <c r="A1346" s="139"/>
      <c r="B1346" s="139"/>
      <c r="C1346" s="140"/>
      <c r="D1346" s="141"/>
      <c r="E1346" s="141"/>
      <c r="F1346" s="141"/>
      <c r="G1346" s="141"/>
      <c r="H1346" s="141"/>
      <c r="I1346" s="141"/>
      <c r="J1346" s="141"/>
      <c r="K1346" s="141"/>
      <c r="L1346" s="141"/>
      <c r="M1346" s="142"/>
      <c r="N1346" s="141"/>
      <c r="O1346" s="133"/>
      <c r="P1346" s="141"/>
      <c r="Q1346" s="133"/>
      <c r="R1346" s="141"/>
      <c r="S1346" s="133"/>
      <c r="T1346" s="40"/>
      <c r="U1346" s="133"/>
      <c r="V1346" s="141"/>
      <c r="W1346" s="141"/>
      <c r="X1346" s="141"/>
      <c r="Y1346" s="141"/>
      <c r="Z1346" s="141"/>
    </row>
    <row r="1347" ht="12.75" customHeight="1">
      <c r="A1347" s="139"/>
      <c r="B1347" s="139"/>
      <c r="C1347" s="140"/>
      <c r="D1347" s="141"/>
      <c r="E1347" s="141"/>
      <c r="F1347" s="141"/>
      <c r="G1347" s="141"/>
      <c r="H1347" s="141"/>
      <c r="I1347" s="141"/>
      <c r="J1347" s="141"/>
      <c r="K1347" s="141"/>
      <c r="L1347" s="141"/>
      <c r="M1347" s="142"/>
      <c r="N1347" s="141"/>
      <c r="O1347" s="133"/>
      <c r="P1347" s="141"/>
      <c r="Q1347" s="133"/>
      <c r="R1347" s="141"/>
      <c r="S1347" s="133"/>
      <c r="T1347" s="40"/>
      <c r="U1347" s="133"/>
      <c r="V1347" s="141"/>
      <c r="W1347" s="141"/>
      <c r="X1347" s="141"/>
      <c r="Y1347" s="141"/>
      <c r="Z1347" s="141"/>
    </row>
    <row r="1348" ht="12.75" customHeight="1">
      <c r="A1348" s="139"/>
      <c r="B1348" s="139"/>
      <c r="C1348" s="140"/>
      <c r="D1348" s="141"/>
      <c r="E1348" s="141"/>
      <c r="F1348" s="141"/>
      <c r="G1348" s="141"/>
      <c r="H1348" s="141"/>
      <c r="I1348" s="141"/>
      <c r="J1348" s="141"/>
      <c r="K1348" s="141"/>
      <c r="L1348" s="141"/>
      <c r="M1348" s="142"/>
      <c r="N1348" s="141"/>
      <c r="O1348" s="133"/>
      <c r="P1348" s="141"/>
      <c r="Q1348" s="133"/>
      <c r="R1348" s="141"/>
      <c r="S1348" s="133"/>
      <c r="T1348" s="40"/>
      <c r="U1348" s="133"/>
      <c r="V1348" s="141"/>
      <c r="W1348" s="141"/>
      <c r="X1348" s="141"/>
      <c r="Y1348" s="141"/>
      <c r="Z1348" s="141"/>
    </row>
    <row r="1349" ht="12.75" customHeight="1">
      <c r="A1349" s="139"/>
      <c r="B1349" s="139"/>
      <c r="C1349" s="140"/>
      <c r="D1349" s="141"/>
      <c r="E1349" s="141"/>
      <c r="F1349" s="141"/>
      <c r="G1349" s="141"/>
      <c r="H1349" s="141"/>
      <c r="I1349" s="141"/>
      <c r="J1349" s="141"/>
      <c r="K1349" s="141"/>
      <c r="L1349" s="141"/>
      <c r="M1349" s="142"/>
      <c r="N1349" s="141"/>
      <c r="O1349" s="133"/>
      <c r="P1349" s="141"/>
      <c r="Q1349" s="133"/>
      <c r="R1349" s="141"/>
      <c r="S1349" s="133"/>
      <c r="T1349" s="40"/>
      <c r="U1349" s="133"/>
      <c r="V1349" s="141"/>
      <c r="W1349" s="141"/>
      <c r="X1349" s="141"/>
      <c r="Y1349" s="141"/>
      <c r="Z1349" s="141"/>
    </row>
    <row r="1350" ht="12.75" customHeight="1">
      <c r="A1350" s="139"/>
      <c r="B1350" s="139"/>
      <c r="C1350" s="140"/>
      <c r="D1350" s="141"/>
      <c r="E1350" s="141"/>
      <c r="F1350" s="141"/>
      <c r="G1350" s="141"/>
      <c r="H1350" s="141"/>
      <c r="I1350" s="141"/>
      <c r="J1350" s="141"/>
      <c r="K1350" s="141"/>
      <c r="L1350" s="141"/>
      <c r="M1350" s="142"/>
      <c r="N1350" s="141"/>
      <c r="O1350" s="133"/>
      <c r="P1350" s="141"/>
      <c r="Q1350" s="133"/>
      <c r="R1350" s="141"/>
      <c r="S1350" s="133"/>
      <c r="T1350" s="40"/>
      <c r="U1350" s="133"/>
      <c r="V1350" s="141"/>
      <c r="W1350" s="141"/>
      <c r="X1350" s="141"/>
      <c r="Y1350" s="141"/>
      <c r="Z1350" s="141"/>
    </row>
    <row r="1351" ht="12.75" customHeight="1">
      <c r="A1351" s="139"/>
      <c r="B1351" s="139"/>
      <c r="C1351" s="140"/>
      <c r="D1351" s="141"/>
      <c r="E1351" s="141"/>
      <c r="F1351" s="141"/>
      <c r="G1351" s="141"/>
      <c r="H1351" s="141"/>
      <c r="I1351" s="141"/>
      <c r="J1351" s="141"/>
      <c r="K1351" s="141"/>
      <c r="L1351" s="141"/>
      <c r="M1351" s="142"/>
      <c r="N1351" s="141"/>
      <c r="O1351" s="133"/>
      <c r="P1351" s="141"/>
      <c r="Q1351" s="133"/>
      <c r="R1351" s="141"/>
      <c r="S1351" s="133"/>
      <c r="T1351" s="40"/>
      <c r="U1351" s="133"/>
      <c r="V1351" s="141"/>
      <c r="W1351" s="141"/>
      <c r="X1351" s="141"/>
      <c r="Y1351" s="141"/>
      <c r="Z1351" s="141"/>
    </row>
    <row r="1352" ht="12.75" customHeight="1">
      <c r="A1352" s="139"/>
      <c r="B1352" s="139"/>
      <c r="C1352" s="140"/>
      <c r="D1352" s="141"/>
      <c r="E1352" s="141"/>
      <c r="F1352" s="141"/>
      <c r="G1352" s="141"/>
      <c r="H1352" s="141"/>
      <c r="I1352" s="141"/>
      <c r="J1352" s="141"/>
      <c r="K1352" s="141"/>
      <c r="L1352" s="141"/>
      <c r="M1352" s="142"/>
      <c r="N1352" s="141"/>
      <c r="O1352" s="133"/>
      <c r="P1352" s="141"/>
      <c r="Q1352" s="133"/>
      <c r="R1352" s="141"/>
      <c r="S1352" s="133"/>
      <c r="T1352" s="40"/>
      <c r="U1352" s="133"/>
      <c r="V1352" s="141"/>
      <c r="W1352" s="141"/>
      <c r="X1352" s="141"/>
      <c r="Y1352" s="141"/>
      <c r="Z1352" s="141"/>
    </row>
    <row r="1353" ht="12.75" customHeight="1">
      <c r="A1353" s="139"/>
      <c r="B1353" s="139"/>
      <c r="C1353" s="140"/>
      <c r="D1353" s="141"/>
      <c r="E1353" s="141"/>
      <c r="F1353" s="141"/>
      <c r="G1353" s="141"/>
      <c r="H1353" s="141"/>
      <c r="I1353" s="141"/>
      <c r="J1353" s="141"/>
      <c r="K1353" s="141"/>
      <c r="L1353" s="141"/>
      <c r="M1353" s="142"/>
      <c r="N1353" s="141"/>
      <c r="O1353" s="133"/>
      <c r="P1353" s="141"/>
      <c r="Q1353" s="133"/>
      <c r="R1353" s="141"/>
      <c r="S1353" s="133"/>
      <c r="T1353" s="40"/>
      <c r="U1353" s="133"/>
      <c r="V1353" s="141"/>
      <c r="W1353" s="141"/>
      <c r="X1353" s="141"/>
      <c r="Y1353" s="141"/>
      <c r="Z1353" s="141"/>
    </row>
    <row r="1354" ht="12.75" customHeight="1">
      <c r="A1354" s="139"/>
      <c r="B1354" s="139"/>
      <c r="C1354" s="140"/>
      <c r="D1354" s="141"/>
      <c r="E1354" s="141"/>
      <c r="F1354" s="141"/>
      <c r="G1354" s="141"/>
      <c r="H1354" s="141"/>
      <c r="I1354" s="141"/>
      <c r="J1354" s="141"/>
      <c r="K1354" s="141"/>
      <c r="L1354" s="141"/>
      <c r="M1354" s="142"/>
      <c r="N1354" s="141"/>
      <c r="O1354" s="133"/>
      <c r="P1354" s="141"/>
      <c r="Q1354" s="133"/>
      <c r="R1354" s="141"/>
      <c r="S1354" s="133"/>
      <c r="T1354" s="40"/>
      <c r="U1354" s="133"/>
      <c r="V1354" s="141"/>
      <c r="W1354" s="141"/>
      <c r="X1354" s="141"/>
      <c r="Y1354" s="141"/>
      <c r="Z1354" s="141"/>
    </row>
    <row r="1355" ht="12.75" customHeight="1">
      <c r="A1355" s="139"/>
      <c r="B1355" s="139"/>
      <c r="C1355" s="140"/>
      <c r="D1355" s="141"/>
      <c r="E1355" s="141"/>
      <c r="F1355" s="141"/>
      <c r="G1355" s="141"/>
      <c r="H1355" s="141"/>
      <c r="I1355" s="141"/>
      <c r="J1355" s="141"/>
      <c r="K1355" s="141"/>
      <c r="L1355" s="141"/>
      <c r="M1355" s="142"/>
      <c r="N1355" s="141"/>
      <c r="O1355" s="133"/>
      <c r="P1355" s="141"/>
      <c r="Q1355" s="133"/>
      <c r="R1355" s="141"/>
      <c r="S1355" s="133"/>
      <c r="T1355" s="40"/>
      <c r="U1355" s="133"/>
      <c r="V1355" s="141"/>
      <c r="W1355" s="141"/>
      <c r="X1355" s="141"/>
      <c r="Y1355" s="141"/>
      <c r="Z1355" s="141"/>
    </row>
    <row r="1356" ht="12.75" customHeight="1">
      <c r="A1356" s="139"/>
      <c r="B1356" s="139"/>
      <c r="C1356" s="140"/>
      <c r="D1356" s="141"/>
      <c r="E1356" s="141"/>
      <c r="F1356" s="141"/>
      <c r="G1356" s="141"/>
      <c r="H1356" s="141"/>
      <c r="I1356" s="141"/>
      <c r="J1356" s="141"/>
      <c r="K1356" s="141"/>
      <c r="L1356" s="141"/>
      <c r="M1356" s="142"/>
      <c r="N1356" s="141"/>
      <c r="O1356" s="133"/>
      <c r="P1356" s="141"/>
      <c r="Q1356" s="133"/>
      <c r="R1356" s="141"/>
      <c r="S1356" s="133"/>
      <c r="T1356" s="40"/>
      <c r="U1356" s="133"/>
      <c r="V1356" s="141"/>
      <c r="W1356" s="141"/>
      <c r="X1356" s="141"/>
      <c r="Y1356" s="141"/>
      <c r="Z1356" s="141"/>
    </row>
    <row r="1357" ht="12.75" customHeight="1">
      <c r="A1357" s="139"/>
      <c r="B1357" s="139"/>
      <c r="C1357" s="140"/>
      <c r="D1357" s="141"/>
      <c r="E1357" s="141"/>
      <c r="F1357" s="141"/>
      <c r="G1357" s="141"/>
      <c r="H1357" s="141"/>
      <c r="I1357" s="141"/>
      <c r="J1357" s="141"/>
      <c r="K1357" s="141"/>
      <c r="L1357" s="141"/>
      <c r="M1357" s="142"/>
      <c r="N1357" s="141"/>
      <c r="O1357" s="133"/>
      <c r="P1357" s="141"/>
      <c r="Q1357" s="133"/>
      <c r="R1357" s="141"/>
      <c r="S1357" s="133"/>
      <c r="T1357" s="40"/>
      <c r="U1357" s="133"/>
      <c r="V1357" s="141"/>
      <c r="W1357" s="141"/>
      <c r="X1357" s="141"/>
      <c r="Y1357" s="141"/>
      <c r="Z1357" s="141"/>
    </row>
    <row r="1358" ht="12.75" customHeight="1">
      <c r="A1358" s="139"/>
      <c r="B1358" s="139"/>
      <c r="C1358" s="140"/>
      <c r="D1358" s="141"/>
      <c r="E1358" s="141"/>
      <c r="F1358" s="141"/>
      <c r="G1358" s="141"/>
      <c r="H1358" s="141"/>
      <c r="I1358" s="141"/>
      <c r="J1358" s="141"/>
      <c r="K1358" s="141"/>
      <c r="L1358" s="141"/>
      <c r="M1358" s="142"/>
      <c r="N1358" s="141"/>
      <c r="O1358" s="133"/>
      <c r="P1358" s="141"/>
      <c r="Q1358" s="133"/>
      <c r="R1358" s="141"/>
      <c r="S1358" s="133"/>
      <c r="T1358" s="40"/>
      <c r="U1358" s="133"/>
      <c r="V1358" s="141"/>
      <c r="W1358" s="141"/>
      <c r="X1358" s="141"/>
      <c r="Y1358" s="141"/>
      <c r="Z1358" s="141"/>
    </row>
    <row r="1359" ht="12.75" customHeight="1">
      <c r="A1359" s="139"/>
      <c r="B1359" s="139"/>
      <c r="C1359" s="140"/>
      <c r="D1359" s="141"/>
      <c r="E1359" s="141"/>
      <c r="F1359" s="141"/>
      <c r="G1359" s="141"/>
      <c r="H1359" s="141"/>
      <c r="I1359" s="141"/>
      <c r="J1359" s="141"/>
      <c r="K1359" s="141"/>
      <c r="L1359" s="141"/>
      <c r="M1359" s="142"/>
      <c r="N1359" s="141"/>
      <c r="O1359" s="133"/>
      <c r="P1359" s="141"/>
      <c r="Q1359" s="133"/>
      <c r="R1359" s="141"/>
      <c r="S1359" s="133"/>
      <c r="T1359" s="40"/>
      <c r="U1359" s="133"/>
      <c r="V1359" s="141"/>
      <c r="W1359" s="141"/>
      <c r="X1359" s="141"/>
      <c r="Y1359" s="141"/>
      <c r="Z1359" s="141"/>
    </row>
    <row r="1360" ht="12.75" customHeight="1">
      <c r="A1360" s="139"/>
      <c r="B1360" s="139"/>
      <c r="C1360" s="140"/>
      <c r="D1360" s="141"/>
      <c r="E1360" s="141"/>
      <c r="F1360" s="141"/>
      <c r="G1360" s="141"/>
      <c r="H1360" s="141"/>
      <c r="I1360" s="141"/>
      <c r="J1360" s="141"/>
      <c r="K1360" s="141"/>
      <c r="L1360" s="141"/>
      <c r="M1360" s="142"/>
      <c r="N1360" s="141"/>
      <c r="O1360" s="133"/>
      <c r="P1360" s="141"/>
      <c r="Q1360" s="133"/>
      <c r="R1360" s="141"/>
      <c r="S1360" s="133"/>
      <c r="T1360" s="40"/>
      <c r="U1360" s="133"/>
      <c r="V1360" s="141"/>
      <c r="W1360" s="141"/>
      <c r="X1360" s="141"/>
      <c r="Y1360" s="141"/>
      <c r="Z1360" s="141"/>
    </row>
    <row r="1361" ht="12.75" customHeight="1">
      <c r="A1361" s="139"/>
      <c r="B1361" s="139"/>
      <c r="C1361" s="140"/>
      <c r="D1361" s="141"/>
      <c r="E1361" s="141"/>
      <c r="F1361" s="141"/>
      <c r="G1361" s="141"/>
      <c r="H1361" s="141"/>
      <c r="I1361" s="141"/>
      <c r="J1361" s="141"/>
      <c r="K1361" s="141"/>
      <c r="L1361" s="141"/>
      <c r="M1361" s="142"/>
      <c r="N1361" s="141"/>
      <c r="O1361" s="133"/>
      <c r="P1361" s="141"/>
      <c r="Q1361" s="133"/>
      <c r="R1361" s="141"/>
      <c r="S1361" s="133"/>
      <c r="T1361" s="40"/>
      <c r="U1361" s="133"/>
      <c r="V1361" s="141"/>
      <c r="W1361" s="141"/>
      <c r="X1361" s="141"/>
      <c r="Y1361" s="141"/>
      <c r="Z1361" s="141"/>
    </row>
    <row r="1362" ht="12.75" customHeight="1">
      <c r="A1362" s="139"/>
      <c r="B1362" s="139"/>
      <c r="C1362" s="140"/>
      <c r="D1362" s="141"/>
      <c r="E1362" s="141"/>
      <c r="F1362" s="141"/>
      <c r="G1362" s="141"/>
      <c r="H1362" s="141"/>
      <c r="I1362" s="141"/>
      <c r="J1362" s="141"/>
      <c r="K1362" s="141"/>
      <c r="L1362" s="141"/>
      <c r="M1362" s="142"/>
      <c r="N1362" s="141"/>
      <c r="O1362" s="133"/>
      <c r="P1362" s="141"/>
      <c r="Q1362" s="133"/>
      <c r="R1362" s="141"/>
      <c r="S1362" s="133"/>
      <c r="T1362" s="40"/>
      <c r="U1362" s="133"/>
      <c r="V1362" s="141"/>
      <c r="W1362" s="141"/>
      <c r="X1362" s="141"/>
      <c r="Y1362" s="141"/>
      <c r="Z1362" s="141"/>
    </row>
    <row r="1363" ht="12.75" customHeight="1">
      <c r="A1363" s="139"/>
      <c r="B1363" s="139"/>
      <c r="C1363" s="140"/>
      <c r="D1363" s="141"/>
      <c r="E1363" s="141"/>
      <c r="F1363" s="141"/>
      <c r="G1363" s="141"/>
      <c r="H1363" s="141"/>
      <c r="I1363" s="141"/>
      <c r="J1363" s="141"/>
      <c r="K1363" s="141"/>
      <c r="L1363" s="141"/>
      <c r="M1363" s="142"/>
      <c r="N1363" s="141"/>
      <c r="O1363" s="133"/>
      <c r="P1363" s="141"/>
      <c r="Q1363" s="133"/>
      <c r="R1363" s="141"/>
      <c r="S1363" s="133"/>
      <c r="T1363" s="40"/>
      <c r="U1363" s="133"/>
      <c r="V1363" s="141"/>
      <c r="W1363" s="141"/>
      <c r="X1363" s="141"/>
      <c r="Y1363" s="141"/>
      <c r="Z1363" s="141"/>
    </row>
    <row r="1364" ht="12.75" customHeight="1">
      <c r="A1364" s="139"/>
      <c r="B1364" s="139"/>
      <c r="C1364" s="140"/>
      <c r="D1364" s="141"/>
      <c r="E1364" s="141"/>
      <c r="F1364" s="141"/>
      <c r="G1364" s="141"/>
      <c r="H1364" s="141"/>
      <c r="I1364" s="141"/>
      <c r="J1364" s="141"/>
      <c r="K1364" s="141"/>
      <c r="L1364" s="141"/>
      <c r="M1364" s="142"/>
      <c r="N1364" s="141"/>
      <c r="O1364" s="133"/>
      <c r="P1364" s="141"/>
      <c r="Q1364" s="133"/>
      <c r="R1364" s="141"/>
      <c r="S1364" s="133"/>
      <c r="T1364" s="40"/>
      <c r="U1364" s="133"/>
      <c r="V1364" s="141"/>
      <c r="W1364" s="141"/>
      <c r="X1364" s="141"/>
      <c r="Y1364" s="141"/>
      <c r="Z1364" s="141"/>
    </row>
    <row r="1365" ht="12.75" customHeight="1">
      <c r="A1365" s="139"/>
      <c r="B1365" s="139"/>
      <c r="C1365" s="140"/>
      <c r="D1365" s="141"/>
      <c r="E1365" s="141"/>
      <c r="F1365" s="141"/>
      <c r="G1365" s="141"/>
      <c r="H1365" s="141"/>
      <c r="I1365" s="141"/>
      <c r="J1365" s="141"/>
      <c r="K1365" s="141"/>
      <c r="L1365" s="141"/>
      <c r="M1365" s="142"/>
      <c r="N1365" s="141"/>
      <c r="O1365" s="133"/>
      <c r="P1365" s="141"/>
      <c r="Q1365" s="133"/>
      <c r="R1365" s="141"/>
      <c r="S1365" s="133"/>
      <c r="T1365" s="40"/>
      <c r="U1365" s="133"/>
      <c r="V1365" s="141"/>
      <c r="W1365" s="141"/>
      <c r="X1365" s="141"/>
      <c r="Y1365" s="141"/>
      <c r="Z1365" s="141"/>
    </row>
    <row r="1366" ht="12.75" customHeight="1">
      <c r="A1366" s="139"/>
      <c r="B1366" s="139"/>
      <c r="C1366" s="140"/>
      <c r="D1366" s="141"/>
      <c r="E1366" s="141"/>
      <c r="F1366" s="141"/>
      <c r="G1366" s="141"/>
      <c r="H1366" s="141"/>
      <c r="I1366" s="141"/>
      <c r="J1366" s="141"/>
      <c r="K1366" s="141"/>
      <c r="L1366" s="141"/>
      <c r="M1366" s="142"/>
      <c r="N1366" s="141"/>
      <c r="O1366" s="133"/>
      <c r="P1366" s="141"/>
      <c r="Q1366" s="133"/>
      <c r="R1366" s="141"/>
      <c r="S1366" s="133"/>
      <c r="T1366" s="40"/>
      <c r="U1366" s="133"/>
      <c r="V1366" s="141"/>
      <c r="W1366" s="141"/>
      <c r="X1366" s="141"/>
      <c r="Y1366" s="141"/>
      <c r="Z1366" s="141"/>
    </row>
    <row r="1367" ht="12.75" customHeight="1">
      <c r="A1367" s="139"/>
      <c r="B1367" s="139"/>
      <c r="C1367" s="140"/>
      <c r="D1367" s="141"/>
      <c r="E1367" s="141"/>
      <c r="F1367" s="141"/>
      <c r="G1367" s="141"/>
      <c r="H1367" s="141"/>
      <c r="I1367" s="141"/>
      <c r="J1367" s="141"/>
      <c r="K1367" s="141"/>
      <c r="L1367" s="141"/>
      <c r="M1367" s="142"/>
      <c r="N1367" s="141"/>
      <c r="O1367" s="133"/>
      <c r="P1367" s="141"/>
      <c r="Q1367" s="133"/>
      <c r="R1367" s="141"/>
      <c r="S1367" s="133"/>
      <c r="T1367" s="40"/>
      <c r="U1367" s="133"/>
      <c r="V1367" s="141"/>
      <c r="W1367" s="141"/>
      <c r="X1367" s="141"/>
      <c r="Y1367" s="141"/>
      <c r="Z1367" s="141"/>
    </row>
    <row r="1368" ht="12.75" customHeight="1">
      <c r="A1368" s="139"/>
      <c r="B1368" s="139"/>
      <c r="C1368" s="140"/>
      <c r="D1368" s="141"/>
      <c r="E1368" s="141"/>
      <c r="F1368" s="141"/>
      <c r="G1368" s="141"/>
      <c r="H1368" s="141"/>
      <c r="I1368" s="141"/>
      <c r="J1368" s="141"/>
      <c r="K1368" s="141"/>
      <c r="L1368" s="141"/>
      <c r="M1368" s="142"/>
      <c r="N1368" s="141"/>
      <c r="O1368" s="133"/>
      <c r="P1368" s="141"/>
      <c r="Q1368" s="133"/>
      <c r="R1368" s="141"/>
      <c r="S1368" s="133"/>
      <c r="T1368" s="40"/>
      <c r="U1368" s="133"/>
      <c r="V1368" s="141"/>
      <c r="W1368" s="141"/>
      <c r="X1368" s="141"/>
      <c r="Y1368" s="141"/>
      <c r="Z1368" s="141"/>
    </row>
    <row r="1369" ht="12.75" customHeight="1">
      <c r="A1369" s="139"/>
      <c r="B1369" s="139"/>
      <c r="C1369" s="140"/>
      <c r="D1369" s="141"/>
      <c r="E1369" s="141"/>
      <c r="F1369" s="141"/>
      <c r="G1369" s="141"/>
      <c r="H1369" s="141"/>
      <c r="I1369" s="141"/>
      <c r="J1369" s="141"/>
      <c r="K1369" s="141"/>
      <c r="L1369" s="141"/>
      <c r="M1369" s="142"/>
      <c r="N1369" s="141"/>
      <c r="O1369" s="133"/>
      <c r="P1369" s="141"/>
      <c r="Q1369" s="133"/>
      <c r="R1369" s="141"/>
      <c r="S1369" s="133"/>
      <c r="T1369" s="40"/>
      <c r="U1369" s="133"/>
      <c r="V1369" s="141"/>
      <c r="W1369" s="141"/>
      <c r="X1369" s="141"/>
      <c r="Y1369" s="141"/>
      <c r="Z1369" s="141"/>
    </row>
    <row r="1370" ht="12.75" customHeight="1">
      <c r="A1370" s="139"/>
      <c r="B1370" s="139"/>
      <c r="C1370" s="140"/>
      <c r="D1370" s="141"/>
      <c r="E1370" s="141"/>
      <c r="F1370" s="141"/>
      <c r="G1370" s="141"/>
      <c r="H1370" s="141"/>
      <c r="I1370" s="141"/>
      <c r="J1370" s="141"/>
      <c r="K1370" s="141"/>
      <c r="L1370" s="141"/>
      <c r="M1370" s="142"/>
      <c r="N1370" s="141"/>
      <c r="O1370" s="133"/>
      <c r="P1370" s="141"/>
      <c r="Q1370" s="133"/>
      <c r="R1370" s="141"/>
      <c r="S1370" s="133"/>
      <c r="T1370" s="40"/>
      <c r="U1370" s="133"/>
      <c r="V1370" s="141"/>
      <c r="W1370" s="141"/>
      <c r="X1370" s="141"/>
      <c r="Y1370" s="141"/>
      <c r="Z1370" s="141"/>
    </row>
    <row r="1371" ht="12.75" customHeight="1">
      <c r="A1371" s="139"/>
      <c r="B1371" s="139"/>
      <c r="C1371" s="140"/>
      <c r="D1371" s="141"/>
      <c r="E1371" s="141"/>
      <c r="F1371" s="141"/>
      <c r="G1371" s="141"/>
      <c r="H1371" s="141"/>
      <c r="I1371" s="141"/>
      <c r="J1371" s="141"/>
      <c r="K1371" s="141"/>
      <c r="L1371" s="141"/>
      <c r="M1371" s="142"/>
      <c r="N1371" s="141"/>
      <c r="O1371" s="133"/>
      <c r="P1371" s="141"/>
      <c r="Q1371" s="133"/>
      <c r="R1371" s="141"/>
      <c r="S1371" s="133"/>
      <c r="T1371" s="40"/>
      <c r="U1371" s="133"/>
      <c r="V1371" s="141"/>
      <c r="W1371" s="141"/>
      <c r="X1371" s="141"/>
      <c r="Y1371" s="141"/>
      <c r="Z1371" s="141"/>
    </row>
    <row r="1372" ht="12.75" customHeight="1">
      <c r="A1372" s="139"/>
      <c r="B1372" s="139"/>
      <c r="C1372" s="140"/>
      <c r="D1372" s="141"/>
      <c r="E1372" s="141"/>
      <c r="F1372" s="141"/>
      <c r="G1372" s="141"/>
      <c r="H1372" s="141"/>
      <c r="I1372" s="141"/>
      <c r="J1372" s="141"/>
      <c r="K1372" s="141"/>
      <c r="L1372" s="141"/>
      <c r="M1372" s="142"/>
      <c r="N1372" s="141"/>
      <c r="O1372" s="133"/>
      <c r="P1372" s="141"/>
      <c r="Q1372" s="133"/>
      <c r="R1372" s="141"/>
      <c r="S1372" s="133"/>
      <c r="T1372" s="40"/>
      <c r="U1372" s="133"/>
      <c r="V1372" s="141"/>
      <c r="W1372" s="141"/>
      <c r="X1372" s="141"/>
      <c r="Y1372" s="141"/>
      <c r="Z1372" s="141"/>
    </row>
    <row r="1373" ht="12.75" customHeight="1">
      <c r="A1373" s="139"/>
      <c r="B1373" s="139"/>
      <c r="C1373" s="140"/>
      <c r="D1373" s="141"/>
      <c r="E1373" s="141"/>
      <c r="F1373" s="141"/>
      <c r="G1373" s="141"/>
      <c r="H1373" s="141"/>
      <c r="I1373" s="141"/>
      <c r="J1373" s="141"/>
      <c r="K1373" s="141"/>
      <c r="L1373" s="141"/>
      <c r="M1373" s="142"/>
      <c r="N1373" s="141"/>
      <c r="O1373" s="133"/>
      <c r="P1373" s="141"/>
      <c r="Q1373" s="133"/>
      <c r="R1373" s="141"/>
      <c r="S1373" s="133"/>
      <c r="T1373" s="40"/>
      <c r="U1373" s="133"/>
      <c r="V1373" s="141"/>
      <c r="W1373" s="141"/>
      <c r="X1373" s="141"/>
      <c r="Y1373" s="141"/>
      <c r="Z1373" s="141"/>
    </row>
    <row r="1374" ht="12.75" customHeight="1">
      <c r="A1374" s="139"/>
      <c r="B1374" s="139"/>
      <c r="C1374" s="140"/>
      <c r="D1374" s="141"/>
      <c r="E1374" s="141"/>
      <c r="F1374" s="141"/>
      <c r="G1374" s="141"/>
      <c r="H1374" s="141"/>
      <c r="I1374" s="141"/>
      <c r="J1374" s="141"/>
      <c r="K1374" s="141"/>
      <c r="L1374" s="141"/>
      <c r="M1374" s="142"/>
      <c r="N1374" s="141"/>
      <c r="O1374" s="133"/>
      <c r="P1374" s="141"/>
      <c r="Q1374" s="133"/>
      <c r="R1374" s="141"/>
      <c r="S1374" s="133"/>
      <c r="T1374" s="40"/>
      <c r="U1374" s="133"/>
      <c r="V1374" s="141"/>
      <c r="W1374" s="141"/>
      <c r="X1374" s="141"/>
      <c r="Y1374" s="141"/>
      <c r="Z1374" s="141"/>
    </row>
    <row r="1375" ht="12.75" customHeight="1">
      <c r="A1375" s="139"/>
      <c r="B1375" s="139"/>
      <c r="C1375" s="140"/>
      <c r="D1375" s="141"/>
      <c r="E1375" s="141"/>
      <c r="F1375" s="141"/>
      <c r="G1375" s="141"/>
      <c r="H1375" s="141"/>
      <c r="I1375" s="141"/>
      <c r="J1375" s="141"/>
      <c r="K1375" s="141"/>
      <c r="L1375" s="141"/>
      <c r="M1375" s="142"/>
      <c r="N1375" s="141"/>
      <c r="O1375" s="133"/>
      <c r="P1375" s="141"/>
      <c r="Q1375" s="133"/>
      <c r="R1375" s="141"/>
      <c r="S1375" s="133"/>
      <c r="T1375" s="40"/>
      <c r="U1375" s="133"/>
      <c r="V1375" s="141"/>
      <c r="W1375" s="141"/>
      <c r="X1375" s="141"/>
      <c r="Y1375" s="141"/>
      <c r="Z1375" s="141"/>
    </row>
    <row r="1376" ht="12.75" customHeight="1">
      <c r="A1376" s="139"/>
      <c r="B1376" s="139"/>
      <c r="C1376" s="140"/>
      <c r="D1376" s="141"/>
      <c r="E1376" s="141"/>
      <c r="F1376" s="141"/>
      <c r="G1376" s="141"/>
      <c r="H1376" s="141"/>
      <c r="I1376" s="141"/>
      <c r="J1376" s="141"/>
      <c r="K1376" s="141"/>
      <c r="L1376" s="141"/>
      <c r="M1376" s="142"/>
      <c r="N1376" s="141"/>
      <c r="O1376" s="133"/>
      <c r="P1376" s="141"/>
      <c r="Q1376" s="133"/>
      <c r="R1376" s="141"/>
      <c r="S1376" s="133"/>
      <c r="T1376" s="40"/>
      <c r="U1376" s="133"/>
      <c r="V1376" s="141"/>
      <c r="W1376" s="141"/>
      <c r="X1376" s="141"/>
      <c r="Y1376" s="141"/>
      <c r="Z1376" s="141"/>
    </row>
    <row r="1377" ht="12.75" customHeight="1">
      <c r="A1377" s="139"/>
      <c r="B1377" s="139"/>
      <c r="C1377" s="140"/>
      <c r="D1377" s="141"/>
      <c r="E1377" s="141"/>
      <c r="F1377" s="141"/>
      <c r="G1377" s="141"/>
      <c r="H1377" s="141"/>
      <c r="I1377" s="141"/>
      <c r="J1377" s="141"/>
      <c r="K1377" s="141"/>
      <c r="L1377" s="141"/>
      <c r="M1377" s="142"/>
      <c r="N1377" s="141"/>
      <c r="O1377" s="133"/>
      <c r="P1377" s="141"/>
      <c r="Q1377" s="133"/>
      <c r="R1377" s="141"/>
      <c r="S1377" s="133"/>
      <c r="T1377" s="40"/>
      <c r="U1377" s="133"/>
      <c r="V1377" s="141"/>
      <c r="W1377" s="141"/>
      <c r="X1377" s="141"/>
      <c r="Y1377" s="141"/>
      <c r="Z1377" s="141"/>
    </row>
    <row r="1378" ht="12.75" customHeight="1">
      <c r="A1378" s="139"/>
      <c r="B1378" s="139"/>
      <c r="C1378" s="140"/>
      <c r="D1378" s="141"/>
      <c r="E1378" s="141"/>
      <c r="F1378" s="141"/>
      <c r="G1378" s="141"/>
      <c r="H1378" s="141"/>
      <c r="I1378" s="141"/>
      <c r="J1378" s="141"/>
      <c r="K1378" s="141"/>
      <c r="L1378" s="141"/>
      <c r="M1378" s="142"/>
      <c r="N1378" s="141"/>
      <c r="O1378" s="133"/>
      <c r="P1378" s="141"/>
      <c r="Q1378" s="133"/>
      <c r="R1378" s="141"/>
      <c r="S1378" s="133"/>
      <c r="T1378" s="40"/>
      <c r="U1378" s="133"/>
      <c r="V1378" s="141"/>
      <c r="W1378" s="141"/>
      <c r="X1378" s="141"/>
      <c r="Y1378" s="141"/>
      <c r="Z1378" s="141"/>
    </row>
    <row r="1379" ht="12.75" customHeight="1">
      <c r="A1379" s="139"/>
      <c r="B1379" s="139"/>
      <c r="C1379" s="140"/>
      <c r="D1379" s="141"/>
      <c r="E1379" s="141"/>
      <c r="F1379" s="141"/>
      <c r="G1379" s="141"/>
      <c r="H1379" s="141"/>
      <c r="I1379" s="141"/>
      <c r="J1379" s="141"/>
      <c r="K1379" s="141"/>
      <c r="L1379" s="141"/>
      <c r="M1379" s="142"/>
      <c r="N1379" s="141"/>
      <c r="O1379" s="133"/>
      <c r="P1379" s="141"/>
      <c r="Q1379" s="133"/>
      <c r="R1379" s="141"/>
      <c r="S1379" s="133"/>
      <c r="T1379" s="40"/>
      <c r="U1379" s="133"/>
      <c r="V1379" s="141"/>
      <c r="W1379" s="141"/>
      <c r="X1379" s="141"/>
      <c r="Y1379" s="141"/>
      <c r="Z1379" s="141"/>
    </row>
    <row r="1380" ht="12.75" customHeight="1">
      <c r="A1380" s="139"/>
      <c r="B1380" s="139"/>
      <c r="C1380" s="140"/>
      <c r="D1380" s="141"/>
      <c r="E1380" s="141"/>
      <c r="F1380" s="141"/>
      <c r="G1380" s="141"/>
      <c r="H1380" s="141"/>
      <c r="I1380" s="141"/>
      <c r="J1380" s="141"/>
      <c r="K1380" s="141"/>
      <c r="L1380" s="141"/>
      <c r="M1380" s="142"/>
      <c r="N1380" s="141"/>
      <c r="O1380" s="133"/>
      <c r="P1380" s="141"/>
      <c r="Q1380" s="133"/>
      <c r="R1380" s="141"/>
      <c r="S1380" s="133"/>
      <c r="T1380" s="40"/>
      <c r="U1380" s="133"/>
      <c r="V1380" s="141"/>
      <c r="W1380" s="141"/>
      <c r="X1380" s="141"/>
      <c r="Y1380" s="141"/>
      <c r="Z1380" s="141"/>
    </row>
    <row r="1381" ht="12.75" customHeight="1">
      <c r="A1381" s="139"/>
      <c r="B1381" s="139"/>
      <c r="C1381" s="140"/>
      <c r="D1381" s="141"/>
      <c r="E1381" s="141"/>
      <c r="F1381" s="141"/>
      <c r="G1381" s="141"/>
      <c r="H1381" s="141"/>
      <c r="I1381" s="141"/>
      <c r="J1381" s="141"/>
      <c r="K1381" s="141"/>
      <c r="L1381" s="141"/>
      <c r="M1381" s="142"/>
      <c r="N1381" s="141"/>
      <c r="O1381" s="133"/>
      <c r="P1381" s="141"/>
      <c r="Q1381" s="133"/>
      <c r="R1381" s="141"/>
      <c r="S1381" s="133"/>
      <c r="T1381" s="40"/>
      <c r="U1381" s="133"/>
      <c r="V1381" s="141"/>
      <c r="W1381" s="141"/>
      <c r="X1381" s="141"/>
      <c r="Y1381" s="141"/>
      <c r="Z1381" s="141"/>
    </row>
    <row r="1382" ht="12.75" customHeight="1">
      <c r="A1382" s="139"/>
      <c r="B1382" s="139"/>
      <c r="C1382" s="140"/>
      <c r="D1382" s="141"/>
      <c r="E1382" s="141"/>
      <c r="F1382" s="141"/>
      <c r="G1382" s="141"/>
      <c r="H1382" s="141"/>
      <c r="I1382" s="141"/>
      <c r="J1382" s="141"/>
      <c r="K1382" s="141"/>
      <c r="L1382" s="141"/>
      <c r="M1382" s="142"/>
      <c r="N1382" s="141"/>
      <c r="O1382" s="133"/>
      <c r="P1382" s="141"/>
      <c r="Q1382" s="133"/>
      <c r="R1382" s="141"/>
      <c r="S1382" s="133"/>
      <c r="T1382" s="40"/>
      <c r="U1382" s="133"/>
      <c r="V1382" s="141"/>
      <c r="W1382" s="141"/>
      <c r="X1382" s="141"/>
      <c r="Y1382" s="141"/>
      <c r="Z1382" s="141"/>
    </row>
    <row r="1383" ht="12.75" customHeight="1">
      <c r="A1383" s="139"/>
      <c r="B1383" s="139"/>
      <c r="C1383" s="140"/>
      <c r="D1383" s="141"/>
      <c r="E1383" s="141"/>
      <c r="F1383" s="141"/>
      <c r="G1383" s="141"/>
      <c r="H1383" s="141"/>
      <c r="I1383" s="141"/>
      <c r="J1383" s="141"/>
      <c r="K1383" s="141"/>
      <c r="L1383" s="141"/>
      <c r="M1383" s="142"/>
      <c r="N1383" s="141"/>
      <c r="O1383" s="133"/>
      <c r="P1383" s="141"/>
      <c r="Q1383" s="133"/>
      <c r="R1383" s="141"/>
      <c r="S1383" s="133"/>
      <c r="T1383" s="40"/>
      <c r="U1383" s="133"/>
      <c r="V1383" s="141"/>
      <c r="W1383" s="141"/>
      <c r="X1383" s="141"/>
      <c r="Y1383" s="141"/>
      <c r="Z1383" s="141"/>
    </row>
    <row r="1384" ht="12.75" customHeight="1">
      <c r="A1384" s="139"/>
      <c r="B1384" s="139"/>
      <c r="C1384" s="140"/>
      <c r="D1384" s="141"/>
      <c r="E1384" s="141"/>
      <c r="F1384" s="141"/>
      <c r="G1384" s="141"/>
      <c r="H1384" s="141"/>
      <c r="I1384" s="141"/>
      <c r="J1384" s="141"/>
      <c r="K1384" s="141"/>
      <c r="L1384" s="141"/>
      <c r="M1384" s="142"/>
      <c r="N1384" s="141"/>
      <c r="O1384" s="133"/>
      <c r="P1384" s="141"/>
      <c r="Q1384" s="133"/>
      <c r="R1384" s="141"/>
      <c r="S1384" s="133"/>
      <c r="T1384" s="40"/>
      <c r="U1384" s="133"/>
      <c r="V1384" s="141"/>
      <c r="W1384" s="141"/>
      <c r="X1384" s="141"/>
      <c r="Y1384" s="141"/>
      <c r="Z1384" s="141"/>
    </row>
    <row r="1385" ht="12.75" customHeight="1">
      <c r="A1385" s="139"/>
      <c r="B1385" s="139"/>
      <c r="C1385" s="140"/>
      <c r="D1385" s="141"/>
      <c r="E1385" s="141"/>
      <c r="F1385" s="141"/>
      <c r="G1385" s="141"/>
      <c r="H1385" s="141"/>
      <c r="I1385" s="141"/>
      <c r="J1385" s="141"/>
      <c r="K1385" s="141"/>
      <c r="L1385" s="141"/>
      <c r="M1385" s="142"/>
      <c r="N1385" s="141"/>
      <c r="O1385" s="133"/>
      <c r="P1385" s="141"/>
      <c r="Q1385" s="133"/>
      <c r="R1385" s="141"/>
      <c r="S1385" s="133"/>
      <c r="T1385" s="40"/>
      <c r="U1385" s="133"/>
      <c r="V1385" s="141"/>
      <c r="W1385" s="141"/>
      <c r="X1385" s="141"/>
      <c r="Y1385" s="141"/>
      <c r="Z1385" s="141"/>
    </row>
    <row r="1386" ht="12.75" customHeight="1">
      <c r="A1386" s="139"/>
      <c r="B1386" s="139"/>
      <c r="C1386" s="140"/>
      <c r="D1386" s="141"/>
      <c r="E1386" s="141"/>
      <c r="F1386" s="141"/>
      <c r="G1386" s="141"/>
      <c r="H1386" s="141"/>
      <c r="I1386" s="141"/>
      <c r="J1386" s="141"/>
      <c r="K1386" s="141"/>
      <c r="L1386" s="141"/>
      <c r="M1386" s="142"/>
      <c r="N1386" s="141"/>
      <c r="O1386" s="133"/>
      <c r="P1386" s="141"/>
      <c r="Q1386" s="133"/>
      <c r="R1386" s="141"/>
      <c r="S1386" s="133"/>
      <c r="T1386" s="40"/>
      <c r="U1386" s="133"/>
      <c r="V1386" s="141"/>
      <c r="W1386" s="141"/>
      <c r="X1386" s="141"/>
      <c r="Y1386" s="141"/>
      <c r="Z1386" s="141"/>
    </row>
    <row r="1387" ht="12.75" customHeight="1">
      <c r="A1387" s="139"/>
      <c r="B1387" s="139"/>
      <c r="C1387" s="140"/>
      <c r="D1387" s="141"/>
      <c r="E1387" s="141"/>
      <c r="F1387" s="141"/>
      <c r="G1387" s="141"/>
      <c r="H1387" s="141"/>
      <c r="I1387" s="141"/>
      <c r="J1387" s="141"/>
      <c r="K1387" s="141"/>
      <c r="L1387" s="141"/>
      <c r="M1387" s="142"/>
      <c r="N1387" s="141"/>
      <c r="O1387" s="133"/>
      <c r="P1387" s="141"/>
      <c r="Q1387" s="133"/>
      <c r="R1387" s="141"/>
      <c r="S1387" s="133"/>
      <c r="T1387" s="40"/>
      <c r="U1387" s="133"/>
      <c r="V1387" s="141"/>
      <c r="W1387" s="141"/>
      <c r="X1387" s="141"/>
      <c r="Y1387" s="141"/>
      <c r="Z1387" s="141"/>
    </row>
    <row r="1388" ht="12.75" customHeight="1">
      <c r="A1388" s="139"/>
      <c r="B1388" s="139"/>
      <c r="C1388" s="140"/>
      <c r="D1388" s="141"/>
      <c r="E1388" s="141"/>
      <c r="F1388" s="141"/>
      <c r="G1388" s="141"/>
      <c r="H1388" s="141"/>
      <c r="I1388" s="141"/>
      <c r="J1388" s="141"/>
      <c r="K1388" s="141"/>
      <c r="L1388" s="141"/>
      <c r="M1388" s="142"/>
      <c r="N1388" s="141"/>
      <c r="O1388" s="133"/>
      <c r="P1388" s="141"/>
      <c r="Q1388" s="133"/>
      <c r="R1388" s="141"/>
      <c r="S1388" s="133"/>
      <c r="T1388" s="40"/>
      <c r="U1388" s="133"/>
      <c r="V1388" s="141"/>
      <c r="W1388" s="141"/>
      <c r="X1388" s="141"/>
      <c r="Y1388" s="141"/>
      <c r="Z1388" s="141"/>
    </row>
    <row r="1389" ht="12.75" customHeight="1">
      <c r="A1389" s="139"/>
      <c r="B1389" s="139"/>
      <c r="C1389" s="140"/>
      <c r="D1389" s="141"/>
      <c r="E1389" s="141"/>
      <c r="F1389" s="141"/>
      <c r="G1389" s="141"/>
      <c r="H1389" s="141"/>
      <c r="I1389" s="141"/>
      <c r="J1389" s="141"/>
      <c r="K1389" s="141"/>
      <c r="L1389" s="141"/>
      <c r="M1389" s="142"/>
      <c r="N1389" s="141"/>
      <c r="O1389" s="133"/>
      <c r="P1389" s="141"/>
      <c r="Q1389" s="133"/>
      <c r="R1389" s="141"/>
      <c r="S1389" s="133"/>
      <c r="T1389" s="40"/>
      <c r="U1389" s="133"/>
      <c r="V1389" s="141"/>
      <c r="W1389" s="141"/>
      <c r="X1389" s="141"/>
      <c r="Y1389" s="141"/>
      <c r="Z1389" s="141"/>
    </row>
    <row r="1390" ht="12.75" customHeight="1">
      <c r="A1390" s="139"/>
      <c r="B1390" s="139"/>
      <c r="C1390" s="140"/>
      <c r="D1390" s="141"/>
      <c r="E1390" s="141"/>
      <c r="F1390" s="141"/>
      <c r="G1390" s="141"/>
      <c r="H1390" s="141"/>
      <c r="I1390" s="141"/>
      <c r="J1390" s="141"/>
      <c r="K1390" s="141"/>
      <c r="L1390" s="141"/>
      <c r="M1390" s="142"/>
      <c r="N1390" s="141"/>
      <c r="O1390" s="133"/>
      <c r="P1390" s="141"/>
      <c r="Q1390" s="133"/>
      <c r="R1390" s="141"/>
      <c r="S1390" s="133"/>
      <c r="T1390" s="40"/>
      <c r="U1390" s="133"/>
      <c r="V1390" s="141"/>
      <c r="W1390" s="141"/>
      <c r="X1390" s="141"/>
      <c r="Y1390" s="141"/>
      <c r="Z1390" s="141"/>
    </row>
    <row r="1391" ht="12.75" customHeight="1">
      <c r="A1391" s="139"/>
      <c r="B1391" s="139"/>
      <c r="C1391" s="140"/>
      <c r="D1391" s="141"/>
      <c r="E1391" s="141"/>
      <c r="F1391" s="141"/>
      <c r="G1391" s="141"/>
      <c r="H1391" s="141"/>
      <c r="I1391" s="141"/>
      <c r="J1391" s="141"/>
      <c r="K1391" s="141"/>
      <c r="L1391" s="141"/>
      <c r="M1391" s="142"/>
      <c r="N1391" s="141"/>
      <c r="O1391" s="133"/>
      <c r="P1391" s="141"/>
      <c r="Q1391" s="133"/>
      <c r="R1391" s="141"/>
      <c r="S1391" s="133"/>
      <c r="T1391" s="40"/>
      <c r="U1391" s="133"/>
      <c r="V1391" s="141"/>
      <c r="W1391" s="141"/>
      <c r="X1391" s="141"/>
      <c r="Y1391" s="141"/>
      <c r="Z1391" s="141"/>
    </row>
    <row r="1392" ht="12.75" customHeight="1">
      <c r="A1392" s="139"/>
      <c r="B1392" s="139"/>
      <c r="C1392" s="140"/>
      <c r="D1392" s="141"/>
      <c r="E1392" s="141"/>
      <c r="F1392" s="141"/>
      <c r="G1392" s="141"/>
      <c r="H1392" s="141"/>
      <c r="I1392" s="141"/>
      <c r="J1392" s="141"/>
      <c r="K1392" s="141"/>
      <c r="L1392" s="141"/>
      <c r="M1392" s="142"/>
      <c r="N1392" s="141"/>
      <c r="O1392" s="133"/>
      <c r="P1392" s="141"/>
      <c r="Q1392" s="133"/>
      <c r="R1392" s="141"/>
      <c r="S1392" s="133"/>
      <c r="T1392" s="40"/>
      <c r="U1392" s="133"/>
      <c r="V1392" s="141"/>
      <c r="W1392" s="141"/>
      <c r="X1392" s="141"/>
      <c r="Y1392" s="141"/>
      <c r="Z1392" s="141"/>
    </row>
    <row r="1393" ht="12.75" customHeight="1">
      <c r="A1393" s="139"/>
      <c r="B1393" s="139"/>
      <c r="C1393" s="140"/>
      <c r="D1393" s="141"/>
      <c r="E1393" s="141"/>
      <c r="F1393" s="141"/>
      <c r="G1393" s="141"/>
      <c r="H1393" s="141"/>
      <c r="I1393" s="141"/>
      <c r="J1393" s="141"/>
      <c r="K1393" s="141"/>
      <c r="L1393" s="141"/>
      <c r="M1393" s="142"/>
      <c r="N1393" s="141"/>
      <c r="O1393" s="133"/>
      <c r="P1393" s="141"/>
      <c r="Q1393" s="133"/>
      <c r="R1393" s="141"/>
      <c r="S1393" s="133"/>
      <c r="T1393" s="40"/>
      <c r="U1393" s="133"/>
      <c r="V1393" s="141"/>
      <c r="W1393" s="141"/>
      <c r="X1393" s="141"/>
      <c r="Y1393" s="141"/>
      <c r="Z1393" s="141"/>
    </row>
    <row r="1394" ht="12.75" customHeight="1">
      <c r="A1394" s="139"/>
      <c r="B1394" s="139"/>
      <c r="C1394" s="140"/>
      <c r="D1394" s="141"/>
      <c r="E1394" s="141"/>
      <c r="F1394" s="141"/>
      <c r="G1394" s="141"/>
      <c r="H1394" s="141"/>
      <c r="I1394" s="141"/>
      <c r="J1394" s="141"/>
      <c r="K1394" s="141"/>
      <c r="L1394" s="141"/>
      <c r="M1394" s="142"/>
      <c r="N1394" s="141"/>
      <c r="O1394" s="133"/>
      <c r="P1394" s="141"/>
      <c r="Q1394" s="133"/>
      <c r="R1394" s="141"/>
      <c r="S1394" s="133"/>
      <c r="T1394" s="40"/>
      <c r="U1394" s="133"/>
      <c r="V1394" s="141"/>
      <c r="W1394" s="141"/>
      <c r="X1394" s="141"/>
      <c r="Y1394" s="141"/>
      <c r="Z1394" s="141"/>
    </row>
    <row r="1395" ht="12.75" customHeight="1">
      <c r="A1395" s="139"/>
      <c r="B1395" s="139"/>
      <c r="C1395" s="140"/>
      <c r="D1395" s="141"/>
      <c r="E1395" s="141"/>
      <c r="F1395" s="141"/>
      <c r="G1395" s="141"/>
      <c r="H1395" s="141"/>
      <c r="I1395" s="141"/>
      <c r="J1395" s="141"/>
      <c r="K1395" s="141"/>
      <c r="L1395" s="141"/>
      <c r="M1395" s="142"/>
      <c r="N1395" s="141"/>
      <c r="O1395" s="133"/>
      <c r="P1395" s="141"/>
      <c r="Q1395" s="133"/>
      <c r="R1395" s="141"/>
      <c r="S1395" s="133"/>
      <c r="T1395" s="40"/>
      <c r="U1395" s="133"/>
      <c r="V1395" s="141"/>
      <c r="W1395" s="141"/>
      <c r="X1395" s="141"/>
      <c r="Y1395" s="141"/>
      <c r="Z1395" s="141"/>
    </row>
    <row r="1396" ht="12.75" customHeight="1">
      <c r="A1396" s="139"/>
      <c r="B1396" s="139"/>
      <c r="C1396" s="140"/>
      <c r="D1396" s="141"/>
      <c r="E1396" s="141"/>
      <c r="F1396" s="141"/>
      <c r="G1396" s="141"/>
      <c r="H1396" s="141"/>
      <c r="I1396" s="141"/>
      <c r="J1396" s="141"/>
      <c r="K1396" s="141"/>
      <c r="L1396" s="141"/>
      <c r="M1396" s="142"/>
      <c r="N1396" s="141"/>
      <c r="O1396" s="133"/>
      <c r="P1396" s="141"/>
      <c r="Q1396" s="133"/>
      <c r="R1396" s="141"/>
      <c r="S1396" s="133"/>
      <c r="T1396" s="40"/>
      <c r="U1396" s="133"/>
      <c r="V1396" s="141"/>
      <c r="W1396" s="141"/>
      <c r="X1396" s="141"/>
      <c r="Y1396" s="141"/>
      <c r="Z1396" s="141"/>
    </row>
    <row r="1397" ht="12.75" customHeight="1">
      <c r="A1397" s="139"/>
      <c r="B1397" s="139"/>
      <c r="C1397" s="140"/>
      <c r="D1397" s="141"/>
      <c r="E1397" s="141"/>
      <c r="F1397" s="141"/>
      <c r="G1397" s="141"/>
      <c r="H1397" s="141"/>
      <c r="I1397" s="141"/>
      <c r="J1397" s="141"/>
      <c r="K1397" s="141"/>
      <c r="L1397" s="141"/>
      <c r="M1397" s="142"/>
      <c r="N1397" s="141"/>
      <c r="O1397" s="133"/>
      <c r="P1397" s="141"/>
      <c r="Q1397" s="133"/>
      <c r="R1397" s="141"/>
      <c r="S1397" s="133"/>
      <c r="T1397" s="40"/>
      <c r="U1397" s="133"/>
      <c r="V1397" s="141"/>
      <c r="W1397" s="141"/>
      <c r="X1397" s="141"/>
      <c r="Y1397" s="141"/>
      <c r="Z1397" s="141"/>
    </row>
    <row r="1398" ht="12.75" customHeight="1">
      <c r="A1398" s="139"/>
      <c r="B1398" s="139"/>
      <c r="C1398" s="140"/>
      <c r="D1398" s="141"/>
      <c r="E1398" s="141"/>
      <c r="F1398" s="141"/>
      <c r="G1398" s="141"/>
      <c r="H1398" s="141"/>
      <c r="I1398" s="141"/>
      <c r="J1398" s="141"/>
      <c r="K1398" s="141"/>
      <c r="L1398" s="141"/>
      <c r="M1398" s="142"/>
      <c r="N1398" s="141"/>
      <c r="O1398" s="133"/>
      <c r="P1398" s="141"/>
      <c r="Q1398" s="133"/>
      <c r="R1398" s="141"/>
      <c r="S1398" s="133"/>
      <c r="T1398" s="40"/>
      <c r="U1398" s="133"/>
      <c r="V1398" s="141"/>
      <c r="W1398" s="141"/>
      <c r="X1398" s="141"/>
      <c r="Y1398" s="141"/>
      <c r="Z1398" s="141"/>
    </row>
    <row r="1399" ht="12.75" customHeight="1">
      <c r="A1399" s="139"/>
      <c r="B1399" s="139"/>
      <c r="C1399" s="140"/>
      <c r="D1399" s="141"/>
      <c r="E1399" s="141"/>
      <c r="F1399" s="141"/>
      <c r="G1399" s="141"/>
      <c r="H1399" s="141"/>
      <c r="I1399" s="141"/>
      <c r="J1399" s="141"/>
      <c r="K1399" s="141"/>
      <c r="L1399" s="141"/>
      <c r="M1399" s="142"/>
      <c r="N1399" s="141"/>
      <c r="O1399" s="133"/>
      <c r="P1399" s="141"/>
      <c r="Q1399" s="133"/>
      <c r="R1399" s="141"/>
      <c r="S1399" s="133"/>
      <c r="T1399" s="40"/>
      <c r="U1399" s="133"/>
      <c r="V1399" s="141"/>
      <c r="W1399" s="141"/>
      <c r="X1399" s="141"/>
      <c r="Y1399" s="141"/>
      <c r="Z1399" s="141"/>
    </row>
    <row r="1400" ht="12.75" customHeight="1">
      <c r="A1400" s="139"/>
      <c r="B1400" s="139"/>
      <c r="C1400" s="140"/>
      <c r="D1400" s="141"/>
      <c r="E1400" s="141"/>
      <c r="F1400" s="141"/>
      <c r="G1400" s="141"/>
      <c r="H1400" s="141"/>
      <c r="I1400" s="141"/>
      <c r="J1400" s="141"/>
      <c r="K1400" s="141"/>
      <c r="L1400" s="141"/>
      <c r="M1400" s="142"/>
      <c r="N1400" s="141"/>
      <c r="O1400" s="133"/>
      <c r="P1400" s="141"/>
      <c r="Q1400" s="133"/>
      <c r="R1400" s="141"/>
      <c r="S1400" s="133"/>
      <c r="T1400" s="40"/>
      <c r="U1400" s="133"/>
      <c r="V1400" s="141"/>
      <c r="W1400" s="141"/>
      <c r="X1400" s="141"/>
      <c r="Y1400" s="141"/>
      <c r="Z1400" s="141"/>
    </row>
    <row r="1401" ht="12.75" customHeight="1">
      <c r="A1401" s="139"/>
      <c r="B1401" s="139"/>
      <c r="C1401" s="140"/>
      <c r="D1401" s="141"/>
      <c r="E1401" s="141"/>
      <c r="F1401" s="141"/>
      <c r="G1401" s="141"/>
      <c r="H1401" s="141"/>
      <c r="I1401" s="141"/>
      <c r="J1401" s="141"/>
      <c r="K1401" s="141"/>
      <c r="L1401" s="141"/>
      <c r="M1401" s="142"/>
      <c r="N1401" s="141"/>
      <c r="O1401" s="133"/>
      <c r="P1401" s="141"/>
      <c r="Q1401" s="133"/>
      <c r="R1401" s="141"/>
      <c r="S1401" s="133"/>
      <c r="T1401" s="40"/>
      <c r="U1401" s="133"/>
      <c r="V1401" s="141"/>
      <c r="W1401" s="141"/>
      <c r="X1401" s="141"/>
      <c r="Y1401" s="141"/>
      <c r="Z1401" s="141"/>
    </row>
    <row r="1402" ht="12.75" customHeight="1">
      <c r="A1402" s="139"/>
      <c r="B1402" s="139"/>
      <c r="C1402" s="140"/>
      <c r="D1402" s="141"/>
      <c r="E1402" s="141"/>
      <c r="F1402" s="141"/>
      <c r="G1402" s="141"/>
      <c r="H1402" s="141"/>
      <c r="I1402" s="141"/>
      <c r="J1402" s="141"/>
      <c r="K1402" s="141"/>
      <c r="L1402" s="141"/>
      <c r="M1402" s="142"/>
      <c r="N1402" s="141"/>
      <c r="O1402" s="133"/>
      <c r="P1402" s="141"/>
      <c r="Q1402" s="133"/>
      <c r="R1402" s="141"/>
      <c r="S1402" s="133"/>
      <c r="T1402" s="40"/>
      <c r="U1402" s="133"/>
      <c r="V1402" s="141"/>
      <c r="W1402" s="141"/>
      <c r="X1402" s="141"/>
      <c r="Y1402" s="141"/>
      <c r="Z1402" s="141"/>
    </row>
    <row r="1403" ht="12.75" customHeight="1">
      <c r="A1403" s="139"/>
      <c r="B1403" s="139"/>
      <c r="C1403" s="140"/>
      <c r="D1403" s="141"/>
      <c r="E1403" s="141"/>
      <c r="F1403" s="141"/>
      <c r="G1403" s="141"/>
      <c r="H1403" s="141"/>
      <c r="I1403" s="141"/>
      <c r="J1403" s="141"/>
      <c r="K1403" s="141"/>
      <c r="L1403" s="141"/>
      <c r="M1403" s="142"/>
      <c r="N1403" s="141"/>
      <c r="O1403" s="133"/>
      <c r="P1403" s="141"/>
      <c r="Q1403" s="133"/>
      <c r="R1403" s="141"/>
      <c r="S1403" s="133"/>
      <c r="T1403" s="40"/>
      <c r="U1403" s="133"/>
      <c r="V1403" s="141"/>
      <c r="W1403" s="141"/>
      <c r="X1403" s="141"/>
      <c r="Y1403" s="141"/>
      <c r="Z1403" s="141"/>
    </row>
    <row r="1404" ht="12.75" customHeight="1">
      <c r="A1404" s="139"/>
      <c r="B1404" s="139"/>
      <c r="C1404" s="140"/>
      <c r="D1404" s="141"/>
      <c r="E1404" s="141"/>
      <c r="F1404" s="141"/>
      <c r="G1404" s="141"/>
      <c r="H1404" s="141"/>
      <c r="I1404" s="141"/>
      <c r="J1404" s="141"/>
      <c r="K1404" s="141"/>
      <c r="L1404" s="141"/>
      <c r="M1404" s="142"/>
      <c r="N1404" s="141"/>
      <c r="O1404" s="133"/>
      <c r="P1404" s="141"/>
      <c r="Q1404" s="133"/>
      <c r="R1404" s="141"/>
      <c r="S1404" s="133"/>
      <c r="T1404" s="40"/>
      <c r="U1404" s="133"/>
      <c r="V1404" s="141"/>
      <c r="W1404" s="141"/>
      <c r="X1404" s="141"/>
      <c r="Y1404" s="141"/>
      <c r="Z1404" s="141"/>
    </row>
    <row r="1405" ht="12.75" customHeight="1">
      <c r="A1405" s="139"/>
      <c r="B1405" s="139"/>
      <c r="C1405" s="140"/>
      <c r="D1405" s="141"/>
      <c r="E1405" s="141"/>
      <c r="F1405" s="141"/>
      <c r="G1405" s="141"/>
      <c r="H1405" s="141"/>
      <c r="I1405" s="141"/>
      <c r="J1405" s="141"/>
      <c r="K1405" s="141"/>
      <c r="L1405" s="141"/>
      <c r="M1405" s="142"/>
      <c r="N1405" s="141"/>
      <c r="O1405" s="133"/>
      <c r="P1405" s="141"/>
      <c r="Q1405" s="133"/>
      <c r="R1405" s="141"/>
      <c r="S1405" s="133"/>
      <c r="T1405" s="40"/>
      <c r="U1405" s="133"/>
      <c r="V1405" s="141"/>
      <c r="W1405" s="141"/>
      <c r="X1405" s="141"/>
      <c r="Y1405" s="141"/>
      <c r="Z1405" s="141"/>
    </row>
    <row r="1406" ht="12.75" customHeight="1">
      <c r="A1406" s="139"/>
      <c r="B1406" s="139"/>
      <c r="C1406" s="140"/>
      <c r="D1406" s="141"/>
      <c r="E1406" s="141"/>
      <c r="F1406" s="141"/>
      <c r="G1406" s="141"/>
      <c r="H1406" s="141"/>
      <c r="I1406" s="141"/>
      <c r="J1406" s="141"/>
      <c r="K1406" s="141"/>
      <c r="L1406" s="141"/>
      <c r="M1406" s="142"/>
      <c r="N1406" s="141"/>
      <c r="O1406" s="133"/>
      <c r="P1406" s="141"/>
      <c r="Q1406" s="133"/>
      <c r="R1406" s="141"/>
      <c r="S1406" s="133"/>
      <c r="T1406" s="40"/>
      <c r="U1406" s="133"/>
      <c r="V1406" s="141"/>
      <c r="W1406" s="141"/>
      <c r="X1406" s="141"/>
      <c r="Y1406" s="141"/>
      <c r="Z1406" s="141"/>
    </row>
    <row r="1407" ht="12.75" customHeight="1">
      <c r="A1407" s="139"/>
      <c r="B1407" s="139"/>
      <c r="C1407" s="140"/>
      <c r="D1407" s="141"/>
      <c r="E1407" s="141"/>
      <c r="F1407" s="141"/>
      <c r="G1407" s="141"/>
      <c r="H1407" s="141"/>
      <c r="I1407" s="141"/>
      <c r="J1407" s="141"/>
      <c r="K1407" s="141"/>
      <c r="L1407" s="141"/>
      <c r="M1407" s="142"/>
      <c r="N1407" s="141"/>
      <c r="O1407" s="133"/>
      <c r="P1407" s="141"/>
      <c r="Q1407" s="133"/>
      <c r="R1407" s="141"/>
      <c r="S1407" s="133"/>
      <c r="T1407" s="40"/>
      <c r="U1407" s="133"/>
      <c r="V1407" s="141"/>
      <c r="W1407" s="141"/>
      <c r="X1407" s="141"/>
      <c r="Y1407" s="141"/>
      <c r="Z1407" s="141"/>
    </row>
    <row r="1408" ht="12.75" customHeight="1">
      <c r="A1408" s="139"/>
      <c r="B1408" s="139"/>
      <c r="C1408" s="140"/>
      <c r="D1408" s="141"/>
      <c r="E1408" s="141"/>
      <c r="F1408" s="141"/>
      <c r="G1408" s="141"/>
      <c r="H1408" s="141"/>
      <c r="I1408" s="141"/>
      <c r="J1408" s="141"/>
      <c r="K1408" s="141"/>
      <c r="L1408" s="141"/>
      <c r="M1408" s="142"/>
      <c r="N1408" s="141"/>
      <c r="O1408" s="133"/>
      <c r="P1408" s="141"/>
      <c r="Q1408" s="133"/>
      <c r="R1408" s="141"/>
      <c r="S1408" s="133"/>
      <c r="T1408" s="40"/>
      <c r="U1408" s="133"/>
      <c r="V1408" s="141"/>
      <c r="W1408" s="141"/>
      <c r="X1408" s="141"/>
      <c r="Y1408" s="141"/>
      <c r="Z1408" s="141"/>
    </row>
    <row r="1409" ht="12.75" customHeight="1">
      <c r="A1409" s="139"/>
      <c r="B1409" s="139"/>
      <c r="C1409" s="140"/>
      <c r="D1409" s="141"/>
      <c r="E1409" s="141"/>
      <c r="F1409" s="141"/>
      <c r="G1409" s="141"/>
      <c r="H1409" s="141"/>
      <c r="I1409" s="141"/>
      <c r="J1409" s="141"/>
      <c r="K1409" s="141"/>
      <c r="L1409" s="141"/>
      <c r="M1409" s="142"/>
      <c r="N1409" s="141"/>
      <c r="O1409" s="133"/>
      <c r="P1409" s="141"/>
      <c r="Q1409" s="133"/>
      <c r="R1409" s="141"/>
      <c r="S1409" s="133"/>
      <c r="T1409" s="40"/>
      <c r="U1409" s="133"/>
      <c r="V1409" s="141"/>
      <c r="W1409" s="141"/>
      <c r="X1409" s="141"/>
      <c r="Y1409" s="141"/>
      <c r="Z1409" s="141"/>
    </row>
    <row r="1410" ht="12.75" customHeight="1">
      <c r="A1410" s="139"/>
      <c r="B1410" s="139"/>
      <c r="C1410" s="140"/>
      <c r="D1410" s="141"/>
      <c r="E1410" s="141"/>
      <c r="F1410" s="141"/>
      <c r="G1410" s="141"/>
      <c r="H1410" s="141"/>
      <c r="I1410" s="141"/>
      <c r="J1410" s="141"/>
      <c r="K1410" s="141"/>
      <c r="L1410" s="141"/>
      <c r="M1410" s="142"/>
      <c r="N1410" s="141"/>
      <c r="O1410" s="133"/>
      <c r="P1410" s="141"/>
      <c r="Q1410" s="133"/>
      <c r="R1410" s="141"/>
      <c r="S1410" s="133"/>
      <c r="T1410" s="40"/>
      <c r="U1410" s="133"/>
      <c r="V1410" s="141"/>
      <c r="W1410" s="141"/>
      <c r="X1410" s="141"/>
      <c r="Y1410" s="141"/>
      <c r="Z1410" s="141"/>
    </row>
    <row r="1411" ht="12.75" customHeight="1">
      <c r="A1411" s="139"/>
      <c r="B1411" s="139"/>
      <c r="C1411" s="140"/>
      <c r="D1411" s="141"/>
      <c r="E1411" s="141"/>
      <c r="F1411" s="141"/>
      <c r="G1411" s="141"/>
      <c r="H1411" s="141"/>
      <c r="I1411" s="141"/>
      <c r="J1411" s="141"/>
      <c r="K1411" s="141"/>
      <c r="L1411" s="141"/>
      <c r="M1411" s="142"/>
      <c r="N1411" s="141"/>
      <c r="O1411" s="133"/>
      <c r="P1411" s="141"/>
      <c r="Q1411" s="133"/>
      <c r="R1411" s="141"/>
      <c r="S1411" s="133"/>
      <c r="T1411" s="40"/>
      <c r="U1411" s="133"/>
      <c r="V1411" s="141"/>
      <c r="W1411" s="141"/>
      <c r="X1411" s="141"/>
      <c r="Y1411" s="141"/>
      <c r="Z1411" s="141"/>
    </row>
    <row r="1412" ht="12.75" customHeight="1">
      <c r="A1412" s="139"/>
      <c r="B1412" s="139"/>
      <c r="C1412" s="140"/>
      <c r="D1412" s="141"/>
      <c r="E1412" s="141"/>
      <c r="F1412" s="141"/>
      <c r="G1412" s="141"/>
      <c r="H1412" s="141"/>
      <c r="I1412" s="141"/>
      <c r="J1412" s="141"/>
      <c r="K1412" s="141"/>
      <c r="L1412" s="141"/>
      <c r="M1412" s="142"/>
      <c r="N1412" s="141"/>
      <c r="O1412" s="133"/>
      <c r="P1412" s="141"/>
      <c r="Q1412" s="133"/>
      <c r="R1412" s="141"/>
      <c r="S1412" s="133"/>
      <c r="T1412" s="40"/>
      <c r="U1412" s="133"/>
      <c r="V1412" s="141"/>
      <c r="W1412" s="141"/>
      <c r="X1412" s="141"/>
      <c r="Y1412" s="141"/>
      <c r="Z1412" s="141"/>
    </row>
    <row r="1413" ht="12.75" customHeight="1">
      <c r="A1413" s="139"/>
      <c r="B1413" s="139"/>
      <c r="C1413" s="140"/>
      <c r="D1413" s="141"/>
      <c r="E1413" s="141"/>
      <c r="F1413" s="141"/>
      <c r="G1413" s="141"/>
      <c r="H1413" s="141"/>
      <c r="I1413" s="141"/>
      <c r="J1413" s="141"/>
      <c r="K1413" s="141"/>
      <c r="L1413" s="141"/>
      <c r="M1413" s="142"/>
      <c r="N1413" s="141"/>
      <c r="O1413" s="133"/>
      <c r="P1413" s="141"/>
      <c r="Q1413" s="133"/>
      <c r="R1413" s="141"/>
      <c r="S1413" s="133"/>
      <c r="T1413" s="40"/>
      <c r="U1413" s="133"/>
      <c r="V1413" s="141"/>
      <c r="W1413" s="141"/>
      <c r="X1413" s="141"/>
      <c r="Y1413" s="141"/>
      <c r="Z1413" s="141"/>
    </row>
    <row r="1414" ht="12.75" customHeight="1">
      <c r="A1414" s="139"/>
      <c r="B1414" s="139"/>
      <c r="C1414" s="140"/>
      <c r="D1414" s="141"/>
      <c r="E1414" s="141"/>
      <c r="F1414" s="141"/>
      <c r="G1414" s="141"/>
      <c r="H1414" s="141"/>
      <c r="I1414" s="141"/>
      <c r="J1414" s="141"/>
      <c r="K1414" s="141"/>
      <c r="L1414" s="141"/>
      <c r="M1414" s="142"/>
      <c r="N1414" s="141"/>
      <c r="O1414" s="133"/>
      <c r="P1414" s="141"/>
      <c r="Q1414" s="133"/>
      <c r="R1414" s="141"/>
      <c r="S1414" s="133"/>
      <c r="T1414" s="40"/>
      <c r="U1414" s="133"/>
      <c r="V1414" s="141"/>
      <c r="W1414" s="141"/>
      <c r="X1414" s="141"/>
      <c r="Y1414" s="141"/>
      <c r="Z1414" s="141"/>
    </row>
    <row r="1415" ht="12.75" customHeight="1">
      <c r="A1415" s="139"/>
      <c r="B1415" s="139"/>
      <c r="C1415" s="140"/>
      <c r="D1415" s="141"/>
      <c r="E1415" s="141"/>
      <c r="F1415" s="141"/>
      <c r="G1415" s="141"/>
      <c r="H1415" s="141"/>
      <c r="I1415" s="141"/>
      <c r="J1415" s="141"/>
      <c r="K1415" s="141"/>
      <c r="L1415" s="141"/>
      <c r="M1415" s="142"/>
      <c r="N1415" s="141"/>
      <c r="O1415" s="133"/>
      <c r="P1415" s="141"/>
      <c r="Q1415" s="133"/>
      <c r="R1415" s="141"/>
      <c r="S1415" s="133"/>
      <c r="T1415" s="40"/>
      <c r="U1415" s="133"/>
      <c r="V1415" s="141"/>
      <c r="W1415" s="141"/>
      <c r="X1415" s="141"/>
      <c r="Y1415" s="141"/>
      <c r="Z1415" s="141"/>
    </row>
    <row r="1416" ht="12.75" customHeight="1">
      <c r="A1416" s="139"/>
      <c r="B1416" s="139"/>
      <c r="C1416" s="140"/>
      <c r="D1416" s="141"/>
      <c r="E1416" s="141"/>
      <c r="F1416" s="141"/>
      <c r="G1416" s="141"/>
      <c r="H1416" s="141"/>
      <c r="I1416" s="141"/>
      <c r="J1416" s="141"/>
      <c r="K1416" s="141"/>
      <c r="L1416" s="141"/>
      <c r="M1416" s="142"/>
      <c r="N1416" s="141"/>
      <c r="O1416" s="133"/>
      <c r="P1416" s="141"/>
      <c r="Q1416" s="133"/>
      <c r="R1416" s="141"/>
      <c r="S1416" s="133"/>
      <c r="T1416" s="40"/>
      <c r="U1416" s="133"/>
      <c r="V1416" s="141"/>
      <c r="W1416" s="141"/>
      <c r="X1416" s="141"/>
      <c r="Y1416" s="141"/>
      <c r="Z1416" s="141"/>
    </row>
    <row r="1417" ht="12.75" customHeight="1">
      <c r="A1417" s="139"/>
      <c r="B1417" s="139"/>
      <c r="C1417" s="140"/>
      <c r="D1417" s="141"/>
      <c r="E1417" s="141"/>
      <c r="F1417" s="141"/>
      <c r="G1417" s="141"/>
      <c r="H1417" s="141"/>
      <c r="I1417" s="141"/>
      <c r="J1417" s="141"/>
      <c r="K1417" s="141"/>
      <c r="L1417" s="141"/>
      <c r="M1417" s="142"/>
      <c r="N1417" s="141"/>
      <c r="O1417" s="133"/>
      <c r="P1417" s="141"/>
      <c r="Q1417" s="133"/>
      <c r="R1417" s="141"/>
      <c r="S1417" s="133"/>
      <c r="T1417" s="40"/>
      <c r="U1417" s="133"/>
      <c r="V1417" s="141"/>
      <c r="W1417" s="141"/>
      <c r="X1417" s="141"/>
      <c r="Y1417" s="141"/>
      <c r="Z1417" s="141"/>
    </row>
    <row r="1418" ht="12.75" customHeight="1">
      <c r="A1418" s="139"/>
      <c r="B1418" s="139"/>
      <c r="C1418" s="140"/>
      <c r="D1418" s="141"/>
      <c r="E1418" s="141"/>
      <c r="F1418" s="141"/>
      <c r="G1418" s="141"/>
      <c r="H1418" s="141"/>
      <c r="I1418" s="141"/>
      <c r="J1418" s="141"/>
      <c r="K1418" s="141"/>
      <c r="L1418" s="141"/>
      <c r="M1418" s="142"/>
      <c r="N1418" s="141"/>
      <c r="O1418" s="133"/>
      <c r="P1418" s="141"/>
      <c r="Q1418" s="133"/>
      <c r="R1418" s="141"/>
      <c r="S1418" s="133"/>
      <c r="T1418" s="40"/>
      <c r="U1418" s="133"/>
      <c r="V1418" s="141"/>
      <c r="W1418" s="141"/>
      <c r="X1418" s="141"/>
      <c r="Y1418" s="141"/>
      <c r="Z1418" s="141"/>
    </row>
    <row r="1419" ht="12.75" customHeight="1">
      <c r="A1419" s="139"/>
      <c r="B1419" s="139"/>
      <c r="C1419" s="140"/>
      <c r="D1419" s="141"/>
      <c r="E1419" s="141"/>
      <c r="F1419" s="141"/>
      <c r="G1419" s="141"/>
      <c r="H1419" s="141"/>
      <c r="I1419" s="141"/>
      <c r="J1419" s="141"/>
      <c r="K1419" s="141"/>
      <c r="L1419" s="141"/>
      <c r="M1419" s="142"/>
      <c r="N1419" s="141"/>
      <c r="O1419" s="133"/>
      <c r="P1419" s="141"/>
      <c r="Q1419" s="133"/>
      <c r="R1419" s="141"/>
      <c r="S1419" s="133"/>
      <c r="T1419" s="40"/>
      <c r="U1419" s="133"/>
      <c r="V1419" s="141"/>
      <c r="W1419" s="141"/>
      <c r="X1419" s="141"/>
      <c r="Y1419" s="141"/>
      <c r="Z1419" s="141"/>
    </row>
    <row r="1420" ht="12.75" customHeight="1">
      <c r="A1420" s="139"/>
      <c r="B1420" s="139"/>
      <c r="C1420" s="140"/>
      <c r="D1420" s="141"/>
      <c r="E1420" s="141"/>
      <c r="F1420" s="141"/>
      <c r="G1420" s="141"/>
      <c r="H1420" s="141"/>
      <c r="I1420" s="141"/>
      <c r="J1420" s="141"/>
      <c r="K1420" s="141"/>
      <c r="L1420" s="141"/>
      <c r="M1420" s="142"/>
      <c r="N1420" s="141"/>
      <c r="O1420" s="133"/>
      <c r="P1420" s="141"/>
      <c r="Q1420" s="133"/>
      <c r="R1420" s="141"/>
      <c r="S1420" s="133"/>
      <c r="T1420" s="40"/>
      <c r="U1420" s="133"/>
      <c r="V1420" s="141"/>
      <c r="W1420" s="141"/>
      <c r="X1420" s="141"/>
      <c r="Y1420" s="141"/>
      <c r="Z1420" s="141"/>
    </row>
    <row r="1421" ht="12.75" customHeight="1">
      <c r="A1421" s="139"/>
      <c r="B1421" s="139"/>
      <c r="C1421" s="140"/>
      <c r="D1421" s="141"/>
      <c r="E1421" s="141"/>
      <c r="F1421" s="141"/>
      <c r="G1421" s="141"/>
      <c r="H1421" s="141"/>
      <c r="I1421" s="141"/>
      <c r="J1421" s="141"/>
      <c r="K1421" s="141"/>
      <c r="L1421" s="141"/>
      <c r="M1421" s="142"/>
      <c r="N1421" s="141"/>
      <c r="O1421" s="133"/>
      <c r="P1421" s="141"/>
      <c r="Q1421" s="133"/>
      <c r="R1421" s="141"/>
      <c r="S1421" s="133"/>
      <c r="T1421" s="40"/>
      <c r="U1421" s="133"/>
      <c r="V1421" s="141"/>
      <c r="W1421" s="141"/>
      <c r="X1421" s="141"/>
      <c r="Y1421" s="141"/>
      <c r="Z1421" s="141"/>
    </row>
    <row r="1422" ht="12.75" customHeight="1">
      <c r="A1422" s="139"/>
      <c r="B1422" s="139"/>
      <c r="C1422" s="140"/>
      <c r="D1422" s="141"/>
      <c r="E1422" s="141"/>
      <c r="F1422" s="141"/>
      <c r="G1422" s="141"/>
      <c r="H1422" s="141"/>
      <c r="I1422" s="141"/>
      <c r="J1422" s="141"/>
      <c r="K1422" s="141"/>
      <c r="L1422" s="141"/>
      <c r="M1422" s="142"/>
      <c r="N1422" s="141"/>
      <c r="O1422" s="133"/>
      <c r="P1422" s="141"/>
      <c r="Q1422" s="133"/>
      <c r="R1422" s="141"/>
      <c r="S1422" s="133"/>
      <c r="T1422" s="40"/>
      <c r="U1422" s="133"/>
      <c r="V1422" s="141"/>
      <c r="W1422" s="141"/>
      <c r="X1422" s="141"/>
      <c r="Y1422" s="141"/>
      <c r="Z1422" s="141"/>
    </row>
    <row r="1423" ht="12.75" customHeight="1">
      <c r="A1423" s="139"/>
      <c r="B1423" s="139"/>
      <c r="C1423" s="140"/>
      <c r="D1423" s="141"/>
      <c r="E1423" s="141"/>
      <c r="F1423" s="141"/>
      <c r="G1423" s="141"/>
      <c r="H1423" s="141"/>
      <c r="I1423" s="141"/>
      <c r="J1423" s="141"/>
      <c r="K1423" s="141"/>
      <c r="L1423" s="141"/>
      <c r="M1423" s="142"/>
      <c r="N1423" s="141"/>
      <c r="O1423" s="133"/>
      <c r="P1423" s="141"/>
      <c r="Q1423" s="133"/>
      <c r="R1423" s="141"/>
      <c r="S1423" s="133"/>
      <c r="T1423" s="40"/>
      <c r="U1423" s="133"/>
      <c r="V1423" s="141"/>
      <c r="W1423" s="141"/>
      <c r="X1423" s="141"/>
      <c r="Y1423" s="141"/>
      <c r="Z1423" s="141"/>
    </row>
    <row r="1424" ht="12.75" customHeight="1">
      <c r="A1424" s="139"/>
      <c r="B1424" s="139"/>
      <c r="C1424" s="140"/>
      <c r="D1424" s="141"/>
      <c r="E1424" s="141"/>
      <c r="F1424" s="141"/>
      <c r="G1424" s="141"/>
      <c r="H1424" s="141"/>
      <c r="I1424" s="141"/>
      <c r="J1424" s="141"/>
      <c r="K1424" s="141"/>
      <c r="L1424" s="141"/>
      <c r="M1424" s="142"/>
      <c r="N1424" s="141"/>
      <c r="O1424" s="133"/>
      <c r="P1424" s="141"/>
      <c r="Q1424" s="133"/>
      <c r="R1424" s="141"/>
      <c r="S1424" s="133"/>
      <c r="T1424" s="40"/>
      <c r="U1424" s="133"/>
      <c r="V1424" s="141"/>
      <c r="W1424" s="141"/>
      <c r="X1424" s="141"/>
      <c r="Y1424" s="141"/>
      <c r="Z1424" s="141"/>
    </row>
    <row r="1425" ht="12.75" customHeight="1">
      <c r="A1425" s="139"/>
      <c r="B1425" s="139"/>
      <c r="C1425" s="140"/>
      <c r="D1425" s="141"/>
      <c r="E1425" s="141"/>
      <c r="F1425" s="141"/>
      <c r="G1425" s="141"/>
      <c r="H1425" s="141"/>
      <c r="I1425" s="141"/>
      <c r="J1425" s="141"/>
      <c r="K1425" s="141"/>
      <c r="L1425" s="141"/>
      <c r="M1425" s="142"/>
      <c r="N1425" s="141"/>
      <c r="O1425" s="133"/>
      <c r="P1425" s="141"/>
      <c r="Q1425" s="133"/>
      <c r="R1425" s="141"/>
      <c r="S1425" s="133"/>
      <c r="T1425" s="40"/>
      <c r="U1425" s="133"/>
      <c r="V1425" s="141"/>
      <c r="W1425" s="141"/>
      <c r="X1425" s="141"/>
      <c r="Y1425" s="141"/>
      <c r="Z1425" s="141"/>
    </row>
    <row r="1426" ht="12.75" customHeight="1">
      <c r="A1426" s="139"/>
      <c r="B1426" s="139"/>
      <c r="C1426" s="140"/>
      <c r="D1426" s="141"/>
      <c r="E1426" s="141"/>
      <c r="F1426" s="141"/>
      <c r="G1426" s="141"/>
      <c r="H1426" s="141"/>
      <c r="I1426" s="141"/>
      <c r="J1426" s="141"/>
      <c r="K1426" s="141"/>
      <c r="L1426" s="141"/>
      <c r="M1426" s="142"/>
      <c r="N1426" s="141"/>
      <c r="O1426" s="133"/>
      <c r="P1426" s="141"/>
      <c r="Q1426" s="133"/>
      <c r="R1426" s="141"/>
      <c r="S1426" s="133"/>
      <c r="T1426" s="40"/>
      <c r="U1426" s="133"/>
      <c r="V1426" s="141"/>
      <c r="W1426" s="141"/>
      <c r="X1426" s="141"/>
      <c r="Y1426" s="141"/>
      <c r="Z1426" s="141"/>
    </row>
    <row r="1427" ht="12.75" customHeight="1">
      <c r="A1427" s="139"/>
      <c r="B1427" s="139"/>
      <c r="C1427" s="140"/>
      <c r="D1427" s="141"/>
      <c r="E1427" s="141"/>
      <c r="F1427" s="141"/>
      <c r="G1427" s="141"/>
      <c r="H1427" s="141"/>
      <c r="I1427" s="141"/>
      <c r="J1427" s="141"/>
      <c r="K1427" s="141"/>
      <c r="L1427" s="141"/>
      <c r="M1427" s="142"/>
      <c r="N1427" s="141"/>
      <c r="O1427" s="133"/>
      <c r="P1427" s="141"/>
      <c r="Q1427" s="133"/>
      <c r="R1427" s="141"/>
      <c r="S1427" s="133"/>
      <c r="T1427" s="40"/>
      <c r="U1427" s="133"/>
      <c r="V1427" s="141"/>
      <c r="W1427" s="141"/>
      <c r="X1427" s="141"/>
      <c r="Y1427" s="141"/>
      <c r="Z1427" s="141"/>
    </row>
    <row r="1428" ht="12.75" customHeight="1">
      <c r="A1428" s="139"/>
      <c r="B1428" s="139"/>
      <c r="C1428" s="140"/>
      <c r="D1428" s="141"/>
      <c r="E1428" s="141"/>
      <c r="F1428" s="141"/>
      <c r="G1428" s="141"/>
      <c r="H1428" s="141"/>
      <c r="I1428" s="141"/>
      <c r="J1428" s="141"/>
      <c r="K1428" s="141"/>
      <c r="L1428" s="141"/>
      <c r="M1428" s="142"/>
      <c r="N1428" s="141"/>
      <c r="O1428" s="133"/>
      <c r="P1428" s="141"/>
      <c r="Q1428" s="133"/>
      <c r="R1428" s="141"/>
      <c r="S1428" s="133"/>
      <c r="T1428" s="40"/>
      <c r="U1428" s="133"/>
      <c r="V1428" s="141"/>
      <c r="W1428" s="141"/>
      <c r="X1428" s="141"/>
      <c r="Y1428" s="141"/>
      <c r="Z1428" s="141"/>
    </row>
    <row r="1429" ht="12.75" customHeight="1">
      <c r="A1429" s="139"/>
      <c r="B1429" s="139"/>
      <c r="C1429" s="140"/>
      <c r="D1429" s="141"/>
      <c r="E1429" s="141"/>
      <c r="F1429" s="141"/>
      <c r="G1429" s="141"/>
      <c r="H1429" s="141"/>
      <c r="I1429" s="141"/>
      <c r="J1429" s="141"/>
      <c r="K1429" s="141"/>
      <c r="L1429" s="141"/>
      <c r="M1429" s="142"/>
      <c r="N1429" s="141"/>
      <c r="O1429" s="133"/>
      <c r="P1429" s="141"/>
      <c r="Q1429" s="133"/>
      <c r="R1429" s="141"/>
      <c r="S1429" s="133"/>
      <c r="T1429" s="40"/>
      <c r="U1429" s="133"/>
      <c r="V1429" s="141"/>
      <c r="W1429" s="141"/>
      <c r="X1429" s="141"/>
      <c r="Y1429" s="141"/>
      <c r="Z1429" s="141"/>
    </row>
    <row r="1430" ht="12.75" customHeight="1">
      <c r="A1430" s="139"/>
      <c r="B1430" s="139"/>
      <c r="C1430" s="140"/>
      <c r="D1430" s="141"/>
      <c r="E1430" s="141"/>
      <c r="F1430" s="141"/>
      <c r="G1430" s="141"/>
      <c r="H1430" s="141"/>
      <c r="I1430" s="141"/>
      <c r="J1430" s="141"/>
      <c r="K1430" s="141"/>
      <c r="L1430" s="141"/>
      <c r="M1430" s="142"/>
      <c r="N1430" s="141"/>
      <c r="O1430" s="133"/>
      <c r="P1430" s="141"/>
      <c r="Q1430" s="133"/>
      <c r="R1430" s="141"/>
      <c r="S1430" s="133"/>
      <c r="T1430" s="40"/>
      <c r="U1430" s="133"/>
      <c r="V1430" s="141"/>
      <c r="W1430" s="141"/>
      <c r="X1430" s="141"/>
      <c r="Y1430" s="141"/>
      <c r="Z1430" s="141"/>
    </row>
    <row r="1431" ht="12.75" customHeight="1">
      <c r="A1431" s="139"/>
      <c r="B1431" s="139"/>
      <c r="C1431" s="140"/>
      <c r="D1431" s="141"/>
      <c r="E1431" s="141"/>
      <c r="F1431" s="141"/>
      <c r="G1431" s="141"/>
      <c r="H1431" s="141"/>
      <c r="I1431" s="141"/>
      <c r="J1431" s="141"/>
      <c r="K1431" s="141"/>
      <c r="L1431" s="141"/>
      <c r="M1431" s="142"/>
      <c r="N1431" s="141"/>
      <c r="O1431" s="133"/>
      <c r="P1431" s="141"/>
      <c r="Q1431" s="133"/>
      <c r="R1431" s="141"/>
      <c r="S1431" s="133"/>
      <c r="T1431" s="40"/>
      <c r="U1431" s="133"/>
      <c r="V1431" s="141"/>
      <c r="W1431" s="141"/>
      <c r="X1431" s="141"/>
      <c r="Y1431" s="141"/>
      <c r="Z1431" s="141"/>
    </row>
    <row r="1432" ht="12.75" customHeight="1">
      <c r="A1432" s="139"/>
      <c r="B1432" s="139"/>
      <c r="C1432" s="140"/>
      <c r="D1432" s="141"/>
      <c r="E1432" s="141"/>
      <c r="F1432" s="141"/>
      <c r="G1432" s="141"/>
      <c r="H1432" s="141"/>
      <c r="I1432" s="141"/>
      <c r="J1432" s="141"/>
      <c r="K1432" s="141"/>
      <c r="L1432" s="141"/>
      <c r="M1432" s="142"/>
      <c r="N1432" s="141"/>
      <c r="O1432" s="133"/>
      <c r="P1432" s="141"/>
      <c r="Q1432" s="133"/>
      <c r="R1432" s="141"/>
      <c r="S1432" s="133"/>
      <c r="T1432" s="40"/>
      <c r="U1432" s="133"/>
      <c r="V1432" s="141"/>
      <c r="W1432" s="141"/>
      <c r="X1432" s="141"/>
      <c r="Y1432" s="141"/>
      <c r="Z1432" s="141"/>
    </row>
    <row r="1433" ht="12.75" customHeight="1">
      <c r="A1433" s="139"/>
      <c r="B1433" s="139"/>
      <c r="C1433" s="140"/>
      <c r="D1433" s="141"/>
      <c r="E1433" s="141"/>
      <c r="F1433" s="141"/>
      <c r="G1433" s="141"/>
      <c r="H1433" s="141"/>
      <c r="I1433" s="141"/>
      <c r="J1433" s="141"/>
      <c r="K1433" s="141"/>
      <c r="L1433" s="141"/>
      <c r="M1433" s="142"/>
      <c r="N1433" s="141"/>
      <c r="O1433" s="133"/>
      <c r="P1433" s="141"/>
      <c r="Q1433" s="133"/>
      <c r="R1433" s="141"/>
      <c r="S1433" s="133"/>
      <c r="T1433" s="40"/>
      <c r="U1433" s="133"/>
      <c r="V1433" s="141"/>
      <c r="W1433" s="141"/>
      <c r="X1433" s="141"/>
      <c r="Y1433" s="141"/>
      <c r="Z1433" s="141"/>
    </row>
    <row r="1434" ht="12.75" customHeight="1">
      <c r="A1434" s="139"/>
      <c r="B1434" s="139"/>
      <c r="C1434" s="140"/>
      <c r="D1434" s="141"/>
      <c r="E1434" s="141"/>
      <c r="F1434" s="141"/>
      <c r="G1434" s="141"/>
      <c r="H1434" s="141"/>
      <c r="I1434" s="141"/>
      <c r="J1434" s="141"/>
      <c r="K1434" s="141"/>
      <c r="L1434" s="141"/>
      <c r="M1434" s="142"/>
      <c r="N1434" s="141"/>
      <c r="O1434" s="133"/>
      <c r="P1434" s="141"/>
      <c r="Q1434" s="133"/>
      <c r="R1434" s="141"/>
      <c r="S1434" s="133"/>
      <c r="T1434" s="40"/>
      <c r="U1434" s="133"/>
      <c r="V1434" s="141"/>
      <c r="W1434" s="141"/>
      <c r="X1434" s="141"/>
      <c r="Y1434" s="141"/>
      <c r="Z1434" s="141"/>
    </row>
    <row r="1435" ht="12.75" customHeight="1">
      <c r="A1435" s="139"/>
      <c r="B1435" s="139"/>
      <c r="C1435" s="140"/>
      <c r="D1435" s="141"/>
      <c r="E1435" s="141"/>
      <c r="F1435" s="141"/>
      <c r="G1435" s="141"/>
      <c r="H1435" s="141"/>
      <c r="I1435" s="141"/>
      <c r="J1435" s="141"/>
      <c r="K1435" s="141"/>
      <c r="L1435" s="141"/>
      <c r="M1435" s="142"/>
      <c r="N1435" s="141"/>
      <c r="O1435" s="133"/>
      <c r="P1435" s="141"/>
      <c r="Q1435" s="133"/>
      <c r="R1435" s="141"/>
      <c r="S1435" s="133"/>
      <c r="T1435" s="40"/>
      <c r="U1435" s="133"/>
      <c r="V1435" s="141"/>
      <c r="W1435" s="141"/>
      <c r="X1435" s="141"/>
      <c r="Y1435" s="141"/>
      <c r="Z1435" s="141"/>
    </row>
    <row r="1436" ht="12.75" customHeight="1">
      <c r="A1436" s="139"/>
      <c r="B1436" s="139"/>
      <c r="C1436" s="140"/>
      <c r="D1436" s="141"/>
      <c r="E1436" s="141"/>
      <c r="F1436" s="141"/>
      <c r="G1436" s="141"/>
      <c r="H1436" s="141"/>
      <c r="I1436" s="141"/>
      <c r="J1436" s="141"/>
      <c r="K1436" s="141"/>
      <c r="L1436" s="141"/>
      <c r="M1436" s="142"/>
      <c r="N1436" s="141"/>
      <c r="O1436" s="133"/>
      <c r="P1436" s="141"/>
      <c r="Q1436" s="133"/>
      <c r="R1436" s="141"/>
      <c r="S1436" s="133"/>
      <c r="T1436" s="40"/>
      <c r="U1436" s="133"/>
      <c r="V1436" s="141"/>
      <c r="W1436" s="141"/>
      <c r="X1436" s="141"/>
      <c r="Y1436" s="141"/>
      <c r="Z1436" s="141"/>
    </row>
    <row r="1437" ht="12.75" customHeight="1">
      <c r="A1437" s="139"/>
      <c r="B1437" s="139"/>
      <c r="C1437" s="140"/>
      <c r="D1437" s="141"/>
      <c r="E1437" s="141"/>
      <c r="F1437" s="141"/>
      <c r="G1437" s="141"/>
      <c r="H1437" s="141"/>
      <c r="I1437" s="141"/>
      <c r="J1437" s="141"/>
      <c r="K1437" s="141"/>
      <c r="L1437" s="141"/>
      <c r="M1437" s="142"/>
      <c r="N1437" s="141"/>
      <c r="O1437" s="133"/>
      <c r="P1437" s="141"/>
      <c r="Q1437" s="133"/>
      <c r="R1437" s="141"/>
      <c r="S1437" s="133"/>
      <c r="T1437" s="40"/>
      <c r="U1437" s="133"/>
      <c r="V1437" s="141"/>
      <c r="W1437" s="141"/>
      <c r="X1437" s="141"/>
      <c r="Y1437" s="141"/>
      <c r="Z1437" s="141"/>
    </row>
    <row r="1438" ht="12.75" customHeight="1">
      <c r="A1438" s="139"/>
      <c r="B1438" s="139"/>
      <c r="C1438" s="140"/>
      <c r="D1438" s="141"/>
      <c r="E1438" s="141"/>
      <c r="F1438" s="141"/>
      <c r="G1438" s="141"/>
      <c r="H1438" s="141"/>
      <c r="I1438" s="141"/>
      <c r="J1438" s="141"/>
      <c r="K1438" s="141"/>
      <c r="L1438" s="141"/>
      <c r="M1438" s="142"/>
      <c r="N1438" s="141"/>
      <c r="O1438" s="133"/>
      <c r="P1438" s="141"/>
      <c r="Q1438" s="133"/>
      <c r="R1438" s="141"/>
      <c r="S1438" s="133"/>
      <c r="T1438" s="40"/>
      <c r="U1438" s="133"/>
      <c r="V1438" s="141"/>
      <c r="W1438" s="141"/>
      <c r="X1438" s="141"/>
      <c r="Y1438" s="141"/>
      <c r="Z1438" s="141"/>
    </row>
    <row r="1439" ht="12.75" customHeight="1">
      <c r="A1439" s="139"/>
      <c r="B1439" s="139"/>
      <c r="C1439" s="140"/>
      <c r="D1439" s="141"/>
      <c r="E1439" s="141"/>
      <c r="F1439" s="141"/>
      <c r="G1439" s="141"/>
      <c r="H1439" s="141"/>
      <c r="I1439" s="141"/>
      <c r="J1439" s="141"/>
      <c r="K1439" s="141"/>
      <c r="L1439" s="141"/>
      <c r="M1439" s="142"/>
      <c r="N1439" s="141"/>
      <c r="O1439" s="133"/>
      <c r="P1439" s="141"/>
      <c r="Q1439" s="133"/>
      <c r="R1439" s="141"/>
      <c r="S1439" s="133"/>
      <c r="T1439" s="40"/>
      <c r="U1439" s="133"/>
      <c r="V1439" s="141"/>
      <c r="W1439" s="141"/>
      <c r="X1439" s="141"/>
      <c r="Y1439" s="141"/>
      <c r="Z1439" s="141"/>
    </row>
    <row r="1440" ht="12.75" customHeight="1">
      <c r="A1440" s="139"/>
      <c r="B1440" s="139"/>
      <c r="C1440" s="140"/>
      <c r="D1440" s="141"/>
      <c r="E1440" s="141"/>
      <c r="F1440" s="141"/>
      <c r="G1440" s="141"/>
      <c r="H1440" s="141"/>
      <c r="I1440" s="141"/>
      <c r="J1440" s="141"/>
      <c r="K1440" s="141"/>
      <c r="L1440" s="141"/>
      <c r="M1440" s="142"/>
      <c r="N1440" s="141"/>
      <c r="O1440" s="133"/>
      <c r="P1440" s="141"/>
      <c r="Q1440" s="133"/>
      <c r="R1440" s="141"/>
      <c r="S1440" s="133"/>
      <c r="T1440" s="40"/>
      <c r="U1440" s="133"/>
      <c r="V1440" s="141"/>
      <c r="W1440" s="141"/>
      <c r="X1440" s="141"/>
      <c r="Y1440" s="141"/>
      <c r="Z1440" s="141"/>
    </row>
    <row r="1441" ht="12.75" customHeight="1">
      <c r="A1441" s="139"/>
      <c r="B1441" s="139"/>
      <c r="C1441" s="140"/>
      <c r="D1441" s="141"/>
      <c r="E1441" s="141"/>
      <c r="F1441" s="141"/>
      <c r="G1441" s="141"/>
      <c r="H1441" s="141"/>
      <c r="I1441" s="141"/>
      <c r="J1441" s="141"/>
      <c r="K1441" s="141"/>
      <c r="L1441" s="141"/>
      <c r="M1441" s="142"/>
      <c r="N1441" s="141"/>
      <c r="O1441" s="133"/>
      <c r="P1441" s="141"/>
      <c r="Q1441" s="133"/>
      <c r="R1441" s="141"/>
      <c r="S1441" s="133"/>
      <c r="T1441" s="40"/>
      <c r="U1441" s="133"/>
      <c r="V1441" s="141"/>
      <c r="W1441" s="141"/>
      <c r="X1441" s="141"/>
      <c r="Y1441" s="141"/>
      <c r="Z1441" s="141"/>
    </row>
    <row r="1442" ht="12.75" customHeight="1">
      <c r="A1442" s="139"/>
      <c r="B1442" s="139"/>
      <c r="C1442" s="140"/>
      <c r="D1442" s="141"/>
      <c r="E1442" s="141"/>
      <c r="F1442" s="141"/>
      <c r="G1442" s="141"/>
      <c r="H1442" s="141"/>
      <c r="I1442" s="141"/>
      <c r="J1442" s="141"/>
      <c r="K1442" s="141"/>
      <c r="L1442" s="141"/>
      <c r="M1442" s="142"/>
      <c r="N1442" s="141"/>
      <c r="O1442" s="133"/>
      <c r="P1442" s="141"/>
      <c r="Q1442" s="133"/>
      <c r="R1442" s="141"/>
      <c r="S1442" s="133"/>
      <c r="T1442" s="40"/>
      <c r="U1442" s="133"/>
      <c r="V1442" s="141"/>
      <c r="W1442" s="141"/>
      <c r="X1442" s="141"/>
      <c r="Y1442" s="141"/>
      <c r="Z1442" s="141"/>
    </row>
    <row r="1443" ht="12.75" customHeight="1">
      <c r="A1443" s="139"/>
      <c r="B1443" s="139"/>
      <c r="C1443" s="140"/>
      <c r="D1443" s="141"/>
      <c r="E1443" s="141"/>
      <c r="F1443" s="141"/>
      <c r="G1443" s="141"/>
      <c r="H1443" s="141"/>
      <c r="I1443" s="141"/>
      <c r="J1443" s="141"/>
      <c r="K1443" s="141"/>
      <c r="L1443" s="141"/>
      <c r="M1443" s="142"/>
      <c r="N1443" s="141"/>
      <c r="O1443" s="133"/>
      <c r="P1443" s="141"/>
      <c r="Q1443" s="133"/>
      <c r="R1443" s="141"/>
      <c r="S1443" s="133"/>
      <c r="T1443" s="40"/>
      <c r="U1443" s="133"/>
      <c r="V1443" s="141"/>
      <c r="W1443" s="141"/>
      <c r="X1443" s="141"/>
      <c r="Y1443" s="141"/>
      <c r="Z1443" s="141"/>
    </row>
    <row r="1444" ht="12.75" customHeight="1">
      <c r="A1444" s="139"/>
      <c r="B1444" s="139"/>
      <c r="C1444" s="140"/>
      <c r="D1444" s="141"/>
      <c r="E1444" s="141"/>
      <c r="F1444" s="141"/>
      <c r="G1444" s="141"/>
      <c r="H1444" s="141"/>
      <c r="I1444" s="141"/>
      <c r="J1444" s="141"/>
      <c r="K1444" s="141"/>
      <c r="L1444" s="141"/>
      <c r="M1444" s="142"/>
      <c r="N1444" s="141"/>
      <c r="O1444" s="133"/>
      <c r="P1444" s="141"/>
      <c r="Q1444" s="133"/>
      <c r="R1444" s="141"/>
      <c r="S1444" s="133"/>
      <c r="T1444" s="40"/>
      <c r="U1444" s="133"/>
      <c r="V1444" s="141"/>
      <c r="W1444" s="141"/>
      <c r="X1444" s="141"/>
      <c r="Y1444" s="141"/>
      <c r="Z1444" s="141"/>
    </row>
    <row r="1445" ht="12.75" customHeight="1">
      <c r="A1445" s="139"/>
      <c r="B1445" s="139"/>
      <c r="C1445" s="140"/>
      <c r="D1445" s="141"/>
      <c r="E1445" s="141"/>
      <c r="F1445" s="141"/>
      <c r="G1445" s="141"/>
      <c r="H1445" s="141"/>
      <c r="I1445" s="141"/>
      <c r="J1445" s="141"/>
      <c r="K1445" s="141"/>
      <c r="L1445" s="141"/>
      <c r="M1445" s="142"/>
      <c r="N1445" s="141"/>
      <c r="O1445" s="133"/>
      <c r="P1445" s="141"/>
      <c r="Q1445" s="133"/>
      <c r="R1445" s="141"/>
      <c r="S1445" s="133"/>
      <c r="T1445" s="40"/>
      <c r="U1445" s="133"/>
      <c r="V1445" s="141"/>
      <c r="W1445" s="141"/>
      <c r="X1445" s="141"/>
      <c r="Y1445" s="141"/>
      <c r="Z1445" s="141"/>
    </row>
    <row r="1446" ht="12.75" customHeight="1">
      <c r="A1446" s="139"/>
      <c r="B1446" s="139"/>
      <c r="C1446" s="140"/>
      <c r="D1446" s="141"/>
      <c r="E1446" s="141"/>
      <c r="F1446" s="141"/>
      <c r="G1446" s="141"/>
      <c r="H1446" s="141"/>
      <c r="I1446" s="141"/>
      <c r="J1446" s="141"/>
      <c r="K1446" s="141"/>
      <c r="L1446" s="141"/>
      <c r="M1446" s="142"/>
      <c r="N1446" s="141"/>
      <c r="O1446" s="133"/>
      <c r="P1446" s="141"/>
      <c r="Q1446" s="133"/>
      <c r="R1446" s="141"/>
      <c r="S1446" s="133"/>
      <c r="T1446" s="40"/>
      <c r="U1446" s="133"/>
      <c r="V1446" s="141"/>
      <c r="W1446" s="141"/>
      <c r="X1446" s="141"/>
      <c r="Y1446" s="141"/>
      <c r="Z1446" s="141"/>
    </row>
    <row r="1447" ht="12.75" customHeight="1">
      <c r="A1447" s="139"/>
      <c r="B1447" s="139"/>
      <c r="C1447" s="140"/>
      <c r="D1447" s="141"/>
      <c r="E1447" s="141"/>
      <c r="F1447" s="141"/>
      <c r="G1447" s="141"/>
      <c r="H1447" s="141"/>
      <c r="I1447" s="141"/>
      <c r="J1447" s="141"/>
      <c r="K1447" s="141"/>
      <c r="L1447" s="141"/>
      <c r="M1447" s="142"/>
      <c r="N1447" s="141"/>
      <c r="O1447" s="133"/>
      <c r="P1447" s="141"/>
      <c r="Q1447" s="133"/>
      <c r="R1447" s="141"/>
      <c r="S1447" s="133"/>
      <c r="T1447" s="40"/>
      <c r="U1447" s="133"/>
      <c r="V1447" s="141"/>
      <c r="W1447" s="141"/>
      <c r="X1447" s="141"/>
      <c r="Y1447" s="141"/>
      <c r="Z1447" s="141"/>
    </row>
    <row r="1448" ht="12.75" customHeight="1">
      <c r="A1448" s="139"/>
      <c r="B1448" s="139"/>
      <c r="C1448" s="140"/>
      <c r="D1448" s="141"/>
      <c r="E1448" s="141"/>
      <c r="F1448" s="141"/>
      <c r="G1448" s="141"/>
      <c r="H1448" s="141"/>
      <c r="I1448" s="141"/>
      <c r="J1448" s="141"/>
      <c r="K1448" s="141"/>
      <c r="L1448" s="141"/>
      <c r="M1448" s="142"/>
      <c r="N1448" s="141"/>
      <c r="O1448" s="133"/>
      <c r="P1448" s="141"/>
      <c r="Q1448" s="133"/>
      <c r="R1448" s="141"/>
      <c r="S1448" s="133"/>
      <c r="T1448" s="40"/>
      <c r="U1448" s="133"/>
      <c r="V1448" s="141"/>
      <c r="W1448" s="141"/>
      <c r="X1448" s="141"/>
      <c r="Y1448" s="141"/>
      <c r="Z1448" s="141"/>
    </row>
    <row r="1449" ht="12.75" customHeight="1">
      <c r="A1449" s="139"/>
      <c r="B1449" s="139"/>
      <c r="C1449" s="140"/>
      <c r="D1449" s="141"/>
      <c r="E1449" s="141"/>
      <c r="F1449" s="141"/>
      <c r="G1449" s="141"/>
      <c r="H1449" s="141"/>
      <c r="I1449" s="141"/>
      <c r="J1449" s="141"/>
      <c r="K1449" s="141"/>
      <c r="L1449" s="141"/>
      <c r="M1449" s="142"/>
      <c r="N1449" s="141"/>
      <c r="O1449" s="133"/>
      <c r="P1449" s="141"/>
      <c r="Q1449" s="133"/>
      <c r="R1449" s="141"/>
      <c r="S1449" s="133"/>
      <c r="T1449" s="40"/>
      <c r="U1449" s="133"/>
      <c r="V1449" s="141"/>
      <c r="W1449" s="141"/>
      <c r="X1449" s="141"/>
      <c r="Y1449" s="141"/>
      <c r="Z1449" s="141"/>
    </row>
    <row r="1450" ht="12.75" customHeight="1">
      <c r="A1450" s="139"/>
      <c r="B1450" s="139"/>
      <c r="C1450" s="140"/>
      <c r="D1450" s="141"/>
      <c r="E1450" s="141"/>
      <c r="F1450" s="141"/>
      <c r="G1450" s="141"/>
      <c r="H1450" s="141"/>
      <c r="I1450" s="141"/>
      <c r="J1450" s="141"/>
      <c r="K1450" s="141"/>
      <c r="L1450" s="141"/>
      <c r="M1450" s="142"/>
      <c r="N1450" s="141"/>
      <c r="O1450" s="133"/>
      <c r="P1450" s="141"/>
      <c r="Q1450" s="133"/>
      <c r="R1450" s="141"/>
      <c r="S1450" s="133"/>
      <c r="T1450" s="40"/>
      <c r="U1450" s="133"/>
      <c r="V1450" s="141"/>
      <c r="W1450" s="141"/>
      <c r="X1450" s="141"/>
      <c r="Y1450" s="141"/>
      <c r="Z1450" s="141"/>
    </row>
    <row r="1451" ht="12.75" customHeight="1">
      <c r="A1451" s="139"/>
      <c r="B1451" s="139"/>
      <c r="C1451" s="140"/>
      <c r="D1451" s="141"/>
      <c r="E1451" s="141"/>
      <c r="F1451" s="141"/>
      <c r="G1451" s="141"/>
      <c r="H1451" s="141"/>
      <c r="I1451" s="141"/>
      <c r="J1451" s="141"/>
      <c r="K1451" s="141"/>
      <c r="L1451" s="141"/>
      <c r="M1451" s="142"/>
      <c r="N1451" s="141"/>
      <c r="O1451" s="133"/>
      <c r="P1451" s="141"/>
      <c r="Q1451" s="133"/>
      <c r="R1451" s="141"/>
      <c r="S1451" s="133"/>
      <c r="T1451" s="40"/>
      <c r="U1451" s="133"/>
      <c r="V1451" s="141"/>
      <c r="W1451" s="141"/>
      <c r="X1451" s="141"/>
      <c r="Y1451" s="141"/>
      <c r="Z1451" s="141"/>
    </row>
    <row r="1452" ht="12.75" customHeight="1">
      <c r="A1452" s="139"/>
      <c r="B1452" s="139"/>
      <c r="C1452" s="140"/>
      <c r="D1452" s="141"/>
      <c r="E1452" s="141"/>
      <c r="F1452" s="141"/>
      <c r="G1452" s="141"/>
      <c r="H1452" s="141"/>
      <c r="I1452" s="141"/>
      <c r="J1452" s="141"/>
      <c r="K1452" s="141"/>
      <c r="L1452" s="141"/>
      <c r="M1452" s="142"/>
      <c r="N1452" s="141"/>
      <c r="O1452" s="133"/>
      <c r="P1452" s="141"/>
      <c r="Q1452" s="133"/>
      <c r="R1452" s="141"/>
      <c r="S1452" s="133"/>
      <c r="T1452" s="40"/>
      <c r="U1452" s="133"/>
      <c r="V1452" s="141"/>
      <c r="W1452" s="141"/>
      <c r="X1452" s="141"/>
      <c r="Y1452" s="141"/>
      <c r="Z1452" s="141"/>
    </row>
    <row r="1453" ht="12.75" customHeight="1">
      <c r="A1453" s="139"/>
      <c r="B1453" s="139"/>
      <c r="C1453" s="140"/>
      <c r="D1453" s="141"/>
      <c r="E1453" s="141"/>
      <c r="F1453" s="141"/>
      <c r="G1453" s="141"/>
      <c r="H1453" s="141"/>
      <c r="I1453" s="141"/>
      <c r="J1453" s="141"/>
      <c r="K1453" s="141"/>
      <c r="L1453" s="141"/>
      <c r="M1453" s="142"/>
      <c r="N1453" s="141"/>
      <c r="O1453" s="133"/>
      <c r="P1453" s="141"/>
      <c r="Q1453" s="133"/>
      <c r="R1453" s="141"/>
      <c r="S1453" s="133"/>
      <c r="T1453" s="40"/>
      <c r="U1453" s="133"/>
      <c r="V1453" s="141"/>
      <c r="W1453" s="141"/>
      <c r="X1453" s="141"/>
      <c r="Y1453" s="141"/>
      <c r="Z1453" s="141"/>
    </row>
    <row r="1454" ht="12.75" customHeight="1">
      <c r="A1454" s="139"/>
      <c r="B1454" s="139"/>
      <c r="C1454" s="140"/>
      <c r="D1454" s="141"/>
      <c r="E1454" s="141"/>
      <c r="F1454" s="141"/>
      <c r="G1454" s="141"/>
      <c r="H1454" s="141"/>
      <c r="I1454" s="141"/>
      <c r="J1454" s="141"/>
      <c r="K1454" s="141"/>
      <c r="L1454" s="141"/>
      <c r="M1454" s="142"/>
      <c r="N1454" s="141"/>
      <c r="O1454" s="133"/>
      <c r="P1454" s="141"/>
      <c r="Q1454" s="133"/>
      <c r="R1454" s="141"/>
      <c r="S1454" s="133"/>
      <c r="T1454" s="40"/>
      <c r="U1454" s="133"/>
      <c r="V1454" s="141"/>
      <c r="W1454" s="141"/>
      <c r="X1454" s="141"/>
      <c r="Y1454" s="141"/>
      <c r="Z1454" s="141"/>
    </row>
    <row r="1455" ht="12.75" customHeight="1">
      <c r="A1455" s="139"/>
      <c r="B1455" s="139"/>
      <c r="C1455" s="140"/>
      <c r="D1455" s="141"/>
      <c r="E1455" s="141"/>
      <c r="F1455" s="141"/>
      <c r="G1455" s="141"/>
      <c r="H1455" s="141"/>
      <c r="I1455" s="141"/>
      <c r="J1455" s="141"/>
      <c r="K1455" s="141"/>
      <c r="L1455" s="141"/>
      <c r="M1455" s="142"/>
      <c r="N1455" s="141"/>
      <c r="O1455" s="133"/>
      <c r="P1455" s="141"/>
      <c r="Q1455" s="133"/>
      <c r="R1455" s="141"/>
      <c r="S1455" s="133"/>
      <c r="T1455" s="40"/>
      <c r="U1455" s="133"/>
      <c r="V1455" s="141"/>
      <c r="W1455" s="141"/>
      <c r="X1455" s="141"/>
      <c r="Y1455" s="141"/>
      <c r="Z1455" s="141"/>
    </row>
    <row r="1456" ht="12.75" customHeight="1">
      <c r="A1456" s="139"/>
      <c r="B1456" s="139"/>
      <c r="C1456" s="140"/>
      <c r="D1456" s="141"/>
      <c r="E1456" s="141"/>
      <c r="F1456" s="141"/>
      <c r="G1456" s="141"/>
      <c r="H1456" s="141"/>
      <c r="I1456" s="141"/>
      <c r="J1456" s="141"/>
      <c r="K1456" s="141"/>
      <c r="L1456" s="141"/>
      <c r="M1456" s="142"/>
      <c r="N1456" s="141"/>
      <c r="O1456" s="133"/>
      <c r="P1456" s="141"/>
      <c r="Q1456" s="133"/>
      <c r="R1456" s="141"/>
      <c r="S1456" s="133"/>
      <c r="T1456" s="40"/>
      <c r="U1456" s="133"/>
      <c r="V1456" s="141"/>
      <c r="W1456" s="141"/>
      <c r="X1456" s="141"/>
      <c r="Y1456" s="141"/>
      <c r="Z1456" s="141"/>
    </row>
    <row r="1457" ht="12.75" customHeight="1">
      <c r="A1457" s="139"/>
      <c r="B1457" s="139"/>
      <c r="C1457" s="140"/>
      <c r="D1457" s="141"/>
      <c r="E1457" s="141"/>
      <c r="F1457" s="141"/>
      <c r="G1457" s="141"/>
      <c r="H1457" s="141"/>
      <c r="I1457" s="141"/>
      <c r="J1457" s="141"/>
      <c r="K1457" s="141"/>
      <c r="L1457" s="141"/>
      <c r="M1457" s="142"/>
      <c r="N1457" s="141"/>
      <c r="O1457" s="133"/>
      <c r="P1457" s="141"/>
      <c r="Q1457" s="133"/>
      <c r="R1457" s="141"/>
      <c r="S1457" s="133"/>
      <c r="T1457" s="40"/>
      <c r="U1457" s="133"/>
      <c r="V1457" s="141"/>
      <c r="W1457" s="141"/>
      <c r="X1457" s="141"/>
      <c r="Y1457" s="141"/>
      <c r="Z1457" s="141"/>
    </row>
    <row r="1458" ht="12.75" customHeight="1">
      <c r="A1458" s="139"/>
      <c r="B1458" s="139"/>
      <c r="C1458" s="140"/>
      <c r="D1458" s="141"/>
      <c r="E1458" s="141"/>
      <c r="F1458" s="141"/>
      <c r="G1458" s="141"/>
      <c r="H1458" s="141"/>
      <c r="I1458" s="141"/>
      <c r="J1458" s="141"/>
      <c r="K1458" s="141"/>
      <c r="L1458" s="141"/>
      <c r="M1458" s="142"/>
      <c r="N1458" s="141"/>
      <c r="O1458" s="133"/>
      <c r="P1458" s="141"/>
      <c r="Q1458" s="133"/>
      <c r="R1458" s="141"/>
      <c r="S1458" s="133"/>
      <c r="T1458" s="40"/>
      <c r="U1458" s="133"/>
      <c r="V1458" s="141"/>
      <c r="W1458" s="141"/>
      <c r="X1458" s="141"/>
      <c r="Y1458" s="141"/>
      <c r="Z1458" s="141"/>
    </row>
    <row r="1459" ht="12.75" customHeight="1">
      <c r="A1459" s="139"/>
      <c r="B1459" s="139"/>
      <c r="C1459" s="140"/>
      <c r="D1459" s="141"/>
      <c r="E1459" s="141"/>
      <c r="F1459" s="141"/>
      <c r="G1459" s="141"/>
      <c r="H1459" s="141"/>
      <c r="I1459" s="141"/>
      <c r="J1459" s="141"/>
      <c r="K1459" s="141"/>
      <c r="L1459" s="141"/>
      <c r="M1459" s="142"/>
      <c r="N1459" s="141"/>
      <c r="O1459" s="133"/>
      <c r="P1459" s="141"/>
      <c r="Q1459" s="133"/>
      <c r="R1459" s="141"/>
      <c r="S1459" s="133"/>
      <c r="T1459" s="40"/>
      <c r="U1459" s="133"/>
      <c r="V1459" s="141"/>
      <c r="W1459" s="141"/>
      <c r="X1459" s="141"/>
      <c r="Y1459" s="141"/>
      <c r="Z1459" s="141"/>
    </row>
    <row r="1460" ht="12.75" customHeight="1">
      <c r="A1460" s="139"/>
      <c r="B1460" s="139"/>
      <c r="C1460" s="140"/>
      <c r="D1460" s="141"/>
      <c r="E1460" s="141"/>
      <c r="F1460" s="141"/>
      <c r="G1460" s="141"/>
      <c r="H1460" s="141"/>
      <c r="I1460" s="141"/>
      <c r="J1460" s="141"/>
      <c r="K1460" s="141"/>
      <c r="L1460" s="141"/>
      <c r="M1460" s="142"/>
      <c r="N1460" s="141"/>
      <c r="O1460" s="133"/>
      <c r="P1460" s="141"/>
      <c r="Q1460" s="133"/>
      <c r="R1460" s="141"/>
      <c r="S1460" s="133"/>
      <c r="T1460" s="40"/>
      <c r="U1460" s="133"/>
      <c r="V1460" s="141"/>
      <c r="W1460" s="141"/>
      <c r="X1460" s="141"/>
      <c r="Y1460" s="141"/>
      <c r="Z1460" s="141"/>
    </row>
    <row r="1461" ht="12.75" customHeight="1">
      <c r="A1461" s="139"/>
      <c r="B1461" s="139"/>
      <c r="C1461" s="140"/>
      <c r="D1461" s="141"/>
      <c r="E1461" s="141"/>
      <c r="F1461" s="141"/>
      <c r="G1461" s="141"/>
      <c r="H1461" s="141"/>
      <c r="I1461" s="141"/>
      <c r="J1461" s="141"/>
      <c r="K1461" s="141"/>
      <c r="L1461" s="141"/>
      <c r="M1461" s="142"/>
      <c r="N1461" s="141"/>
      <c r="O1461" s="133"/>
      <c r="P1461" s="141"/>
      <c r="Q1461" s="133"/>
      <c r="R1461" s="141"/>
      <c r="S1461" s="133"/>
      <c r="T1461" s="40"/>
      <c r="U1461" s="133"/>
      <c r="V1461" s="141"/>
      <c r="W1461" s="141"/>
      <c r="X1461" s="141"/>
      <c r="Y1461" s="141"/>
      <c r="Z1461" s="141"/>
    </row>
    <row r="1462" ht="12.75" customHeight="1">
      <c r="A1462" s="139"/>
      <c r="B1462" s="139"/>
      <c r="C1462" s="140"/>
      <c r="D1462" s="141"/>
      <c r="E1462" s="141"/>
      <c r="F1462" s="141"/>
      <c r="G1462" s="141"/>
      <c r="H1462" s="141"/>
      <c r="I1462" s="141"/>
      <c r="J1462" s="141"/>
      <c r="K1462" s="141"/>
      <c r="L1462" s="141"/>
      <c r="M1462" s="142"/>
      <c r="N1462" s="141"/>
      <c r="O1462" s="133"/>
      <c r="P1462" s="141"/>
      <c r="Q1462" s="133"/>
      <c r="R1462" s="141"/>
      <c r="S1462" s="133"/>
      <c r="T1462" s="40"/>
      <c r="U1462" s="133"/>
      <c r="V1462" s="141"/>
      <c r="W1462" s="141"/>
      <c r="X1462" s="141"/>
      <c r="Y1462" s="141"/>
      <c r="Z1462" s="141"/>
    </row>
    <row r="1463" ht="12.75" customHeight="1">
      <c r="A1463" s="139"/>
      <c r="B1463" s="139"/>
      <c r="C1463" s="140"/>
      <c r="D1463" s="141"/>
      <c r="E1463" s="141"/>
      <c r="F1463" s="141"/>
      <c r="G1463" s="141"/>
      <c r="H1463" s="141"/>
      <c r="I1463" s="141"/>
      <c r="J1463" s="141"/>
      <c r="K1463" s="141"/>
      <c r="L1463" s="141"/>
      <c r="M1463" s="142"/>
      <c r="N1463" s="141"/>
      <c r="O1463" s="133"/>
      <c r="P1463" s="141"/>
      <c r="Q1463" s="133"/>
      <c r="R1463" s="141"/>
      <c r="S1463" s="133"/>
      <c r="T1463" s="40"/>
      <c r="U1463" s="133"/>
      <c r="V1463" s="141"/>
      <c r="W1463" s="141"/>
      <c r="X1463" s="141"/>
      <c r="Y1463" s="141"/>
      <c r="Z1463" s="141"/>
    </row>
    <row r="1464" ht="12.75" customHeight="1">
      <c r="A1464" s="139"/>
      <c r="B1464" s="139"/>
      <c r="C1464" s="140"/>
      <c r="D1464" s="141"/>
      <c r="E1464" s="141"/>
      <c r="F1464" s="141"/>
      <c r="G1464" s="141"/>
      <c r="H1464" s="141"/>
      <c r="I1464" s="141"/>
      <c r="J1464" s="141"/>
      <c r="K1464" s="141"/>
      <c r="L1464" s="141"/>
      <c r="M1464" s="142"/>
      <c r="N1464" s="141"/>
      <c r="O1464" s="133"/>
      <c r="P1464" s="141"/>
      <c r="Q1464" s="133"/>
      <c r="R1464" s="141"/>
      <c r="S1464" s="133"/>
      <c r="T1464" s="40"/>
      <c r="U1464" s="133"/>
      <c r="V1464" s="141"/>
      <c r="W1464" s="141"/>
      <c r="X1464" s="141"/>
      <c r="Y1464" s="141"/>
      <c r="Z1464" s="141"/>
    </row>
    <row r="1465" ht="12.75" customHeight="1">
      <c r="A1465" s="139"/>
      <c r="B1465" s="139"/>
      <c r="C1465" s="140"/>
      <c r="D1465" s="141"/>
      <c r="E1465" s="141"/>
      <c r="F1465" s="141"/>
      <c r="G1465" s="141"/>
      <c r="H1465" s="141"/>
      <c r="I1465" s="141"/>
      <c r="J1465" s="141"/>
      <c r="K1465" s="141"/>
      <c r="L1465" s="141"/>
      <c r="M1465" s="142"/>
      <c r="N1465" s="141"/>
      <c r="O1465" s="133"/>
      <c r="P1465" s="141"/>
      <c r="Q1465" s="133"/>
      <c r="R1465" s="141"/>
      <c r="S1465" s="133"/>
      <c r="T1465" s="40"/>
      <c r="U1465" s="133"/>
      <c r="V1465" s="141"/>
      <c r="W1465" s="141"/>
      <c r="X1465" s="141"/>
      <c r="Y1465" s="141"/>
      <c r="Z1465" s="141"/>
    </row>
    <row r="1466" ht="12.75" customHeight="1">
      <c r="A1466" s="139"/>
      <c r="B1466" s="139"/>
      <c r="C1466" s="140"/>
      <c r="D1466" s="141"/>
      <c r="E1466" s="141"/>
      <c r="F1466" s="141"/>
      <c r="G1466" s="141"/>
      <c r="H1466" s="141"/>
      <c r="I1466" s="141"/>
      <c r="J1466" s="141"/>
      <c r="K1466" s="141"/>
      <c r="L1466" s="141"/>
      <c r="M1466" s="142"/>
      <c r="N1466" s="141"/>
      <c r="O1466" s="133"/>
      <c r="P1466" s="141"/>
      <c r="Q1466" s="133"/>
      <c r="R1466" s="141"/>
      <c r="S1466" s="133"/>
      <c r="T1466" s="40"/>
      <c r="U1466" s="133"/>
      <c r="V1466" s="141"/>
      <c r="W1466" s="141"/>
      <c r="X1466" s="141"/>
      <c r="Y1466" s="141"/>
      <c r="Z1466" s="141"/>
    </row>
    <row r="1467" ht="12.75" customHeight="1">
      <c r="A1467" s="139"/>
      <c r="B1467" s="139"/>
      <c r="C1467" s="140"/>
      <c r="D1467" s="141"/>
      <c r="E1467" s="141"/>
      <c r="F1467" s="141"/>
      <c r="G1467" s="141"/>
      <c r="H1467" s="141"/>
      <c r="I1467" s="141"/>
      <c r="J1467" s="141"/>
      <c r="K1467" s="141"/>
      <c r="L1467" s="141"/>
      <c r="M1467" s="142"/>
      <c r="N1467" s="141"/>
      <c r="O1467" s="133"/>
      <c r="P1467" s="141"/>
      <c r="Q1467" s="133"/>
      <c r="R1467" s="141"/>
      <c r="S1467" s="133"/>
      <c r="T1467" s="40"/>
      <c r="U1467" s="133"/>
      <c r="V1467" s="141"/>
      <c r="W1467" s="141"/>
      <c r="X1467" s="141"/>
      <c r="Y1467" s="141"/>
      <c r="Z1467" s="141"/>
    </row>
    <row r="1468" ht="12.75" customHeight="1">
      <c r="A1468" s="139"/>
      <c r="B1468" s="139"/>
      <c r="C1468" s="140"/>
      <c r="D1468" s="141"/>
      <c r="E1468" s="141"/>
      <c r="F1468" s="141"/>
      <c r="G1468" s="141"/>
      <c r="H1468" s="141"/>
      <c r="I1468" s="141"/>
      <c r="J1468" s="141"/>
      <c r="K1468" s="141"/>
      <c r="L1468" s="141"/>
      <c r="M1468" s="142"/>
      <c r="N1468" s="141"/>
      <c r="O1468" s="133"/>
      <c r="P1468" s="141"/>
      <c r="Q1468" s="133"/>
      <c r="R1468" s="141"/>
      <c r="S1468" s="133"/>
      <c r="T1468" s="40"/>
      <c r="U1468" s="133"/>
      <c r="V1468" s="141"/>
      <c r="W1468" s="141"/>
      <c r="X1468" s="141"/>
      <c r="Y1468" s="141"/>
      <c r="Z1468" s="141"/>
    </row>
    <row r="1469" ht="12.75" customHeight="1">
      <c r="A1469" s="139"/>
      <c r="B1469" s="139"/>
      <c r="C1469" s="140"/>
      <c r="D1469" s="141"/>
      <c r="E1469" s="141"/>
      <c r="F1469" s="141"/>
      <c r="G1469" s="141"/>
      <c r="H1469" s="141"/>
      <c r="I1469" s="141"/>
      <c r="J1469" s="141"/>
      <c r="K1469" s="141"/>
      <c r="L1469" s="141"/>
      <c r="M1469" s="142"/>
      <c r="N1469" s="141"/>
      <c r="O1469" s="133"/>
      <c r="P1469" s="141"/>
      <c r="Q1469" s="133"/>
      <c r="R1469" s="141"/>
      <c r="S1469" s="133"/>
      <c r="T1469" s="40"/>
      <c r="U1469" s="133"/>
      <c r="V1469" s="141"/>
      <c r="W1469" s="141"/>
      <c r="X1469" s="141"/>
      <c r="Y1469" s="141"/>
      <c r="Z1469" s="141"/>
    </row>
    <row r="1470" ht="12.75" customHeight="1">
      <c r="A1470" s="139"/>
      <c r="B1470" s="139"/>
      <c r="C1470" s="140"/>
      <c r="D1470" s="141"/>
      <c r="E1470" s="141"/>
      <c r="F1470" s="141"/>
      <c r="G1470" s="141"/>
      <c r="H1470" s="141"/>
      <c r="I1470" s="141"/>
      <c r="J1470" s="141"/>
      <c r="K1470" s="141"/>
      <c r="L1470" s="141"/>
      <c r="M1470" s="142"/>
      <c r="N1470" s="141"/>
      <c r="O1470" s="133"/>
      <c r="P1470" s="141"/>
      <c r="Q1470" s="133"/>
      <c r="R1470" s="141"/>
      <c r="S1470" s="133"/>
      <c r="T1470" s="40"/>
      <c r="U1470" s="133"/>
      <c r="V1470" s="141"/>
      <c r="W1470" s="141"/>
      <c r="X1470" s="141"/>
      <c r="Y1470" s="141"/>
      <c r="Z1470" s="141"/>
    </row>
    <row r="1471" ht="12.75" customHeight="1">
      <c r="A1471" s="139"/>
      <c r="B1471" s="139"/>
      <c r="C1471" s="140"/>
      <c r="D1471" s="141"/>
      <c r="E1471" s="141"/>
      <c r="F1471" s="141"/>
      <c r="G1471" s="141"/>
      <c r="H1471" s="141"/>
      <c r="I1471" s="141"/>
      <c r="J1471" s="141"/>
      <c r="K1471" s="141"/>
      <c r="L1471" s="141"/>
      <c r="M1471" s="142"/>
      <c r="N1471" s="141"/>
      <c r="O1471" s="133"/>
      <c r="P1471" s="141"/>
      <c r="Q1471" s="133"/>
      <c r="R1471" s="141"/>
      <c r="S1471" s="133"/>
      <c r="T1471" s="40"/>
      <c r="U1471" s="133"/>
      <c r="V1471" s="141"/>
      <c r="W1471" s="141"/>
      <c r="X1471" s="141"/>
      <c r="Y1471" s="141"/>
      <c r="Z1471" s="141"/>
    </row>
    <row r="1472" ht="12.75" customHeight="1">
      <c r="A1472" s="139"/>
      <c r="B1472" s="139"/>
      <c r="C1472" s="140"/>
      <c r="D1472" s="141"/>
      <c r="E1472" s="141"/>
      <c r="F1472" s="141"/>
      <c r="G1472" s="141"/>
      <c r="H1472" s="141"/>
      <c r="I1472" s="141"/>
      <c r="J1472" s="141"/>
      <c r="K1472" s="141"/>
      <c r="L1472" s="141"/>
      <c r="M1472" s="142"/>
      <c r="N1472" s="141"/>
      <c r="O1472" s="133"/>
      <c r="P1472" s="141"/>
      <c r="Q1472" s="133"/>
      <c r="R1472" s="141"/>
      <c r="S1472" s="133"/>
      <c r="T1472" s="40"/>
      <c r="U1472" s="133"/>
      <c r="V1472" s="141"/>
      <c r="W1472" s="141"/>
      <c r="X1472" s="141"/>
      <c r="Y1472" s="141"/>
      <c r="Z1472" s="141"/>
    </row>
    <row r="1473" ht="12.75" customHeight="1">
      <c r="A1473" s="139"/>
      <c r="B1473" s="139"/>
      <c r="C1473" s="140"/>
      <c r="D1473" s="141"/>
      <c r="E1473" s="141"/>
      <c r="F1473" s="141"/>
      <c r="G1473" s="141"/>
      <c r="H1473" s="141"/>
      <c r="I1473" s="141"/>
      <c r="J1473" s="141"/>
      <c r="K1473" s="141"/>
      <c r="L1473" s="141"/>
      <c r="M1473" s="142"/>
      <c r="N1473" s="141"/>
      <c r="O1473" s="133"/>
      <c r="P1473" s="141"/>
      <c r="Q1473" s="133"/>
      <c r="R1473" s="141"/>
      <c r="S1473" s="133"/>
      <c r="T1473" s="40"/>
      <c r="U1473" s="133"/>
      <c r="V1473" s="141"/>
      <c r="W1473" s="141"/>
      <c r="X1473" s="141"/>
      <c r="Y1473" s="141"/>
      <c r="Z1473" s="141"/>
    </row>
    <row r="1474" ht="12.75" customHeight="1">
      <c r="A1474" s="139"/>
      <c r="B1474" s="139"/>
      <c r="C1474" s="140"/>
      <c r="D1474" s="141"/>
      <c r="E1474" s="141"/>
      <c r="F1474" s="141"/>
      <c r="G1474" s="141"/>
      <c r="H1474" s="141"/>
      <c r="I1474" s="141"/>
      <c r="J1474" s="141"/>
      <c r="K1474" s="141"/>
      <c r="L1474" s="141"/>
      <c r="M1474" s="142"/>
      <c r="N1474" s="141"/>
      <c r="O1474" s="133"/>
      <c r="P1474" s="141"/>
      <c r="Q1474" s="133"/>
      <c r="R1474" s="141"/>
      <c r="S1474" s="133"/>
      <c r="T1474" s="40"/>
      <c r="U1474" s="133"/>
      <c r="V1474" s="141"/>
      <c r="W1474" s="141"/>
      <c r="X1474" s="141"/>
      <c r="Y1474" s="141"/>
      <c r="Z1474" s="141"/>
    </row>
    <row r="1475" ht="12.75" customHeight="1">
      <c r="A1475" s="139"/>
      <c r="B1475" s="139"/>
      <c r="C1475" s="140"/>
      <c r="D1475" s="141"/>
      <c r="E1475" s="141"/>
      <c r="F1475" s="141"/>
      <c r="G1475" s="141"/>
      <c r="H1475" s="141"/>
      <c r="I1475" s="141"/>
      <c r="J1475" s="141"/>
      <c r="K1475" s="141"/>
      <c r="L1475" s="141"/>
      <c r="M1475" s="142"/>
      <c r="N1475" s="141"/>
      <c r="O1475" s="133"/>
      <c r="P1475" s="141"/>
      <c r="Q1475" s="133"/>
      <c r="R1475" s="141"/>
      <c r="S1475" s="133"/>
      <c r="T1475" s="40"/>
      <c r="U1475" s="133"/>
      <c r="V1475" s="141"/>
      <c r="W1475" s="141"/>
      <c r="X1475" s="141"/>
      <c r="Y1475" s="141"/>
      <c r="Z1475" s="141"/>
    </row>
    <row r="1476" ht="12.75" customHeight="1">
      <c r="A1476" s="139"/>
      <c r="B1476" s="139"/>
      <c r="C1476" s="140"/>
      <c r="D1476" s="141"/>
      <c r="E1476" s="141"/>
      <c r="F1476" s="141"/>
      <c r="G1476" s="141"/>
      <c r="H1476" s="141"/>
      <c r="I1476" s="141"/>
      <c r="J1476" s="141"/>
      <c r="K1476" s="141"/>
      <c r="L1476" s="141"/>
      <c r="M1476" s="142"/>
      <c r="N1476" s="141"/>
      <c r="O1476" s="133"/>
      <c r="P1476" s="141"/>
      <c r="Q1476" s="133"/>
      <c r="R1476" s="141"/>
      <c r="S1476" s="133"/>
      <c r="T1476" s="40"/>
      <c r="U1476" s="133"/>
      <c r="V1476" s="141"/>
      <c r="W1476" s="141"/>
      <c r="X1476" s="141"/>
      <c r="Y1476" s="141"/>
      <c r="Z1476" s="141"/>
    </row>
    <row r="1477" ht="12.75" customHeight="1">
      <c r="A1477" s="139"/>
      <c r="B1477" s="139"/>
      <c r="C1477" s="140"/>
      <c r="D1477" s="141"/>
      <c r="E1477" s="141"/>
      <c r="F1477" s="141"/>
      <c r="G1477" s="141"/>
      <c r="H1477" s="141"/>
      <c r="I1477" s="141"/>
      <c r="J1477" s="141"/>
      <c r="K1477" s="141"/>
      <c r="L1477" s="141"/>
      <c r="M1477" s="142"/>
      <c r="N1477" s="141"/>
      <c r="O1477" s="133"/>
      <c r="P1477" s="141"/>
      <c r="Q1477" s="133"/>
      <c r="R1477" s="141"/>
      <c r="S1477" s="133"/>
      <c r="T1477" s="40"/>
      <c r="U1477" s="133"/>
      <c r="V1477" s="141"/>
      <c r="W1477" s="141"/>
      <c r="X1477" s="141"/>
      <c r="Y1477" s="141"/>
      <c r="Z1477" s="141"/>
    </row>
    <row r="1478" ht="12.75" customHeight="1">
      <c r="A1478" s="139"/>
      <c r="B1478" s="139"/>
      <c r="C1478" s="140"/>
      <c r="D1478" s="141"/>
      <c r="E1478" s="141"/>
      <c r="F1478" s="141"/>
      <c r="G1478" s="141"/>
      <c r="H1478" s="141"/>
      <c r="I1478" s="141"/>
      <c r="J1478" s="141"/>
      <c r="K1478" s="141"/>
      <c r="L1478" s="141"/>
      <c r="M1478" s="142"/>
      <c r="N1478" s="141"/>
      <c r="O1478" s="133"/>
      <c r="P1478" s="141"/>
      <c r="Q1478" s="133"/>
      <c r="R1478" s="141"/>
      <c r="S1478" s="133"/>
      <c r="T1478" s="40"/>
      <c r="U1478" s="133"/>
      <c r="V1478" s="141"/>
      <c r="W1478" s="141"/>
      <c r="X1478" s="141"/>
      <c r="Y1478" s="141"/>
      <c r="Z1478" s="141"/>
    </row>
    <row r="1479" ht="12.75" customHeight="1">
      <c r="A1479" s="139"/>
      <c r="B1479" s="139"/>
      <c r="C1479" s="140"/>
      <c r="D1479" s="141"/>
      <c r="E1479" s="141"/>
      <c r="F1479" s="141"/>
      <c r="G1479" s="141"/>
      <c r="H1479" s="141"/>
      <c r="I1479" s="141"/>
      <c r="J1479" s="141"/>
      <c r="K1479" s="141"/>
      <c r="L1479" s="141"/>
      <c r="M1479" s="142"/>
      <c r="N1479" s="141"/>
      <c r="O1479" s="133"/>
      <c r="P1479" s="141"/>
      <c r="Q1479" s="133"/>
      <c r="R1479" s="141"/>
      <c r="S1479" s="133"/>
      <c r="T1479" s="40"/>
      <c r="U1479" s="133"/>
      <c r="V1479" s="141"/>
      <c r="W1479" s="141"/>
      <c r="X1479" s="141"/>
      <c r="Y1479" s="141"/>
      <c r="Z1479" s="141"/>
    </row>
    <row r="1480" ht="12.75" customHeight="1">
      <c r="A1480" s="139"/>
      <c r="B1480" s="139"/>
      <c r="C1480" s="140"/>
      <c r="D1480" s="141"/>
      <c r="E1480" s="141"/>
      <c r="F1480" s="141"/>
      <c r="G1480" s="141"/>
      <c r="H1480" s="141"/>
      <c r="I1480" s="141"/>
      <c r="J1480" s="141"/>
      <c r="K1480" s="141"/>
      <c r="L1480" s="141"/>
      <c r="M1480" s="142"/>
      <c r="N1480" s="141"/>
      <c r="O1480" s="133"/>
      <c r="P1480" s="141"/>
      <c r="Q1480" s="133"/>
      <c r="R1480" s="141"/>
      <c r="S1480" s="133"/>
      <c r="T1480" s="40"/>
      <c r="U1480" s="133"/>
      <c r="V1480" s="141"/>
      <c r="W1480" s="141"/>
      <c r="X1480" s="141"/>
      <c r="Y1480" s="141"/>
      <c r="Z1480" s="141"/>
    </row>
    <row r="1481" ht="12.75" customHeight="1">
      <c r="A1481" s="139"/>
      <c r="B1481" s="139"/>
      <c r="C1481" s="140"/>
      <c r="D1481" s="141"/>
      <c r="E1481" s="141"/>
      <c r="F1481" s="141"/>
      <c r="G1481" s="141"/>
      <c r="H1481" s="141"/>
      <c r="I1481" s="141"/>
      <c r="J1481" s="141"/>
      <c r="K1481" s="141"/>
      <c r="L1481" s="141"/>
      <c r="M1481" s="142"/>
      <c r="N1481" s="141"/>
      <c r="O1481" s="133"/>
      <c r="P1481" s="141"/>
      <c r="Q1481" s="133"/>
      <c r="R1481" s="141"/>
      <c r="S1481" s="133"/>
      <c r="T1481" s="40"/>
      <c r="U1481" s="133"/>
      <c r="V1481" s="141"/>
      <c r="W1481" s="141"/>
      <c r="X1481" s="141"/>
      <c r="Y1481" s="141"/>
      <c r="Z1481" s="141"/>
    </row>
    <row r="1482" ht="12.75" customHeight="1">
      <c r="A1482" s="139"/>
      <c r="B1482" s="139"/>
      <c r="C1482" s="140"/>
      <c r="D1482" s="141"/>
      <c r="E1482" s="141"/>
      <c r="F1482" s="141"/>
      <c r="G1482" s="141"/>
      <c r="H1482" s="141"/>
      <c r="I1482" s="141"/>
      <c r="J1482" s="141"/>
      <c r="K1482" s="141"/>
      <c r="L1482" s="141"/>
      <c r="M1482" s="142"/>
      <c r="N1482" s="141"/>
      <c r="O1482" s="133"/>
      <c r="P1482" s="141"/>
      <c r="Q1482" s="133"/>
      <c r="R1482" s="141"/>
      <c r="S1482" s="133"/>
      <c r="T1482" s="40"/>
      <c r="U1482" s="133"/>
      <c r="V1482" s="141"/>
      <c r="W1482" s="141"/>
      <c r="X1482" s="141"/>
      <c r="Y1482" s="141"/>
      <c r="Z1482" s="141"/>
    </row>
    <row r="1483" ht="12.75" customHeight="1">
      <c r="A1483" s="139"/>
      <c r="B1483" s="139"/>
      <c r="C1483" s="140"/>
      <c r="D1483" s="141"/>
      <c r="E1483" s="141"/>
      <c r="F1483" s="141"/>
      <c r="G1483" s="141"/>
      <c r="H1483" s="141"/>
      <c r="I1483" s="141"/>
      <c r="J1483" s="141"/>
      <c r="K1483" s="141"/>
      <c r="L1483" s="141"/>
      <c r="M1483" s="142"/>
      <c r="N1483" s="141"/>
      <c r="O1483" s="133"/>
      <c r="P1483" s="141"/>
      <c r="Q1483" s="133"/>
      <c r="R1483" s="141"/>
      <c r="S1483" s="133"/>
      <c r="T1483" s="40"/>
      <c r="U1483" s="133"/>
      <c r="V1483" s="141"/>
      <c r="W1483" s="141"/>
      <c r="X1483" s="141"/>
      <c r="Y1483" s="141"/>
      <c r="Z1483" s="141"/>
    </row>
    <row r="1484" ht="12.75" customHeight="1">
      <c r="A1484" s="139"/>
      <c r="B1484" s="139"/>
      <c r="C1484" s="140"/>
      <c r="D1484" s="141"/>
      <c r="E1484" s="141"/>
      <c r="F1484" s="141"/>
      <c r="G1484" s="141"/>
      <c r="H1484" s="141"/>
      <c r="I1484" s="141"/>
      <c r="J1484" s="141"/>
      <c r="K1484" s="141"/>
      <c r="L1484" s="141"/>
      <c r="M1484" s="142"/>
      <c r="N1484" s="141"/>
      <c r="O1484" s="133"/>
      <c r="P1484" s="141"/>
      <c r="Q1484" s="133"/>
      <c r="R1484" s="141"/>
      <c r="S1484" s="133"/>
      <c r="T1484" s="40"/>
      <c r="U1484" s="133"/>
      <c r="V1484" s="141"/>
      <c r="W1484" s="141"/>
      <c r="X1484" s="141"/>
      <c r="Y1484" s="141"/>
      <c r="Z1484" s="141"/>
    </row>
    <row r="1485" ht="12.75" customHeight="1">
      <c r="A1485" s="139"/>
      <c r="B1485" s="139"/>
      <c r="C1485" s="140"/>
      <c r="D1485" s="141"/>
      <c r="E1485" s="141"/>
      <c r="F1485" s="141"/>
      <c r="G1485" s="141"/>
      <c r="H1485" s="141"/>
      <c r="I1485" s="141"/>
      <c r="J1485" s="141"/>
      <c r="K1485" s="141"/>
      <c r="L1485" s="141"/>
      <c r="M1485" s="142"/>
      <c r="N1485" s="141"/>
      <c r="O1485" s="133"/>
      <c r="P1485" s="141"/>
      <c r="Q1485" s="133"/>
      <c r="R1485" s="141"/>
      <c r="S1485" s="133"/>
      <c r="T1485" s="40"/>
      <c r="U1485" s="133"/>
      <c r="V1485" s="141"/>
      <c r="W1485" s="141"/>
      <c r="X1485" s="141"/>
      <c r="Y1485" s="141"/>
      <c r="Z1485" s="141"/>
    </row>
    <row r="1486" ht="12.75" customHeight="1">
      <c r="A1486" s="139"/>
      <c r="B1486" s="139"/>
      <c r="C1486" s="140"/>
      <c r="D1486" s="141"/>
      <c r="E1486" s="141"/>
      <c r="F1486" s="141"/>
      <c r="G1486" s="141"/>
      <c r="H1486" s="141"/>
      <c r="I1486" s="141"/>
      <c r="J1486" s="141"/>
      <c r="K1486" s="141"/>
      <c r="L1486" s="141"/>
      <c r="M1486" s="142"/>
      <c r="N1486" s="141"/>
      <c r="O1486" s="133"/>
      <c r="P1486" s="141"/>
      <c r="Q1486" s="133"/>
      <c r="R1486" s="141"/>
      <c r="S1486" s="133"/>
      <c r="T1486" s="40"/>
      <c r="U1486" s="133"/>
      <c r="V1486" s="141"/>
      <c r="W1486" s="141"/>
      <c r="X1486" s="141"/>
      <c r="Y1486" s="141"/>
      <c r="Z1486" s="141"/>
    </row>
    <row r="1487" ht="12.75" customHeight="1">
      <c r="A1487" s="139"/>
      <c r="B1487" s="139"/>
      <c r="C1487" s="140"/>
      <c r="D1487" s="141"/>
      <c r="E1487" s="141"/>
      <c r="F1487" s="141"/>
      <c r="G1487" s="141"/>
      <c r="H1487" s="141"/>
      <c r="I1487" s="141"/>
      <c r="J1487" s="141"/>
      <c r="K1487" s="141"/>
      <c r="L1487" s="141"/>
      <c r="M1487" s="142"/>
      <c r="N1487" s="141"/>
      <c r="O1487" s="133"/>
      <c r="P1487" s="141"/>
      <c r="Q1487" s="133"/>
      <c r="R1487" s="141"/>
      <c r="S1487" s="133"/>
      <c r="T1487" s="40"/>
      <c r="U1487" s="133"/>
      <c r="V1487" s="141"/>
      <c r="W1487" s="141"/>
      <c r="X1487" s="141"/>
      <c r="Y1487" s="141"/>
      <c r="Z1487" s="141"/>
    </row>
    <row r="1488" ht="12.75" customHeight="1">
      <c r="A1488" s="139"/>
      <c r="B1488" s="139"/>
      <c r="C1488" s="140"/>
      <c r="D1488" s="141"/>
      <c r="E1488" s="141"/>
      <c r="F1488" s="141"/>
      <c r="G1488" s="141"/>
      <c r="H1488" s="141"/>
      <c r="I1488" s="141"/>
      <c r="J1488" s="141"/>
      <c r="K1488" s="141"/>
      <c r="L1488" s="141"/>
      <c r="M1488" s="142"/>
      <c r="N1488" s="141"/>
      <c r="O1488" s="133"/>
      <c r="P1488" s="141"/>
      <c r="Q1488" s="133"/>
      <c r="R1488" s="141"/>
      <c r="S1488" s="133"/>
      <c r="T1488" s="40"/>
      <c r="U1488" s="133"/>
      <c r="V1488" s="141"/>
      <c r="W1488" s="141"/>
      <c r="X1488" s="141"/>
      <c r="Y1488" s="141"/>
      <c r="Z1488" s="141"/>
    </row>
    <row r="1489" ht="12.75" customHeight="1">
      <c r="A1489" s="139"/>
      <c r="B1489" s="139"/>
      <c r="C1489" s="140"/>
      <c r="D1489" s="141"/>
      <c r="E1489" s="141"/>
      <c r="F1489" s="141"/>
      <c r="G1489" s="141"/>
      <c r="H1489" s="141"/>
      <c r="I1489" s="141"/>
      <c r="J1489" s="141"/>
      <c r="K1489" s="141"/>
      <c r="L1489" s="141"/>
      <c r="M1489" s="142"/>
      <c r="N1489" s="141"/>
      <c r="O1489" s="133"/>
      <c r="P1489" s="141"/>
      <c r="Q1489" s="133"/>
      <c r="R1489" s="141"/>
      <c r="S1489" s="133"/>
      <c r="T1489" s="40"/>
      <c r="U1489" s="133"/>
      <c r="V1489" s="141"/>
      <c r="W1489" s="141"/>
      <c r="X1489" s="141"/>
      <c r="Y1489" s="141"/>
      <c r="Z1489" s="141"/>
    </row>
    <row r="1490" ht="12.75" customHeight="1">
      <c r="A1490" s="139"/>
      <c r="B1490" s="139"/>
      <c r="C1490" s="140"/>
      <c r="D1490" s="141"/>
      <c r="E1490" s="141"/>
      <c r="F1490" s="141"/>
      <c r="G1490" s="141"/>
      <c r="H1490" s="141"/>
      <c r="I1490" s="141"/>
      <c r="J1490" s="141"/>
      <c r="K1490" s="141"/>
      <c r="L1490" s="141"/>
      <c r="M1490" s="142"/>
      <c r="N1490" s="141"/>
      <c r="O1490" s="133"/>
      <c r="P1490" s="141"/>
      <c r="Q1490" s="133"/>
      <c r="R1490" s="141"/>
      <c r="S1490" s="133"/>
      <c r="T1490" s="40"/>
      <c r="U1490" s="133"/>
      <c r="V1490" s="141"/>
      <c r="W1490" s="141"/>
      <c r="X1490" s="141"/>
      <c r="Y1490" s="141"/>
      <c r="Z1490" s="141"/>
    </row>
    <row r="1491" ht="12.75" customHeight="1">
      <c r="A1491" s="139"/>
      <c r="B1491" s="139"/>
      <c r="C1491" s="140"/>
      <c r="D1491" s="141"/>
      <c r="E1491" s="141"/>
      <c r="F1491" s="141"/>
      <c r="G1491" s="141"/>
      <c r="H1491" s="141"/>
      <c r="I1491" s="141"/>
      <c r="J1491" s="141"/>
      <c r="K1491" s="141"/>
      <c r="L1491" s="141"/>
      <c r="M1491" s="142"/>
      <c r="N1491" s="141"/>
      <c r="O1491" s="133"/>
      <c r="P1491" s="141"/>
      <c r="Q1491" s="133"/>
      <c r="R1491" s="141"/>
      <c r="S1491" s="133"/>
      <c r="T1491" s="40"/>
      <c r="U1491" s="133"/>
      <c r="V1491" s="141"/>
      <c r="W1491" s="141"/>
      <c r="X1491" s="141"/>
      <c r="Y1491" s="141"/>
      <c r="Z1491" s="141"/>
    </row>
    <row r="1492" ht="12.75" customHeight="1">
      <c r="A1492" s="139"/>
      <c r="B1492" s="139"/>
      <c r="C1492" s="140"/>
      <c r="D1492" s="141"/>
      <c r="E1492" s="141"/>
      <c r="F1492" s="141"/>
      <c r="G1492" s="141"/>
      <c r="H1492" s="141"/>
      <c r="I1492" s="141"/>
      <c r="J1492" s="141"/>
      <c r="K1492" s="141"/>
      <c r="L1492" s="141"/>
      <c r="M1492" s="142"/>
      <c r="N1492" s="141"/>
      <c r="O1492" s="133"/>
      <c r="P1492" s="141"/>
      <c r="Q1492" s="133"/>
      <c r="R1492" s="141"/>
      <c r="S1492" s="133"/>
      <c r="T1492" s="40"/>
      <c r="U1492" s="133"/>
      <c r="V1492" s="141"/>
      <c r="W1492" s="141"/>
      <c r="X1492" s="141"/>
      <c r="Y1492" s="141"/>
      <c r="Z1492" s="141"/>
    </row>
    <row r="1493" ht="12.75" customHeight="1">
      <c r="A1493" s="139"/>
      <c r="B1493" s="139"/>
      <c r="C1493" s="140"/>
      <c r="D1493" s="141"/>
      <c r="E1493" s="141"/>
      <c r="F1493" s="141"/>
      <c r="G1493" s="141"/>
      <c r="H1493" s="141"/>
      <c r="I1493" s="141"/>
      <c r="J1493" s="141"/>
      <c r="K1493" s="141"/>
      <c r="L1493" s="141"/>
      <c r="M1493" s="142"/>
      <c r="N1493" s="141"/>
      <c r="O1493" s="133"/>
      <c r="P1493" s="141"/>
      <c r="Q1493" s="133"/>
      <c r="R1493" s="141"/>
      <c r="S1493" s="133"/>
      <c r="T1493" s="40"/>
      <c r="U1493" s="133"/>
      <c r="V1493" s="141"/>
      <c r="W1493" s="141"/>
      <c r="X1493" s="141"/>
      <c r="Y1493" s="141"/>
      <c r="Z1493" s="141"/>
    </row>
    <row r="1494" ht="12.75" customHeight="1">
      <c r="A1494" s="139"/>
      <c r="B1494" s="139"/>
      <c r="C1494" s="140"/>
      <c r="D1494" s="141"/>
      <c r="E1494" s="141"/>
      <c r="F1494" s="141"/>
      <c r="G1494" s="141"/>
      <c r="H1494" s="141"/>
      <c r="I1494" s="141"/>
      <c r="J1494" s="141"/>
      <c r="K1494" s="141"/>
      <c r="L1494" s="141"/>
      <c r="M1494" s="142"/>
      <c r="N1494" s="141"/>
      <c r="O1494" s="133"/>
      <c r="P1494" s="141"/>
      <c r="Q1494" s="133"/>
      <c r="R1494" s="141"/>
      <c r="S1494" s="133"/>
      <c r="T1494" s="40"/>
      <c r="U1494" s="133"/>
      <c r="V1494" s="141"/>
      <c r="W1494" s="141"/>
      <c r="X1494" s="141"/>
      <c r="Y1494" s="141"/>
      <c r="Z1494" s="141"/>
    </row>
    <row r="1495" ht="12.75" customHeight="1">
      <c r="A1495" s="139"/>
      <c r="B1495" s="139"/>
      <c r="C1495" s="140"/>
      <c r="D1495" s="141"/>
      <c r="E1495" s="141"/>
      <c r="F1495" s="141"/>
      <c r="G1495" s="141"/>
      <c r="H1495" s="141"/>
      <c r="I1495" s="141"/>
      <c r="J1495" s="141"/>
      <c r="K1495" s="141"/>
      <c r="L1495" s="141"/>
      <c r="M1495" s="142"/>
      <c r="N1495" s="141"/>
      <c r="O1495" s="133"/>
      <c r="P1495" s="141"/>
      <c r="Q1495" s="133"/>
      <c r="R1495" s="141"/>
      <c r="S1495" s="133"/>
      <c r="T1495" s="40"/>
      <c r="U1495" s="133"/>
      <c r="V1495" s="141"/>
      <c r="W1495" s="141"/>
      <c r="X1495" s="141"/>
      <c r="Y1495" s="141"/>
      <c r="Z1495" s="141"/>
    </row>
    <row r="1496" ht="12.75" customHeight="1">
      <c r="A1496" s="139"/>
      <c r="B1496" s="139"/>
      <c r="C1496" s="140"/>
      <c r="D1496" s="141"/>
      <c r="E1496" s="141"/>
      <c r="F1496" s="141"/>
      <c r="G1496" s="141"/>
      <c r="H1496" s="141"/>
      <c r="I1496" s="141"/>
      <c r="J1496" s="141"/>
      <c r="K1496" s="141"/>
      <c r="L1496" s="141"/>
      <c r="M1496" s="142"/>
      <c r="N1496" s="141"/>
      <c r="O1496" s="133"/>
      <c r="P1496" s="141"/>
      <c r="Q1496" s="133"/>
      <c r="R1496" s="141"/>
      <c r="S1496" s="133"/>
      <c r="T1496" s="40"/>
      <c r="U1496" s="133"/>
      <c r="V1496" s="141"/>
      <c r="W1496" s="141"/>
      <c r="X1496" s="141"/>
      <c r="Y1496" s="141"/>
      <c r="Z1496" s="141"/>
    </row>
    <row r="1497" ht="12.75" customHeight="1">
      <c r="A1497" s="139"/>
      <c r="B1497" s="139"/>
      <c r="C1497" s="140"/>
      <c r="D1497" s="141"/>
      <c r="E1497" s="141"/>
      <c r="F1497" s="141"/>
      <c r="G1497" s="141"/>
      <c r="H1497" s="141"/>
      <c r="I1497" s="141"/>
      <c r="J1497" s="141"/>
      <c r="K1497" s="141"/>
      <c r="L1497" s="141"/>
      <c r="M1497" s="142"/>
      <c r="N1497" s="141"/>
      <c r="O1497" s="133"/>
      <c r="P1497" s="141"/>
      <c r="Q1497" s="133"/>
      <c r="R1497" s="141"/>
      <c r="S1497" s="133"/>
      <c r="T1497" s="40"/>
      <c r="U1497" s="133"/>
      <c r="V1497" s="141"/>
      <c r="W1497" s="141"/>
      <c r="X1497" s="141"/>
      <c r="Y1497" s="141"/>
      <c r="Z1497" s="141"/>
    </row>
    <row r="1498" ht="12.75" customHeight="1">
      <c r="A1498" s="139"/>
      <c r="B1498" s="139"/>
      <c r="C1498" s="140"/>
      <c r="D1498" s="141"/>
      <c r="E1498" s="141"/>
      <c r="F1498" s="141"/>
      <c r="G1498" s="141"/>
      <c r="H1498" s="141"/>
      <c r="I1498" s="141"/>
      <c r="J1498" s="141"/>
      <c r="K1498" s="141"/>
      <c r="L1498" s="141"/>
      <c r="M1498" s="142"/>
      <c r="N1498" s="141"/>
      <c r="O1498" s="133"/>
      <c r="P1498" s="141"/>
      <c r="Q1498" s="133"/>
      <c r="R1498" s="141"/>
      <c r="S1498" s="133"/>
      <c r="T1498" s="40"/>
      <c r="U1498" s="133"/>
      <c r="V1498" s="141"/>
      <c r="W1498" s="141"/>
      <c r="X1498" s="141"/>
      <c r="Y1498" s="141"/>
      <c r="Z1498" s="141"/>
    </row>
    <row r="1499" ht="12.75" customHeight="1">
      <c r="A1499" s="139"/>
      <c r="B1499" s="139"/>
      <c r="C1499" s="140"/>
      <c r="D1499" s="141"/>
      <c r="E1499" s="141"/>
      <c r="F1499" s="141"/>
      <c r="G1499" s="141"/>
      <c r="H1499" s="141"/>
      <c r="I1499" s="141"/>
      <c r="J1499" s="141"/>
      <c r="K1499" s="141"/>
      <c r="L1499" s="141"/>
      <c r="M1499" s="142"/>
      <c r="N1499" s="141"/>
      <c r="O1499" s="133"/>
      <c r="P1499" s="141"/>
      <c r="Q1499" s="133"/>
      <c r="R1499" s="141"/>
      <c r="S1499" s="133"/>
      <c r="T1499" s="40"/>
      <c r="U1499" s="133"/>
      <c r="V1499" s="141"/>
      <c r="W1499" s="141"/>
      <c r="X1499" s="141"/>
      <c r="Y1499" s="141"/>
      <c r="Z1499" s="141"/>
    </row>
    <row r="1500" ht="12.75" customHeight="1">
      <c r="A1500" s="139"/>
      <c r="B1500" s="139"/>
      <c r="C1500" s="140"/>
      <c r="D1500" s="141"/>
      <c r="E1500" s="141"/>
      <c r="F1500" s="141"/>
      <c r="G1500" s="141"/>
      <c r="H1500" s="141"/>
      <c r="I1500" s="141"/>
      <c r="J1500" s="141"/>
      <c r="K1500" s="141"/>
      <c r="L1500" s="141"/>
      <c r="M1500" s="142"/>
      <c r="N1500" s="141"/>
      <c r="O1500" s="133"/>
      <c r="P1500" s="141"/>
      <c r="Q1500" s="133"/>
      <c r="R1500" s="141"/>
      <c r="S1500" s="133"/>
      <c r="T1500" s="40"/>
      <c r="U1500" s="133"/>
      <c r="V1500" s="141"/>
      <c r="W1500" s="141"/>
      <c r="X1500" s="141"/>
      <c r="Y1500" s="141"/>
      <c r="Z1500" s="141"/>
    </row>
    <row r="1501" ht="12.75" customHeight="1">
      <c r="A1501" s="139"/>
      <c r="B1501" s="139"/>
      <c r="C1501" s="140"/>
      <c r="D1501" s="141"/>
      <c r="E1501" s="141"/>
      <c r="F1501" s="141"/>
      <c r="G1501" s="141"/>
      <c r="H1501" s="141"/>
      <c r="I1501" s="141"/>
      <c r="J1501" s="141"/>
      <c r="K1501" s="141"/>
      <c r="L1501" s="141"/>
      <c r="M1501" s="142"/>
      <c r="N1501" s="141"/>
      <c r="O1501" s="133"/>
      <c r="P1501" s="141"/>
      <c r="Q1501" s="133"/>
      <c r="R1501" s="141"/>
      <c r="S1501" s="133"/>
      <c r="T1501" s="40"/>
      <c r="U1501" s="133"/>
      <c r="V1501" s="141"/>
      <c r="W1501" s="141"/>
      <c r="X1501" s="141"/>
      <c r="Y1501" s="141"/>
      <c r="Z1501" s="141"/>
    </row>
    <row r="1502" ht="12.75" customHeight="1">
      <c r="A1502" s="139"/>
      <c r="B1502" s="139"/>
      <c r="C1502" s="140"/>
      <c r="D1502" s="141"/>
      <c r="E1502" s="141"/>
      <c r="F1502" s="141"/>
      <c r="G1502" s="141"/>
      <c r="H1502" s="141"/>
      <c r="I1502" s="141"/>
      <c r="J1502" s="141"/>
      <c r="K1502" s="141"/>
      <c r="L1502" s="141"/>
      <c r="M1502" s="142"/>
      <c r="N1502" s="141"/>
      <c r="O1502" s="133"/>
      <c r="P1502" s="141"/>
      <c r="Q1502" s="133"/>
      <c r="R1502" s="141"/>
      <c r="S1502" s="133"/>
      <c r="T1502" s="40"/>
      <c r="U1502" s="133"/>
      <c r="V1502" s="141"/>
      <c r="W1502" s="141"/>
      <c r="X1502" s="141"/>
      <c r="Y1502" s="141"/>
      <c r="Z1502" s="141"/>
    </row>
    <row r="1503" ht="12.75" customHeight="1">
      <c r="A1503" s="139"/>
      <c r="B1503" s="139"/>
      <c r="C1503" s="140"/>
      <c r="D1503" s="141"/>
      <c r="E1503" s="141"/>
      <c r="F1503" s="141"/>
      <c r="G1503" s="141"/>
      <c r="H1503" s="141"/>
      <c r="I1503" s="141"/>
      <c r="J1503" s="141"/>
      <c r="K1503" s="141"/>
      <c r="L1503" s="141"/>
      <c r="M1503" s="142"/>
      <c r="N1503" s="141"/>
      <c r="O1503" s="133"/>
      <c r="P1503" s="141"/>
      <c r="Q1503" s="133"/>
      <c r="R1503" s="141"/>
      <c r="S1503" s="133"/>
      <c r="T1503" s="40"/>
      <c r="U1503" s="133"/>
      <c r="V1503" s="141"/>
      <c r="W1503" s="141"/>
      <c r="X1503" s="141"/>
      <c r="Y1503" s="141"/>
      <c r="Z1503" s="141"/>
    </row>
    <row r="1504" ht="12.75" customHeight="1">
      <c r="A1504" s="139"/>
      <c r="B1504" s="139"/>
      <c r="C1504" s="140"/>
      <c r="D1504" s="141"/>
      <c r="E1504" s="141"/>
      <c r="F1504" s="141"/>
      <c r="G1504" s="141"/>
      <c r="H1504" s="141"/>
      <c r="I1504" s="141"/>
      <c r="J1504" s="141"/>
      <c r="K1504" s="141"/>
      <c r="L1504" s="141"/>
      <c r="M1504" s="142"/>
      <c r="N1504" s="141"/>
      <c r="O1504" s="133"/>
      <c r="P1504" s="141"/>
      <c r="Q1504" s="133"/>
      <c r="R1504" s="141"/>
      <c r="S1504" s="133"/>
      <c r="T1504" s="40"/>
      <c r="U1504" s="133"/>
      <c r="V1504" s="141"/>
      <c r="W1504" s="141"/>
      <c r="X1504" s="141"/>
      <c r="Y1504" s="141"/>
      <c r="Z1504" s="141"/>
    </row>
    <row r="1505" ht="12.75" customHeight="1">
      <c r="A1505" s="139"/>
      <c r="B1505" s="139"/>
      <c r="C1505" s="140"/>
      <c r="D1505" s="141"/>
      <c r="E1505" s="141"/>
      <c r="F1505" s="141"/>
      <c r="G1505" s="141"/>
      <c r="H1505" s="141"/>
      <c r="I1505" s="141"/>
      <c r="J1505" s="141"/>
      <c r="K1505" s="141"/>
      <c r="L1505" s="141"/>
      <c r="M1505" s="142"/>
      <c r="N1505" s="141"/>
      <c r="O1505" s="133"/>
      <c r="P1505" s="141"/>
      <c r="Q1505" s="133"/>
      <c r="R1505" s="141"/>
      <c r="S1505" s="133"/>
      <c r="T1505" s="40"/>
      <c r="U1505" s="133"/>
      <c r="V1505" s="141"/>
      <c r="W1505" s="141"/>
      <c r="X1505" s="141"/>
      <c r="Y1505" s="141"/>
      <c r="Z1505" s="141"/>
    </row>
    <row r="1506" ht="12.75" customHeight="1">
      <c r="A1506" s="139"/>
      <c r="B1506" s="139"/>
      <c r="C1506" s="140"/>
      <c r="D1506" s="141"/>
      <c r="E1506" s="141"/>
      <c r="F1506" s="141"/>
      <c r="G1506" s="141"/>
      <c r="H1506" s="141"/>
      <c r="I1506" s="141"/>
      <c r="J1506" s="141"/>
      <c r="K1506" s="141"/>
      <c r="L1506" s="141"/>
      <c r="M1506" s="142"/>
      <c r="N1506" s="141"/>
      <c r="O1506" s="133"/>
      <c r="P1506" s="141"/>
      <c r="Q1506" s="133"/>
      <c r="R1506" s="141"/>
      <c r="S1506" s="133"/>
      <c r="T1506" s="40"/>
      <c r="U1506" s="133"/>
      <c r="V1506" s="141"/>
      <c r="W1506" s="141"/>
      <c r="X1506" s="141"/>
      <c r="Y1506" s="141"/>
      <c r="Z1506" s="141"/>
    </row>
    <row r="1507" ht="12.75" customHeight="1">
      <c r="A1507" s="139"/>
      <c r="B1507" s="139"/>
      <c r="C1507" s="140"/>
      <c r="D1507" s="141"/>
      <c r="E1507" s="141"/>
      <c r="F1507" s="141"/>
      <c r="G1507" s="141"/>
      <c r="H1507" s="141"/>
      <c r="I1507" s="141"/>
      <c r="J1507" s="141"/>
      <c r="K1507" s="141"/>
      <c r="L1507" s="141"/>
      <c r="M1507" s="142"/>
      <c r="N1507" s="141"/>
      <c r="O1507" s="133"/>
      <c r="P1507" s="141"/>
      <c r="Q1507" s="133"/>
      <c r="R1507" s="141"/>
      <c r="S1507" s="133"/>
      <c r="T1507" s="40"/>
      <c r="U1507" s="133"/>
      <c r="V1507" s="141"/>
      <c r="W1507" s="141"/>
      <c r="X1507" s="141"/>
      <c r="Y1507" s="141"/>
      <c r="Z1507" s="141"/>
    </row>
    <row r="1508" ht="12.75" customHeight="1">
      <c r="A1508" s="139"/>
      <c r="B1508" s="139"/>
      <c r="C1508" s="140"/>
      <c r="D1508" s="141"/>
      <c r="E1508" s="141"/>
      <c r="F1508" s="141"/>
      <c r="G1508" s="141"/>
      <c r="H1508" s="141"/>
      <c r="I1508" s="141"/>
      <c r="J1508" s="141"/>
      <c r="K1508" s="141"/>
      <c r="L1508" s="141"/>
      <c r="M1508" s="142"/>
      <c r="N1508" s="141"/>
      <c r="O1508" s="133"/>
      <c r="P1508" s="141"/>
      <c r="Q1508" s="133"/>
      <c r="R1508" s="141"/>
      <c r="S1508" s="133"/>
      <c r="T1508" s="40"/>
      <c r="U1508" s="133"/>
      <c r="V1508" s="141"/>
      <c r="W1508" s="141"/>
      <c r="X1508" s="141"/>
      <c r="Y1508" s="141"/>
      <c r="Z1508" s="141"/>
    </row>
    <row r="1509" ht="12.75" customHeight="1">
      <c r="A1509" s="139"/>
      <c r="B1509" s="139"/>
      <c r="C1509" s="140"/>
      <c r="D1509" s="141"/>
      <c r="E1509" s="141"/>
      <c r="F1509" s="141"/>
      <c r="G1509" s="141"/>
      <c r="H1509" s="141"/>
      <c r="I1509" s="141"/>
      <c r="J1509" s="141"/>
      <c r="K1509" s="141"/>
      <c r="L1509" s="141"/>
      <c r="M1509" s="142"/>
      <c r="N1509" s="141"/>
      <c r="O1509" s="133"/>
      <c r="P1509" s="141"/>
      <c r="Q1509" s="133"/>
      <c r="R1509" s="141"/>
      <c r="S1509" s="133"/>
      <c r="T1509" s="40"/>
      <c r="U1509" s="133"/>
      <c r="V1509" s="141"/>
      <c r="W1509" s="141"/>
      <c r="X1509" s="141"/>
      <c r="Y1509" s="141"/>
      <c r="Z1509" s="141"/>
    </row>
    <row r="1510" ht="12.75" customHeight="1">
      <c r="A1510" s="139"/>
      <c r="B1510" s="139"/>
      <c r="C1510" s="140"/>
      <c r="D1510" s="141"/>
      <c r="E1510" s="141"/>
      <c r="F1510" s="141"/>
      <c r="G1510" s="141"/>
      <c r="H1510" s="141"/>
      <c r="I1510" s="141"/>
      <c r="J1510" s="141"/>
      <c r="K1510" s="141"/>
      <c r="L1510" s="141"/>
      <c r="M1510" s="142"/>
      <c r="N1510" s="141"/>
      <c r="O1510" s="133"/>
      <c r="P1510" s="141"/>
      <c r="Q1510" s="133"/>
      <c r="R1510" s="141"/>
      <c r="S1510" s="133"/>
      <c r="T1510" s="40"/>
      <c r="U1510" s="133"/>
      <c r="V1510" s="141"/>
      <c r="W1510" s="141"/>
      <c r="X1510" s="141"/>
      <c r="Y1510" s="141"/>
      <c r="Z1510" s="141"/>
    </row>
    <row r="1511" ht="12.75" customHeight="1">
      <c r="A1511" s="139"/>
      <c r="B1511" s="139"/>
      <c r="C1511" s="140"/>
      <c r="D1511" s="141"/>
      <c r="E1511" s="141"/>
      <c r="F1511" s="141"/>
      <c r="G1511" s="141"/>
      <c r="H1511" s="141"/>
      <c r="I1511" s="141"/>
      <c r="J1511" s="141"/>
      <c r="K1511" s="141"/>
      <c r="L1511" s="141"/>
      <c r="M1511" s="142"/>
      <c r="N1511" s="141"/>
      <c r="O1511" s="133"/>
      <c r="P1511" s="141"/>
      <c r="Q1511" s="133"/>
      <c r="R1511" s="141"/>
      <c r="S1511" s="133"/>
      <c r="T1511" s="40"/>
      <c r="U1511" s="133"/>
      <c r="V1511" s="141"/>
      <c r="W1511" s="141"/>
      <c r="X1511" s="141"/>
      <c r="Y1511" s="141"/>
      <c r="Z1511" s="141"/>
    </row>
    <row r="1512" ht="12.75" customHeight="1">
      <c r="A1512" s="139"/>
      <c r="B1512" s="139"/>
      <c r="C1512" s="140"/>
      <c r="D1512" s="141"/>
      <c r="E1512" s="141"/>
      <c r="F1512" s="141"/>
      <c r="G1512" s="141"/>
      <c r="H1512" s="141"/>
      <c r="I1512" s="141"/>
      <c r="J1512" s="141"/>
      <c r="K1512" s="141"/>
      <c r="L1512" s="141"/>
      <c r="M1512" s="142"/>
      <c r="N1512" s="141"/>
      <c r="O1512" s="133"/>
      <c r="P1512" s="141"/>
      <c r="Q1512" s="133"/>
      <c r="R1512" s="141"/>
      <c r="S1512" s="133"/>
      <c r="T1512" s="40"/>
      <c r="U1512" s="133"/>
      <c r="V1512" s="141"/>
      <c r="W1512" s="141"/>
      <c r="X1512" s="141"/>
      <c r="Y1512" s="141"/>
      <c r="Z1512" s="141"/>
    </row>
    <row r="1513" ht="12.75" customHeight="1">
      <c r="A1513" s="139"/>
      <c r="B1513" s="139"/>
      <c r="C1513" s="140"/>
      <c r="D1513" s="141"/>
      <c r="E1513" s="141"/>
      <c r="F1513" s="141"/>
      <c r="G1513" s="141"/>
      <c r="H1513" s="141"/>
      <c r="I1513" s="141"/>
      <c r="J1513" s="141"/>
      <c r="K1513" s="141"/>
      <c r="L1513" s="141"/>
      <c r="M1513" s="142"/>
      <c r="N1513" s="141"/>
      <c r="O1513" s="133"/>
      <c r="P1513" s="141"/>
      <c r="Q1513" s="133"/>
      <c r="R1513" s="141"/>
      <c r="S1513" s="133"/>
      <c r="T1513" s="40"/>
      <c r="U1513" s="133"/>
      <c r="V1513" s="141"/>
      <c r="W1513" s="141"/>
      <c r="X1513" s="141"/>
      <c r="Y1513" s="141"/>
      <c r="Z1513" s="141"/>
    </row>
    <row r="1514" ht="12.75" customHeight="1">
      <c r="A1514" s="139"/>
      <c r="B1514" s="139"/>
      <c r="C1514" s="140"/>
      <c r="D1514" s="141"/>
      <c r="E1514" s="141"/>
      <c r="F1514" s="141"/>
      <c r="G1514" s="141"/>
      <c r="H1514" s="141"/>
      <c r="I1514" s="141"/>
      <c r="J1514" s="141"/>
      <c r="K1514" s="141"/>
      <c r="L1514" s="141"/>
      <c r="M1514" s="142"/>
      <c r="N1514" s="141"/>
      <c r="O1514" s="133"/>
      <c r="P1514" s="141"/>
      <c r="Q1514" s="133"/>
      <c r="R1514" s="141"/>
      <c r="S1514" s="133"/>
      <c r="T1514" s="40"/>
      <c r="U1514" s="133"/>
      <c r="V1514" s="141"/>
      <c r="W1514" s="141"/>
      <c r="X1514" s="141"/>
      <c r="Y1514" s="141"/>
      <c r="Z1514" s="141"/>
    </row>
    <row r="1515" ht="12.75" customHeight="1">
      <c r="A1515" s="139"/>
      <c r="B1515" s="139"/>
      <c r="C1515" s="140"/>
      <c r="D1515" s="141"/>
      <c r="E1515" s="141"/>
      <c r="F1515" s="141"/>
      <c r="G1515" s="141"/>
      <c r="H1515" s="141"/>
      <c r="I1515" s="141"/>
      <c r="J1515" s="141"/>
      <c r="K1515" s="141"/>
      <c r="L1515" s="141"/>
      <c r="M1515" s="142"/>
      <c r="N1515" s="141"/>
      <c r="O1515" s="133"/>
      <c r="P1515" s="141"/>
      <c r="Q1515" s="133"/>
      <c r="R1515" s="141"/>
      <c r="S1515" s="133"/>
      <c r="T1515" s="40"/>
      <c r="U1515" s="133"/>
      <c r="V1515" s="141"/>
      <c r="W1515" s="141"/>
      <c r="X1515" s="141"/>
      <c r="Y1515" s="141"/>
      <c r="Z1515" s="141"/>
    </row>
    <row r="1516" ht="12.75" customHeight="1">
      <c r="A1516" s="139"/>
      <c r="B1516" s="139"/>
      <c r="C1516" s="140"/>
      <c r="D1516" s="141"/>
      <c r="E1516" s="141"/>
      <c r="F1516" s="141"/>
      <c r="G1516" s="141"/>
      <c r="H1516" s="141"/>
      <c r="I1516" s="141"/>
      <c r="J1516" s="141"/>
      <c r="K1516" s="141"/>
      <c r="L1516" s="141"/>
      <c r="M1516" s="142"/>
      <c r="N1516" s="141"/>
      <c r="O1516" s="133"/>
      <c r="P1516" s="141"/>
      <c r="Q1516" s="133"/>
      <c r="R1516" s="141"/>
      <c r="S1516" s="133"/>
      <c r="T1516" s="40"/>
      <c r="U1516" s="133"/>
      <c r="V1516" s="141"/>
      <c r="W1516" s="141"/>
      <c r="X1516" s="141"/>
      <c r="Y1516" s="141"/>
      <c r="Z1516" s="141"/>
    </row>
    <row r="1517" ht="12.75" customHeight="1">
      <c r="A1517" s="139"/>
      <c r="B1517" s="139"/>
      <c r="C1517" s="140"/>
      <c r="D1517" s="141"/>
      <c r="E1517" s="141"/>
      <c r="F1517" s="141"/>
      <c r="G1517" s="141"/>
      <c r="H1517" s="141"/>
      <c r="I1517" s="141"/>
      <c r="J1517" s="141"/>
      <c r="K1517" s="141"/>
      <c r="L1517" s="141"/>
      <c r="M1517" s="142"/>
      <c r="N1517" s="141"/>
      <c r="O1517" s="133"/>
      <c r="P1517" s="141"/>
      <c r="Q1517" s="133"/>
      <c r="R1517" s="141"/>
      <c r="S1517" s="133"/>
      <c r="T1517" s="40"/>
      <c r="U1517" s="133"/>
      <c r="V1517" s="141"/>
      <c r="W1517" s="141"/>
      <c r="X1517" s="141"/>
      <c r="Y1517" s="141"/>
      <c r="Z1517" s="141"/>
    </row>
    <row r="1518" ht="12.75" customHeight="1">
      <c r="A1518" s="139"/>
      <c r="B1518" s="139"/>
      <c r="C1518" s="140"/>
      <c r="D1518" s="141"/>
      <c r="E1518" s="141"/>
      <c r="F1518" s="141"/>
      <c r="G1518" s="141"/>
      <c r="H1518" s="141"/>
      <c r="I1518" s="141"/>
      <c r="J1518" s="141"/>
      <c r="K1518" s="141"/>
      <c r="L1518" s="141"/>
      <c r="M1518" s="142"/>
      <c r="N1518" s="141"/>
      <c r="O1518" s="133"/>
      <c r="P1518" s="141"/>
      <c r="Q1518" s="133"/>
      <c r="R1518" s="141"/>
      <c r="S1518" s="133"/>
      <c r="T1518" s="40"/>
      <c r="U1518" s="133"/>
      <c r="V1518" s="141"/>
      <c r="W1518" s="141"/>
      <c r="X1518" s="141"/>
      <c r="Y1518" s="141"/>
      <c r="Z1518" s="141"/>
    </row>
    <row r="1519" ht="12.75" customHeight="1">
      <c r="A1519" s="139"/>
      <c r="B1519" s="139"/>
      <c r="C1519" s="140"/>
      <c r="D1519" s="141"/>
      <c r="E1519" s="141"/>
      <c r="F1519" s="141"/>
      <c r="G1519" s="141"/>
      <c r="H1519" s="141"/>
      <c r="I1519" s="141"/>
      <c r="J1519" s="141"/>
      <c r="K1519" s="141"/>
      <c r="L1519" s="141"/>
      <c r="M1519" s="142"/>
      <c r="N1519" s="141"/>
      <c r="O1519" s="133"/>
      <c r="P1519" s="141"/>
      <c r="Q1519" s="133"/>
      <c r="R1519" s="141"/>
      <c r="S1519" s="133"/>
      <c r="T1519" s="40"/>
      <c r="U1519" s="133"/>
      <c r="V1519" s="141"/>
      <c r="W1519" s="141"/>
      <c r="X1519" s="141"/>
      <c r="Y1519" s="141"/>
      <c r="Z1519" s="141"/>
    </row>
    <row r="1520" ht="12.75" customHeight="1">
      <c r="A1520" s="139"/>
      <c r="B1520" s="139"/>
      <c r="C1520" s="140"/>
      <c r="D1520" s="141"/>
      <c r="E1520" s="141"/>
      <c r="F1520" s="141"/>
      <c r="G1520" s="141"/>
      <c r="H1520" s="141"/>
      <c r="I1520" s="141"/>
      <c r="J1520" s="141"/>
      <c r="K1520" s="141"/>
      <c r="L1520" s="141"/>
      <c r="M1520" s="142"/>
      <c r="N1520" s="141"/>
      <c r="O1520" s="133"/>
      <c r="P1520" s="141"/>
      <c r="Q1520" s="133"/>
      <c r="R1520" s="141"/>
      <c r="S1520" s="133"/>
      <c r="T1520" s="40"/>
      <c r="U1520" s="133"/>
      <c r="V1520" s="141"/>
      <c r="W1520" s="141"/>
      <c r="X1520" s="141"/>
      <c r="Y1520" s="141"/>
      <c r="Z1520" s="141"/>
    </row>
    <row r="1521" ht="12.75" customHeight="1">
      <c r="A1521" s="139"/>
      <c r="B1521" s="139"/>
      <c r="C1521" s="140"/>
      <c r="D1521" s="141"/>
      <c r="E1521" s="141"/>
      <c r="F1521" s="141"/>
      <c r="G1521" s="141"/>
      <c r="H1521" s="141"/>
      <c r="I1521" s="141"/>
      <c r="J1521" s="141"/>
      <c r="K1521" s="141"/>
      <c r="L1521" s="141"/>
      <c r="M1521" s="142"/>
      <c r="N1521" s="141"/>
      <c r="O1521" s="133"/>
      <c r="P1521" s="141"/>
      <c r="Q1521" s="133"/>
      <c r="R1521" s="141"/>
      <c r="S1521" s="133"/>
      <c r="T1521" s="40"/>
      <c r="U1521" s="133"/>
      <c r="V1521" s="141"/>
      <c r="W1521" s="141"/>
      <c r="X1521" s="141"/>
      <c r="Y1521" s="141"/>
      <c r="Z1521" s="141"/>
    </row>
    <row r="1522" ht="12.75" customHeight="1">
      <c r="A1522" s="139"/>
      <c r="B1522" s="139"/>
      <c r="C1522" s="140"/>
      <c r="D1522" s="141"/>
      <c r="E1522" s="141"/>
      <c r="F1522" s="141"/>
      <c r="G1522" s="141"/>
      <c r="H1522" s="141"/>
      <c r="I1522" s="141"/>
      <c r="J1522" s="141"/>
      <c r="K1522" s="141"/>
      <c r="L1522" s="141"/>
      <c r="M1522" s="142"/>
      <c r="N1522" s="141"/>
      <c r="O1522" s="133"/>
      <c r="P1522" s="141"/>
      <c r="Q1522" s="133"/>
      <c r="R1522" s="141"/>
      <c r="S1522" s="133"/>
      <c r="T1522" s="40"/>
      <c r="U1522" s="133"/>
      <c r="V1522" s="141"/>
      <c r="W1522" s="141"/>
      <c r="X1522" s="141"/>
      <c r="Y1522" s="141"/>
      <c r="Z1522" s="141"/>
    </row>
    <row r="1523" ht="12.75" customHeight="1">
      <c r="A1523" s="139"/>
      <c r="B1523" s="139"/>
      <c r="C1523" s="140"/>
      <c r="D1523" s="141"/>
      <c r="E1523" s="141"/>
      <c r="F1523" s="141"/>
      <c r="G1523" s="141"/>
      <c r="H1523" s="141"/>
      <c r="I1523" s="141"/>
      <c r="J1523" s="141"/>
      <c r="K1523" s="141"/>
      <c r="L1523" s="141"/>
      <c r="M1523" s="142"/>
      <c r="N1523" s="141"/>
      <c r="O1523" s="133"/>
      <c r="P1523" s="141"/>
      <c r="Q1523" s="133"/>
      <c r="R1523" s="141"/>
      <c r="S1523" s="133"/>
      <c r="T1523" s="40"/>
      <c r="U1523" s="133"/>
      <c r="V1523" s="141"/>
      <c r="W1523" s="141"/>
      <c r="X1523" s="141"/>
      <c r="Y1523" s="141"/>
      <c r="Z1523" s="141"/>
    </row>
    <row r="1524" ht="12.75" customHeight="1">
      <c r="A1524" s="139"/>
      <c r="B1524" s="139"/>
      <c r="C1524" s="140"/>
      <c r="D1524" s="141"/>
      <c r="E1524" s="141"/>
      <c r="F1524" s="141"/>
      <c r="G1524" s="141"/>
      <c r="H1524" s="141"/>
      <c r="I1524" s="141"/>
      <c r="J1524" s="141"/>
      <c r="K1524" s="141"/>
      <c r="L1524" s="141"/>
      <c r="M1524" s="142"/>
      <c r="N1524" s="141"/>
      <c r="O1524" s="133"/>
      <c r="P1524" s="141"/>
      <c r="Q1524" s="133"/>
      <c r="R1524" s="141"/>
      <c r="S1524" s="133"/>
      <c r="T1524" s="40"/>
      <c r="U1524" s="133"/>
      <c r="V1524" s="141"/>
      <c r="W1524" s="141"/>
      <c r="X1524" s="141"/>
      <c r="Y1524" s="141"/>
      <c r="Z1524" s="141"/>
    </row>
    <row r="1525" ht="12.75" customHeight="1">
      <c r="A1525" s="139"/>
      <c r="B1525" s="139"/>
      <c r="C1525" s="140"/>
      <c r="D1525" s="141"/>
      <c r="E1525" s="141"/>
      <c r="F1525" s="141"/>
      <c r="G1525" s="141"/>
      <c r="H1525" s="141"/>
      <c r="I1525" s="141"/>
      <c r="J1525" s="141"/>
      <c r="K1525" s="141"/>
      <c r="L1525" s="141"/>
      <c r="M1525" s="142"/>
      <c r="N1525" s="141"/>
      <c r="O1525" s="133"/>
      <c r="P1525" s="141"/>
      <c r="Q1525" s="133"/>
      <c r="R1525" s="141"/>
      <c r="S1525" s="133"/>
      <c r="T1525" s="40"/>
      <c r="U1525" s="133"/>
      <c r="V1525" s="141"/>
      <c r="W1525" s="141"/>
      <c r="X1525" s="141"/>
      <c r="Y1525" s="141"/>
      <c r="Z1525" s="141"/>
    </row>
    <row r="1526" ht="12.75" customHeight="1">
      <c r="A1526" s="139"/>
      <c r="B1526" s="139"/>
      <c r="C1526" s="140"/>
      <c r="D1526" s="141"/>
      <c r="E1526" s="141"/>
      <c r="F1526" s="141"/>
      <c r="G1526" s="141"/>
      <c r="H1526" s="141"/>
      <c r="I1526" s="141"/>
      <c r="J1526" s="141"/>
      <c r="K1526" s="141"/>
      <c r="L1526" s="141"/>
      <c r="M1526" s="142"/>
      <c r="N1526" s="141"/>
      <c r="O1526" s="133"/>
      <c r="P1526" s="141"/>
      <c r="Q1526" s="133"/>
      <c r="R1526" s="141"/>
      <c r="S1526" s="133"/>
      <c r="T1526" s="40"/>
      <c r="U1526" s="133"/>
      <c r="V1526" s="141"/>
      <c r="W1526" s="141"/>
      <c r="X1526" s="141"/>
      <c r="Y1526" s="141"/>
      <c r="Z1526" s="141"/>
    </row>
    <row r="1527" ht="12.75" customHeight="1">
      <c r="A1527" s="139"/>
      <c r="B1527" s="139"/>
      <c r="C1527" s="140"/>
      <c r="D1527" s="141"/>
      <c r="E1527" s="141"/>
      <c r="F1527" s="141"/>
      <c r="G1527" s="141"/>
      <c r="H1527" s="141"/>
      <c r="I1527" s="141"/>
      <c r="J1527" s="141"/>
      <c r="K1527" s="141"/>
      <c r="L1527" s="141"/>
      <c r="M1527" s="142"/>
      <c r="N1527" s="141"/>
      <c r="O1527" s="133"/>
      <c r="P1527" s="141"/>
      <c r="Q1527" s="133"/>
      <c r="R1527" s="141"/>
      <c r="S1527" s="133"/>
      <c r="T1527" s="40"/>
      <c r="U1527" s="133"/>
      <c r="V1527" s="141"/>
      <c r="W1527" s="141"/>
      <c r="X1527" s="141"/>
      <c r="Y1527" s="141"/>
      <c r="Z1527" s="141"/>
    </row>
    <row r="1528" ht="12.75" customHeight="1">
      <c r="A1528" s="139"/>
      <c r="B1528" s="139"/>
      <c r="C1528" s="140"/>
      <c r="D1528" s="141"/>
      <c r="E1528" s="141"/>
      <c r="F1528" s="141"/>
      <c r="G1528" s="141"/>
      <c r="H1528" s="141"/>
      <c r="I1528" s="141"/>
      <c r="J1528" s="141"/>
      <c r="K1528" s="141"/>
      <c r="L1528" s="141"/>
      <c r="M1528" s="142"/>
      <c r="N1528" s="141"/>
      <c r="O1528" s="133"/>
      <c r="P1528" s="141"/>
      <c r="Q1528" s="133"/>
      <c r="R1528" s="141"/>
      <c r="S1528" s="133"/>
      <c r="T1528" s="40"/>
      <c r="U1528" s="133"/>
      <c r="V1528" s="141"/>
      <c r="W1528" s="141"/>
      <c r="X1528" s="141"/>
      <c r="Y1528" s="141"/>
      <c r="Z1528" s="141"/>
    </row>
    <row r="1529" ht="12.75" customHeight="1">
      <c r="A1529" s="139"/>
      <c r="B1529" s="139"/>
      <c r="C1529" s="140"/>
      <c r="D1529" s="141"/>
      <c r="E1529" s="141"/>
      <c r="F1529" s="141"/>
      <c r="G1529" s="141"/>
      <c r="H1529" s="141"/>
      <c r="I1529" s="141"/>
      <c r="J1529" s="141"/>
      <c r="K1529" s="141"/>
      <c r="L1529" s="141"/>
      <c r="M1529" s="142"/>
      <c r="N1529" s="141"/>
      <c r="O1529" s="133"/>
      <c r="P1529" s="141"/>
      <c r="Q1529" s="133"/>
      <c r="R1529" s="141"/>
      <c r="S1529" s="133"/>
      <c r="T1529" s="40"/>
      <c r="U1529" s="133"/>
      <c r="V1529" s="141"/>
      <c r="W1529" s="141"/>
      <c r="X1529" s="141"/>
      <c r="Y1529" s="141"/>
      <c r="Z1529" s="141"/>
    </row>
    <row r="1530" ht="12.75" customHeight="1">
      <c r="A1530" s="139"/>
      <c r="B1530" s="139"/>
      <c r="C1530" s="140"/>
      <c r="D1530" s="141"/>
      <c r="E1530" s="141"/>
      <c r="F1530" s="141"/>
      <c r="G1530" s="141"/>
      <c r="H1530" s="141"/>
      <c r="I1530" s="141"/>
      <c r="J1530" s="141"/>
      <c r="K1530" s="141"/>
      <c r="L1530" s="141"/>
      <c r="M1530" s="142"/>
      <c r="N1530" s="141"/>
      <c r="O1530" s="133"/>
      <c r="P1530" s="141"/>
      <c r="Q1530" s="133"/>
      <c r="R1530" s="141"/>
      <c r="S1530" s="133"/>
      <c r="T1530" s="40"/>
      <c r="U1530" s="133"/>
      <c r="V1530" s="141"/>
      <c r="W1530" s="141"/>
      <c r="X1530" s="141"/>
      <c r="Y1530" s="141"/>
      <c r="Z1530" s="141"/>
    </row>
    <row r="1531" ht="12.75" customHeight="1">
      <c r="A1531" s="139"/>
      <c r="B1531" s="139"/>
      <c r="C1531" s="140"/>
      <c r="D1531" s="141"/>
      <c r="E1531" s="141"/>
      <c r="F1531" s="141"/>
      <c r="G1531" s="141"/>
      <c r="H1531" s="141"/>
      <c r="I1531" s="141"/>
      <c r="J1531" s="141"/>
      <c r="K1531" s="141"/>
      <c r="L1531" s="141"/>
      <c r="M1531" s="142"/>
      <c r="N1531" s="141"/>
      <c r="O1531" s="133"/>
      <c r="P1531" s="141"/>
      <c r="Q1531" s="133"/>
      <c r="R1531" s="141"/>
      <c r="S1531" s="133"/>
      <c r="T1531" s="40"/>
      <c r="U1531" s="133"/>
      <c r="V1531" s="141"/>
      <c r="W1531" s="141"/>
      <c r="X1531" s="141"/>
      <c r="Y1531" s="141"/>
      <c r="Z1531" s="141"/>
    </row>
    <row r="1532" ht="12.75" customHeight="1">
      <c r="A1532" s="139"/>
      <c r="B1532" s="139"/>
      <c r="C1532" s="140"/>
      <c r="D1532" s="141"/>
      <c r="E1532" s="141"/>
      <c r="F1532" s="141"/>
      <c r="G1532" s="141"/>
      <c r="H1532" s="141"/>
      <c r="I1532" s="141"/>
      <c r="J1532" s="141"/>
      <c r="K1532" s="141"/>
      <c r="L1532" s="141"/>
      <c r="M1532" s="142"/>
      <c r="N1532" s="141"/>
      <c r="O1532" s="133"/>
      <c r="P1532" s="141"/>
      <c r="Q1532" s="133"/>
      <c r="R1532" s="141"/>
      <c r="S1532" s="133"/>
      <c r="T1532" s="40"/>
      <c r="U1532" s="133"/>
      <c r="V1532" s="141"/>
      <c r="W1532" s="141"/>
      <c r="X1532" s="141"/>
      <c r="Y1532" s="141"/>
      <c r="Z1532" s="141"/>
    </row>
    <row r="1533" ht="12.75" customHeight="1">
      <c r="A1533" s="139"/>
      <c r="B1533" s="139"/>
      <c r="C1533" s="140"/>
      <c r="D1533" s="141"/>
      <c r="E1533" s="141"/>
      <c r="F1533" s="141"/>
      <c r="G1533" s="141"/>
      <c r="H1533" s="141"/>
      <c r="I1533" s="141"/>
      <c r="J1533" s="141"/>
      <c r="K1533" s="141"/>
      <c r="L1533" s="141"/>
      <c r="M1533" s="142"/>
      <c r="N1533" s="141"/>
      <c r="O1533" s="133"/>
      <c r="P1533" s="141"/>
      <c r="Q1533" s="133"/>
      <c r="R1533" s="141"/>
      <c r="S1533" s="133"/>
      <c r="T1533" s="40"/>
      <c r="U1533" s="133"/>
      <c r="V1533" s="141"/>
      <c r="W1533" s="141"/>
      <c r="X1533" s="141"/>
      <c r="Y1533" s="141"/>
      <c r="Z1533" s="141"/>
    </row>
    <row r="1534" ht="12.75" customHeight="1">
      <c r="A1534" s="139"/>
      <c r="B1534" s="139"/>
      <c r="C1534" s="140"/>
      <c r="D1534" s="141"/>
      <c r="E1534" s="141"/>
      <c r="F1534" s="141"/>
      <c r="G1534" s="141"/>
      <c r="H1534" s="141"/>
      <c r="I1534" s="141"/>
      <c r="J1534" s="141"/>
      <c r="K1534" s="141"/>
      <c r="L1534" s="141"/>
      <c r="M1534" s="142"/>
      <c r="N1534" s="141"/>
      <c r="O1534" s="133"/>
      <c r="P1534" s="141"/>
      <c r="Q1534" s="133"/>
      <c r="R1534" s="141"/>
      <c r="S1534" s="133"/>
      <c r="T1534" s="40"/>
      <c r="U1534" s="133"/>
      <c r="V1534" s="141"/>
      <c r="W1534" s="141"/>
      <c r="X1534" s="141"/>
      <c r="Y1534" s="141"/>
      <c r="Z1534" s="141"/>
    </row>
    <row r="1535" ht="12.75" customHeight="1">
      <c r="A1535" s="139"/>
      <c r="B1535" s="139"/>
      <c r="C1535" s="140"/>
      <c r="D1535" s="141"/>
      <c r="E1535" s="141"/>
      <c r="F1535" s="141"/>
      <c r="G1535" s="141"/>
      <c r="H1535" s="141"/>
      <c r="I1535" s="141"/>
      <c r="J1535" s="141"/>
      <c r="K1535" s="141"/>
      <c r="L1535" s="141"/>
      <c r="M1535" s="142"/>
      <c r="N1535" s="141"/>
      <c r="O1535" s="133"/>
      <c r="P1535" s="141"/>
      <c r="Q1535" s="133"/>
      <c r="R1535" s="141"/>
      <c r="S1535" s="133"/>
      <c r="T1535" s="40"/>
      <c r="U1535" s="133"/>
      <c r="V1535" s="141"/>
      <c r="W1535" s="141"/>
      <c r="X1535" s="141"/>
      <c r="Y1535" s="141"/>
      <c r="Z1535" s="141"/>
    </row>
    <row r="1536" ht="12.75" customHeight="1">
      <c r="A1536" s="139"/>
      <c r="B1536" s="139"/>
      <c r="C1536" s="140"/>
      <c r="D1536" s="141"/>
      <c r="E1536" s="141"/>
      <c r="F1536" s="141"/>
      <c r="G1536" s="141"/>
      <c r="H1536" s="141"/>
      <c r="I1536" s="141"/>
      <c r="J1536" s="141"/>
      <c r="K1536" s="141"/>
      <c r="L1536" s="141"/>
      <c r="M1536" s="142"/>
      <c r="N1536" s="141"/>
      <c r="O1536" s="133"/>
      <c r="P1536" s="141"/>
      <c r="Q1536" s="133"/>
      <c r="R1536" s="141"/>
      <c r="S1536" s="133"/>
      <c r="T1536" s="40"/>
      <c r="U1536" s="133"/>
      <c r="V1536" s="141"/>
      <c r="W1536" s="141"/>
      <c r="X1536" s="141"/>
      <c r="Y1536" s="141"/>
      <c r="Z1536" s="141"/>
    </row>
    <row r="1537" ht="12.75" customHeight="1">
      <c r="A1537" s="139"/>
      <c r="B1537" s="139"/>
      <c r="C1537" s="140"/>
      <c r="D1537" s="141"/>
      <c r="E1537" s="141"/>
      <c r="F1537" s="141"/>
      <c r="G1537" s="141"/>
      <c r="H1537" s="141"/>
      <c r="I1537" s="141"/>
      <c r="J1537" s="141"/>
      <c r="K1537" s="141"/>
      <c r="L1537" s="141"/>
      <c r="M1537" s="142"/>
      <c r="N1537" s="141"/>
      <c r="O1537" s="133"/>
      <c r="P1537" s="141"/>
      <c r="Q1537" s="133"/>
      <c r="R1537" s="141"/>
      <c r="S1537" s="133"/>
      <c r="T1537" s="40"/>
      <c r="U1537" s="133"/>
      <c r="V1537" s="141"/>
      <c r="W1537" s="141"/>
      <c r="X1537" s="141"/>
      <c r="Y1537" s="141"/>
      <c r="Z1537" s="141"/>
    </row>
    <row r="1538" ht="12.75" customHeight="1">
      <c r="A1538" s="139"/>
      <c r="B1538" s="139"/>
      <c r="C1538" s="140"/>
      <c r="D1538" s="141"/>
      <c r="E1538" s="141"/>
      <c r="F1538" s="141"/>
      <c r="G1538" s="141"/>
      <c r="H1538" s="141"/>
      <c r="I1538" s="141"/>
      <c r="J1538" s="141"/>
      <c r="K1538" s="141"/>
      <c r="L1538" s="141"/>
      <c r="M1538" s="142"/>
      <c r="N1538" s="141"/>
      <c r="O1538" s="133"/>
      <c r="P1538" s="141"/>
      <c r="Q1538" s="133"/>
      <c r="R1538" s="141"/>
      <c r="S1538" s="133"/>
      <c r="T1538" s="40"/>
      <c r="U1538" s="133"/>
      <c r="V1538" s="141"/>
      <c r="W1538" s="141"/>
      <c r="X1538" s="141"/>
      <c r="Y1538" s="141"/>
      <c r="Z1538" s="141"/>
    </row>
    <row r="1539" ht="12.75" customHeight="1">
      <c r="A1539" s="139"/>
      <c r="B1539" s="139"/>
      <c r="C1539" s="140"/>
      <c r="D1539" s="141"/>
      <c r="E1539" s="141"/>
      <c r="F1539" s="141"/>
      <c r="G1539" s="141"/>
      <c r="H1539" s="141"/>
      <c r="I1539" s="141"/>
      <c r="J1539" s="141"/>
      <c r="K1539" s="141"/>
      <c r="L1539" s="141"/>
      <c r="M1539" s="142"/>
      <c r="N1539" s="141"/>
      <c r="O1539" s="133"/>
      <c r="P1539" s="141"/>
      <c r="Q1539" s="133"/>
      <c r="R1539" s="141"/>
      <c r="S1539" s="133"/>
      <c r="T1539" s="40"/>
      <c r="U1539" s="133"/>
      <c r="V1539" s="141"/>
      <c r="W1539" s="141"/>
      <c r="X1539" s="141"/>
      <c r="Y1539" s="141"/>
      <c r="Z1539" s="141"/>
    </row>
    <row r="1540" ht="12.75" customHeight="1">
      <c r="A1540" s="139"/>
      <c r="B1540" s="139"/>
      <c r="C1540" s="140"/>
      <c r="D1540" s="141"/>
      <c r="E1540" s="141"/>
      <c r="F1540" s="141"/>
      <c r="G1540" s="141"/>
      <c r="H1540" s="141"/>
      <c r="I1540" s="141"/>
      <c r="J1540" s="141"/>
      <c r="K1540" s="141"/>
      <c r="L1540" s="141"/>
      <c r="M1540" s="142"/>
      <c r="N1540" s="141"/>
      <c r="O1540" s="133"/>
      <c r="P1540" s="141"/>
      <c r="Q1540" s="133"/>
      <c r="R1540" s="141"/>
      <c r="S1540" s="133"/>
      <c r="T1540" s="40"/>
      <c r="U1540" s="133"/>
      <c r="V1540" s="141"/>
      <c r="W1540" s="141"/>
      <c r="X1540" s="141"/>
      <c r="Y1540" s="141"/>
      <c r="Z1540" s="141"/>
    </row>
    <row r="1541" ht="12.75" customHeight="1">
      <c r="A1541" s="139"/>
      <c r="B1541" s="139"/>
      <c r="C1541" s="140"/>
      <c r="D1541" s="141"/>
      <c r="E1541" s="141"/>
      <c r="F1541" s="141"/>
      <c r="G1541" s="141"/>
      <c r="H1541" s="141"/>
      <c r="I1541" s="141"/>
      <c r="J1541" s="141"/>
      <c r="K1541" s="141"/>
      <c r="L1541" s="141"/>
      <c r="M1541" s="142"/>
      <c r="N1541" s="141"/>
      <c r="O1541" s="133"/>
      <c r="P1541" s="141"/>
      <c r="Q1541" s="133"/>
      <c r="R1541" s="141"/>
      <c r="S1541" s="133"/>
      <c r="T1541" s="40"/>
      <c r="U1541" s="133"/>
      <c r="V1541" s="141"/>
      <c r="W1541" s="141"/>
      <c r="X1541" s="141"/>
      <c r="Y1541" s="141"/>
      <c r="Z1541" s="141"/>
    </row>
    <row r="1542" ht="12.75" customHeight="1">
      <c r="A1542" s="139"/>
      <c r="B1542" s="139"/>
      <c r="C1542" s="140"/>
      <c r="D1542" s="141"/>
      <c r="E1542" s="141"/>
      <c r="F1542" s="141"/>
      <c r="G1542" s="141"/>
      <c r="H1542" s="141"/>
      <c r="I1542" s="141"/>
      <c r="J1542" s="141"/>
      <c r="K1542" s="141"/>
      <c r="L1542" s="141"/>
      <c r="M1542" s="142"/>
      <c r="N1542" s="141"/>
      <c r="O1542" s="133"/>
      <c r="P1542" s="141"/>
      <c r="Q1542" s="133"/>
      <c r="R1542" s="141"/>
      <c r="S1542" s="133"/>
      <c r="T1542" s="40"/>
      <c r="U1542" s="133"/>
      <c r="V1542" s="141"/>
      <c r="W1542" s="141"/>
      <c r="X1542" s="141"/>
      <c r="Y1542" s="141"/>
      <c r="Z1542" s="141"/>
    </row>
    <row r="1543" ht="12.75" customHeight="1">
      <c r="A1543" s="139"/>
      <c r="B1543" s="139"/>
      <c r="C1543" s="140"/>
      <c r="D1543" s="141"/>
      <c r="E1543" s="141"/>
      <c r="F1543" s="141"/>
      <c r="G1543" s="141"/>
      <c r="H1543" s="141"/>
      <c r="I1543" s="141"/>
      <c r="J1543" s="141"/>
      <c r="K1543" s="141"/>
      <c r="L1543" s="141"/>
      <c r="M1543" s="142"/>
      <c r="N1543" s="141"/>
      <c r="O1543" s="133"/>
      <c r="P1543" s="141"/>
      <c r="Q1543" s="133"/>
      <c r="R1543" s="141"/>
      <c r="S1543" s="133"/>
      <c r="T1543" s="40"/>
      <c r="U1543" s="133"/>
      <c r="V1543" s="141"/>
      <c r="W1543" s="141"/>
      <c r="X1543" s="141"/>
      <c r="Y1543" s="141"/>
      <c r="Z1543" s="141"/>
    </row>
    <row r="1544" ht="12.75" customHeight="1">
      <c r="A1544" s="139"/>
      <c r="B1544" s="139"/>
      <c r="C1544" s="140"/>
      <c r="D1544" s="141"/>
      <c r="E1544" s="141"/>
      <c r="F1544" s="141"/>
      <c r="G1544" s="141"/>
      <c r="H1544" s="141"/>
      <c r="I1544" s="141"/>
      <c r="J1544" s="141"/>
      <c r="K1544" s="141"/>
      <c r="L1544" s="141"/>
      <c r="M1544" s="142"/>
      <c r="N1544" s="141"/>
      <c r="O1544" s="133"/>
      <c r="P1544" s="141"/>
      <c r="Q1544" s="133"/>
      <c r="R1544" s="141"/>
      <c r="S1544" s="133"/>
      <c r="T1544" s="40"/>
      <c r="U1544" s="133"/>
      <c r="V1544" s="141"/>
      <c r="W1544" s="141"/>
      <c r="X1544" s="141"/>
      <c r="Y1544" s="141"/>
      <c r="Z1544" s="141"/>
    </row>
    <row r="1545" ht="12.75" customHeight="1">
      <c r="A1545" s="139"/>
      <c r="B1545" s="139"/>
      <c r="C1545" s="140"/>
      <c r="D1545" s="141"/>
      <c r="E1545" s="141"/>
      <c r="F1545" s="141"/>
      <c r="G1545" s="141"/>
      <c r="H1545" s="141"/>
      <c r="I1545" s="141"/>
      <c r="J1545" s="141"/>
      <c r="K1545" s="141"/>
      <c r="L1545" s="141"/>
      <c r="M1545" s="142"/>
      <c r="N1545" s="141"/>
      <c r="O1545" s="133"/>
      <c r="P1545" s="141"/>
      <c r="Q1545" s="133"/>
      <c r="R1545" s="141"/>
      <c r="S1545" s="133"/>
      <c r="T1545" s="40"/>
      <c r="U1545" s="133"/>
      <c r="V1545" s="141"/>
      <c r="W1545" s="141"/>
      <c r="X1545" s="141"/>
      <c r="Y1545" s="141"/>
      <c r="Z1545" s="141"/>
    </row>
    <row r="1546" ht="12.75" customHeight="1">
      <c r="A1546" s="139"/>
      <c r="B1546" s="139"/>
      <c r="C1546" s="140"/>
      <c r="D1546" s="141"/>
      <c r="E1546" s="141"/>
      <c r="F1546" s="141"/>
      <c r="G1546" s="141"/>
      <c r="H1546" s="141"/>
      <c r="I1546" s="141"/>
      <c r="J1546" s="141"/>
      <c r="K1546" s="141"/>
      <c r="L1546" s="141"/>
      <c r="M1546" s="142"/>
      <c r="N1546" s="141"/>
      <c r="O1546" s="133"/>
      <c r="P1546" s="141"/>
      <c r="Q1546" s="133"/>
      <c r="R1546" s="141"/>
      <c r="S1546" s="133"/>
      <c r="T1546" s="40"/>
      <c r="U1546" s="133"/>
      <c r="V1546" s="141"/>
      <c r="W1546" s="141"/>
      <c r="X1546" s="141"/>
      <c r="Y1546" s="141"/>
      <c r="Z1546" s="141"/>
    </row>
    <row r="1547" ht="12.75" customHeight="1">
      <c r="A1547" s="139"/>
      <c r="B1547" s="139"/>
      <c r="C1547" s="140"/>
      <c r="D1547" s="141"/>
      <c r="E1547" s="141"/>
      <c r="F1547" s="141"/>
      <c r="G1547" s="141"/>
      <c r="H1547" s="141"/>
      <c r="I1547" s="141"/>
      <c r="J1547" s="141"/>
      <c r="K1547" s="141"/>
      <c r="L1547" s="141"/>
      <c r="M1547" s="142"/>
      <c r="N1547" s="141"/>
      <c r="O1547" s="133"/>
      <c r="P1547" s="141"/>
      <c r="Q1547" s="133"/>
      <c r="R1547" s="141"/>
      <c r="S1547" s="133"/>
      <c r="T1547" s="40"/>
      <c r="U1547" s="133"/>
      <c r="V1547" s="141"/>
      <c r="W1547" s="141"/>
      <c r="X1547" s="141"/>
      <c r="Y1547" s="141"/>
      <c r="Z1547" s="141"/>
    </row>
    <row r="1548" ht="12.75" customHeight="1">
      <c r="A1548" s="139"/>
      <c r="B1548" s="139"/>
      <c r="C1548" s="140"/>
      <c r="D1548" s="141"/>
      <c r="E1548" s="141"/>
      <c r="F1548" s="141"/>
      <c r="G1548" s="141"/>
      <c r="H1548" s="141"/>
      <c r="I1548" s="141"/>
      <c r="J1548" s="141"/>
      <c r="K1548" s="141"/>
      <c r="L1548" s="141"/>
      <c r="M1548" s="142"/>
      <c r="N1548" s="141"/>
      <c r="O1548" s="133"/>
      <c r="P1548" s="141"/>
      <c r="Q1548" s="133"/>
      <c r="R1548" s="141"/>
      <c r="T1548" s="40"/>
      <c r="U1548" s="133"/>
      <c r="V1548" s="141"/>
      <c r="W1548" s="141"/>
      <c r="X1548" s="141"/>
      <c r="Y1548" s="141"/>
      <c r="Z1548" s="141"/>
    </row>
    <row r="1549" ht="12.75" customHeight="1">
      <c r="A1549" s="139"/>
      <c r="B1549" s="139"/>
      <c r="C1549" s="140"/>
      <c r="D1549" s="141"/>
      <c r="E1549" s="141"/>
      <c r="F1549" s="141"/>
      <c r="G1549" s="141"/>
      <c r="H1549" s="141"/>
      <c r="I1549" s="141"/>
      <c r="J1549" s="141"/>
      <c r="K1549" s="141"/>
      <c r="L1549" s="141"/>
      <c r="M1549" s="142"/>
      <c r="N1549" s="141"/>
      <c r="O1549" s="133"/>
      <c r="P1549" s="141"/>
      <c r="Q1549" s="133"/>
      <c r="R1549" s="141"/>
      <c r="T1549" s="40"/>
      <c r="U1549" s="133"/>
      <c r="V1549" s="141"/>
      <c r="W1549" s="141"/>
      <c r="X1549" s="141"/>
      <c r="Y1549" s="141"/>
      <c r="Z1549" s="141"/>
    </row>
  </sheetData>
  <autoFilter ref="$A$2:$Z$582"/>
  <mergeCells count="2">
    <mergeCell ref="A1:B1"/>
    <mergeCell ref="C1:Y1"/>
  </mergeCells>
  <dataValidations>
    <dataValidation type="list" allowBlank="1" showErrorMessage="1" sqref="N328">
      <formula1>"  1 "</formula1>
    </dataValidation>
  </dataValidations>
  <hyperlinks>
    <hyperlink r:id="rId1" ref="R3"/>
    <hyperlink r:id="rId2" ref="R4"/>
    <hyperlink r:id="rId3" ref="R5"/>
    <hyperlink r:id="rId4" ref="R6"/>
    <hyperlink r:id="rId5" ref="R7"/>
    <hyperlink r:id="rId6" ref="R8"/>
    <hyperlink r:id="rId7" ref="R9"/>
    <hyperlink r:id="rId8" ref="R10"/>
    <hyperlink r:id="rId9" ref="R11"/>
    <hyperlink r:id="rId10" ref="R12"/>
    <hyperlink r:id="rId11" ref="R13"/>
    <hyperlink r:id="rId12" ref="R14"/>
    <hyperlink r:id="rId13" ref="R15"/>
    <hyperlink r:id="rId14" ref="R16"/>
    <hyperlink r:id="rId15" ref="R17"/>
    <hyperlink r:id="rId16" ref="R18"/>
    <hyperlink r:id="rId17" ref="R19"/>
    <hyperlink r:id="rId18" ref="R20"/>
    <hyperlink r:id="rId19" ref="R21"/>
    <hyperlink r:id="rId20" ref="R22"/>
    <hyperlink r:id="rId21" ref="R23"/>
    <hyperlink r:id="rId22" ref="T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P38"/>
    <hyperlink r:id="rId38" location="google_vignette" ref="R38"/>
    <hyperlink r:id="rId39" ref="R39"/>
    <hyperlink r:id="rId40" ref="R40"/>
    <hyperlink r:id="rId41" ref="R41"/>
    <hyperlink r:id="rId42" ref="P42"/>
    <hyperlink r:id="rId43" ref="Q42"/>
    <hyperlink r:id="rId44" ref="R42"/>
    <hyperlink r:id="rId45" ref="R43"/>
    <hyperlink r:id="rId46" ref="P44"/>
    <hyperlink r:id="rId47" ref="R44"/>
    <hyperlink r:id="rId48" ref="R45"/>
    <hyperlink r:id="rId49" ref="R46"/>
    <hyperlink r:id="rId50" ref="R47"/>
    <hyperlink r:id="rId51" ref="R48"/>
    <hyperlink r:id="rId52" ref="R49"/>
    <hyperlink r:id="rId53" ref="R50"/>
    <hyperlink r:id="rId54" ref="R51"/>
    <hyperlink r:id="rId55" ref="R52"/>
    <hyperlink r:id="rId56" ref="R53"/>
    <hyperlink r:id="rId57" ref="R54"/>
    <hyperlink r:id="rId58" ref="R55"/>
    <hyperlink r:id="rId59" ref="R56"/>
    <hyperlink r:id="rId60" ref="R57"/>
    <hyperlink r:id="rId61" ref="R58"/>
    <hyperlink r:id="rId62" ref="R59"/>
    <hyperlink r:id="rId63" ref="R60"/>
    <hyperlink r:id="rId64" ref="P61"/>
    <hyperlink r:id="rId65" ref="T61"/>
    <hyperlink r:id="rId66" ref="P62"/>
    <hyperlink r:id="rId67" ref="R62"/>
    <hyperlink r:id="rId68" location="google_vignette" ref="R63"/>
    <hyperlink r:id="rId69" ref="R64"/>
    <hyperlink r:id="rId70" ref="R65"/>
    <hyperlink r:id="rId71" ref="R66"/>
    <hyperlink r:id="rId72" ref="R67"/>
    <hyperlink r:id="rId73" ref="R68"/>
    <hyperlink r:id="rId74" location="google_vignette" ref="R69"/>
    <hyperlink r:id="rId75" ref="R70"/>
    <hyperlink r:id="rId76" ref="P71"/>
    <hyperlink r:id="rId77" ref="R71"/>
    <hyperlink r:id="rId78" ref="P72"/>
    <hyperlink r:id="rId79" ref="R72"/>
    <hyperlink r:id="rId80" ref="R73"/>
    <hyperlink r:id="rId81" ref="R74"/>
    <hyperlink r:id="rId82" ref="R75"/>
    <hyperlink r:id="rId83" ref="R76"/>
    <hyperlink r:id="rId84" ref="R77"/>
    <hyperlink r:id="rId85" ref="R78"/>
    <hyperlink r:id="rId86" ref="R79"/>
    <hyperlink r:id="rId87" ref="R80"/>
    <hyperlink r:id="rId88" ref="R81"/>
    <hyperlink r:id="rId89" ref="R82"/>
    <hyperlink r:id="rId90" ref="R83"/>
    <hyperlink r:id="rId91" ref="R84"/>
    <hyperlink r:id="rId92" ref="R85"/>
    <hyperlink r:id="rId93" ref="R86"/>
    <hyperlink r:id="rId94" ref="R87"/>
    <hyperlink r:id="rId95" ref="R88"/>
    <hyperlink r:id="rId96" ref="R89"/>
    <hyperlink r:id="rId97" ref="R90"/>
    <hyperlink r:id="rId98" ref="R91"/>
    <hyperlink r:id="rId99" ref="R92"/>
    <hyperlink r:id="rId100" ref="R93"/>
    <hyperlink r:id="rId101" ref="R94"/>
    <hyperlink r:id="rId102" ref="R95"/>
    <hyperlink r:id="rId103" ref="R96"/>
    <hyperlink r:id="rId104" ref="R97"/>
    <hyperlink r:id="rId105" ref="R98"/>
    <hyperlink r:id="rId106" ref="R99"/>
    <hyperlink r:id="rId107" ref="R100"/>
    <hyperlink r:id="rId108" ref="R101"/>
    <hyperlink r:id="rId109" location=":~:text=Police%20say%20a%20Tesla%20and,with%20non%20life%2Dthreatening%20injuries." ref="R102"/>
    <hyperlink r:id="rId110" ref="R103"/>
    <hyperlink r:id="rId111" ref="R104"/>
    <hyperlink r:id="rId112" ref="N105"/>
    <hyperlink r:id="rId113" ref="R105"/>
    <hyperlink r:id="rId114" ref="R106"/>
    <hyperlink r:id="rId115" ref="R107"/>
    <hyperlink r:id="rId116" ref="P108"/>
    <hyperlink r:id="rId117" ref="R108"/>
    <hyperlink r:id="rId118" ref="R109"/>
    <hyperlink r:id="rId119" ref="R110"/>
    <hyperlink r:id="rId120" ref="P111"/>
    <hyperlink r:id="rId121" ref="R111"/>
    <hyperlink r:id="rId122" ref="R112"/>
    <hyperlink r:id="rId123" ref="R113"/>
    <hyperlink r:id="rId124" location="google_vignette" ref="R114"/>
    <hyperlink r:id="rId125" ref="R115"/>
    <hyperlink r:id="rId126" ref="R116"/>
    <hyperlink r:id="rId127" ref="P117"/>
    <hyperlink r:id="rId128" ref="R117"/>
    <hyperlink r:id="rId129" ref="R118"/>
    <hyperlink r:id="rId130" ref="R119"/>
    <hyperlink r:id="rId131" ref="R120"/>
    <hyperlink r:id="rId132" ref="R121"/>
    <hyperlink r:id="rId133" ref="R122"/>
    <hyperlink r:id="rId134" ref="R123"/>
    <hyperlink r:id="rId135" ref="R124"/>
    <hyperlink r:id="rId136" ref="R125"/>
    <hyperlink r:id="rId137" ref="R126"/>
    <hyperlink r:id="rId138" ref="N127"/>
    <hyperlink r:id="rId139" ref="P127"/>
    <hyperlink r:id="rId140" ref="R127"/>
    <hyperlink r:id="rId141" ref="R128"/>
    <hyperlink r:id="rId142" ref="S128"/>
    <hyperlink r:id="rId143" ref="T128"/>
    <hyperlink r:id="rId144" ref="R129"/>
    <hyperlink r:id="rId145" ref="S129"/>
    <hyperlink r:id="rId146" ref="T129"/>
    <hyperlink r:id="rId147" ref="R130"/>
    <hyperlink r:id="rId148" ref="S130"/>
    <hyperlink r:id="rId149" ref="T130"/>
    <hyperlink r:id="rId150" ref="R131"/>
    <hyperlink r:id="rId151" ref="S131"/>
    <hyperlink r:id="rId152" ref="T131"/>
    <hyperlink r:id="rId153" ref="R132"/>
    <hyperlink r:id="rId154" ref="S132"/>
    <hyperlink r:id="rId155" ref="T132"/>
    <hyperlink r:id="rId156" ref="R133"/>
    <hyperlink r:id="rId157" ref="S133"/>
    <hyperlink r:id="rId158" ref="T133"/>
    <hyperlink r:id="rId159" ref="R134"/>
    <hyperlink r:id="rId160" ref="S134"/>
    <hyperlink r:id="rId161" ref="T134"/>
    <hyperlink r:id="rId162" ref="R135"/>
    <hyperlink r:id="rId163" ref="S135"/>
    <hyperlink r:id="rId164" ref="T135"/>
    <hyperlink r:id="rId165" ref="R136"/>
    <hyperlink r:id="rId166" ref="S136"/>
    <hyperlink r:id="rId167" ref="T136"/>
    <hyperlink r:id="rId168" ref="R137"/>
    <hyperlink r:id="rId169" ref="S137"/>
    <hyperlink r:id="rId170" ref="T137"/>
    <hyperlink r:id="rId171" ref="R138"/>
    <hyperlink r:id="rId172" ref="S138"/>
    <hyperlink r:id="rId173" ref="T138"/>
    <hyperlink r:id="rId174" ref="R139"/>
    <hyperlink r:id="rId175" ref="S139"/>
    <hyperlink r:id="rId176" ref="T139"/>
    <hyperlink r:id="rId177" ref="R140"/>
    <hyperlink r:id="rId178" ref="S140"/>
    <hyperlink r:id="rId179" ref="T140"/>
    <hyperlink r:id="rId180" location="Echobox=1716706024" ref="R141"/>
    <hyperlink r:id="rId181" ref="S141"/>
    <hyperlink r:id="rId182" location="Echobox=1716706024" ref="T141"/>
    <hyperlink r:id="rId183" ref="R142"/>
    <hyperlink r:id="rId184" ref="S142"/>
    <hyperlink r:id="rId185" ref="T142"/>
    <hyperlink r:id="rId186" ref="R143"/>
    <hyperlink r:id="rId187" ref="S143"/>
    <hyperlink r:id="rId188" ref="T143"/>
    <hyperlink r:id="rId189" ref="R144"/>
    <hyperlink r:id="rId190" ref="S144"/>
    <hyperlink r:id="rId191" ref="T144"/>
    <hyperlink r:id="rId192" ref="R145"/>
    <hyperlink r:id="rId193" ref="S145"/>
    <hyperlink r:id="rId194" ref="T145"/>
    <hyperlink r:id="rId195" ref="R146"/>
    <hyperlink r:id="rId196" ref="R147"/>
    <hyperlink r:id="rId197" ref="S147"/>
    <hyperlink r:id="rId198" ref="T147"/>
    <hyperlink r:id="rId199" ref="R148"/>
    <hyperlink r:id="rId200" ref="S148"/>
    <hyperlink r:id="rId201" ref="T148"/>
    <hyperlink r:id="rId202" ref="R149"/>
    <hyperlink r:id="rId203" ref="S149"/>
    <hyperlink r:id="rId204" ref="T149"/>
    <hyperlink r:id="rId205" ref="R150"/>
    <hyperlink r:id="rId206" ref="S150"/>
    <hyperlink r:id="rId207" ref="T150"/>
    <hyperlink r:id="rId208" ref="R151"/>
    <hyperlink r:id="rId209" ref="S151"/>
    <hyperlink r:id="rId210" ref="T151"/>
    <hyperlink r:id="rId211" ref="N152"/>
    <hyperlink r:id="rId212" ref="P152"/>
    <hyperlink r:id="rId213" ref="R152"/>
    <hyperlink r:id="rId214" ref="S152"/>
    <hyperlink r:id="rId215" ref="R153"/>
    <hyperlink r:id="rId216" ref="S153"/>
    <hyperlink r:id="rId217" ref="R154"/>
    <hyperlink r:id="rId218" ref="S154"/>
    <hyperlink r:id="rId219" ref="R155"/>
    <hyperlink r:id="rId220" ref="S155"/>
    <hyperlink r:id="rId221" ref="R156"/>
    <hyperlink r:id="rId222" ref="S156"/>
    <hyperlink r:id="rId223" ref="R157"/>
    <hyperlink r:id="rId224" ref="S157"/>
    <hyperlink r:id="rId225" ref="R158"/>
    <hyperlink r:id="rId226" ref="S158"/>
    <hyperlink r:id="rId227" ref="R159"/>
    <hyperlink r:id="rId228" ref="S159"/>
    <hyperlink r:id="rId229" ref="R160"/>
    <hyperlink r:id="rId230" ref="S160"/>
    <hyperlink r:id="rId231" ref="R161"/>
    <hyperlink r:id="rId232" ref="S161"/>
    <hyperlink r:id="rId233" ref="R162"/>
    <hyperlink r:id="rId234" ref="S162"/>
    <hyperlink r:id="rId235" ref="R163"/>
    <hyperlink r:id="rId236" ref="S163"/>
    <hyperlink r:id="rId237" ref="R164"/>
    <hyperlink r:id="rId238" ref="S164"/>
    <hyperlink r:id="rId239" ref="R165"/>
    <hyperlink r:id="rId240" ref="S165"/>
    <hyperlink r:id="rId241" ref="R172"/>
    <hyperlink r:id="rId242" ref="R174"/>
    <hyperlink r:id="rId243" ref="R178"/>
    <hyperlink r:id="rId244" ref="P180"/>
    <hyperlink r:id="rId245" ref="P188"/>
    <hyperlink r:id="rId246" ref="T188"/>
    <hyperlink r:id="rId247" ref="N190"/>
    <hyperlink r:id="rId248" ref="R190"/>
    <hyperlink r:id="rId249" ref="R200"/>
    <hyperlink r:id="rId250" ref="S200"/>
    <hyperlink r:id="rId251" ref="T200"/>
    <hyperlink r:id="rId252" ref="R207"/>
    <hyperlink r:id="rId253" ref="T207"/>
    <hyperlink r:id="rId254" ref="R211"/>
    <hyperlink r:id="rId255" ref="S211"/>
    <hyperlink r:id="rId256" ref="P216"/>
    <hyperlink r:id="rId257" ref="R216"/>
    <hyperlink r:id="rId258" ref="P221"/>
    <hyperlink r:id="rId259" ref="R221"/>
    <hyperlink r:id="rId260" ref="S221"/>
    <hyperlink r:id="rId261" ref="T221"/>
    <hyperlink r:id="rId262" ref="N224"/>
    <hyperlink r:id="rId263" ref="P224"/>
    <hyperlink r:id="rId264" ref="U224"/>
    <hyperlink r:id="rId265" ref="P231"/>
    <hyperlink r:id="rId266" ref="P239"/>
    <hyperlink r:id="rId267" ref="P245"/>
    <hyperlink r:id="rId268" ref="P246"/>
    <hyperlink r:id="rId269" ref="P260"/>
    <hyperlink r:id="rId270" ref="P265"/>
    <hyperlink r:id="rId271" ref="P274"/>
    <hyperlink r:id="rId272" location="selection-1683.66-1683.79" ref="S286"/>
    <hyperlink r:id="rId273" location="selection-1683.66-1683.79" ref="T286"/>
    <hyperlink r:id="rId274" ref="R308"/>
    <hyperlink r:id="rId275" ref="S308"/>
    <hyperlink r:id="rId276" ref="T308"/>
    <hyperlink r:id="rId277" ref="P311"/>
    <hyperlink r:id="rId278" ref="R311"/>
    <hyperlink r:id="rId279" ref="S311"/>
    <hyperlink r:id="rId280" ref="T311"/>
    <hyperlink r:id="rId281" ref="T313"/>
    <hyperlink r:id="rId282" ref="P314"/>
    <hyperlink r:id="rId283" ref="T314"/>
    <hyperlink r:id="rId284" ref="T315"/>
    <hyperlink r:id="rId285" ref="N316"/>
    <hyperlink r:id="rId286" ref="P316"/>
    <hyperlink r:id="rId287" ref="T316"/>
    <hyperlink r:id="rId288" ref="R317"/>
    <hyperlink r:id="rId289" ref="S317"/>
    <hyperlink r:id="rId290" ref="T317"/>
    <hyperlink r:id="rId291" ref="N318"/>
    <hyperlink r:id="rId292" ref="P318"/>
    <hyperlink r:id="rId293" ref="T319"/>
    <hyperlink r:id="rId294" ref="T320"/>
    <hyperlink r:id="rId295" ref="N328"/>
    <hyperlink r:id="rId296" ref="R328"/>
    <hyperlink r:id="rId297" ref="S328"/>
    <hyperlink r:id="rId298" ref="N329"/>
    <hyperlink r:id="rId299" ref="P329"/>
    <hyperlink r:id="rId300" ref="N334"/>
    <hyperlink r:id="rId301" ref="P334"/>
    <hyperlink r:id="rId302" ref="R334"/>
    <hyperlink r:id="rId303" ref="S334"/>
    <hyperlink r:id="rId304" ref="T334"/>
    <hyperlink r:id="rId305" ref="N335"/>
    <hyperlink r:id="rId306" ref="P335"/>
    <hyperlink r:id="rId307" ref="N347"/>
    <hyperlink r:id="rId308" ref="P347"/>
    <hyperlink r:id="rId309" ref="R347"/>
    <hyperlink r:id="rId310" ref="S347"/>
    <hyperlink r:id="rId311" ref="T347"/>
    <hyperlink r:id="rId312" location="selection-839.12-839.27" ref="N352"/>
    <hyperlink r:id="rId313" ref="N356"/>
    <hyperlink r:id="rId314" ref="P356"/>
    <hyperlink r:id="rId315" ref="N357"/>
    <hyperlink r:id="rId316" ref="P357"/>
    <hyperlink r:id="rId317" ref="U357"/>
    <hyperlink r:id="rId318" ref="N359"/>
    <hyperlink r:id="rId319" ref="N363"/>
    <hyperlink r:id="rId320" ref="P363"/>
    <hyperlink r:id="rId321" ref="R363"/>
    <hyperlink r:id="rId322" ref="S363"/>
    <hyperlink r:id="rId323" ref="T363"/>
    <hyperlink r:id="rId324" ref="N366"/>
    <hyperlink r:id="rId325" ref="P366"/>
    <hyperlink r:id="rId326" ref="N373"/>
    <hyperlink r:id="rId327" ref="P382"/>
    <hyperlink r:id="rId328" ref="R382"/>
    <hyperlink r:id="rId329" ref="S382"/>
    <hyperlink r:id="rId330" ref="T382"/>
    <hyperlink r:id="rId331" ref="N384"/>
    <hyperlink r:id="rId332" ref="P384"/>
    <hyperlink r:id="rId333" ref="N409"/>
    <hyperlink r:id="rId334" ref="P409"/>
    <hyperlink r:id="rId335" ref="P423"/>
    <hyperlink r:id="rId336" ref="N424"/>
    <hyperlink r:id="rId337" ref="N444"/>
    <hyperlink r:id="rId338" ref="N450"/>
    <hyperlink r:id="rId339" ref="P450"/>
    <hyperlink r:id="rId340" ref="N464"/>
    <hyperlink r:id="rId341" ref="P464"/>
    <hyperlink r:id="rId342" ref="P466"/>
    <hyperlink r:id="rId343" ref="P481"/>
    <hyperlink r:id="rId344" ref="P482"/>
    <hyperlink r:id="rId345" ref="N498"/>
    <hyperlink r:id="rId346" ref="P498"/>
    <hyperlink r:id="rId347" ref="P508"/>
    <hyperlink r:id="rId348" ref="N510"/>
    <hyperlink r:id="rId349" ref="P510"/>
    <hyperlink r:id="rId350" ref="S510"/>
    <hyperlink r:id="rId351" ref="T510"/>
    <hyperlink r:id="rId352" ref="T515"/>
    <hyperlink r:id="rId353" ref="P520"/>
    <hyperlink r:id="rId354" ref="P524"/>
    <hyperlink r:id="rId355" ref="R539"/>
    <hyperlink r:id="rId356" ref="S539"/>
    <hyperlink r:id="rId357" ref="P541"/>
    <hyperlink r:id="rId358" ref="P543"/>
    <hyperlink r:id="rId359" ref="N568"/>
    <hyperlink r:id="rId360" ref="P568"/>
    <hyperlink r:id="rId361" ref="N571"/>
    <hyperlink r:id="rId362" ref="P571"/>
  </hyperlinks>
  <printOptions/>
  <pageMargins bottom="0.75" footer="0.0" header="0.0" left="0.7" right="0.7" top="0.75"/>
  <pageSetup paperSize="9" orientation="landscape"/>
  <drawing r:id="rId3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0" t="s">
        <v>1875</v>
      </c>
    </row>
    <row r="2">
      <c r="A2" s="150" t="s">
        <v>1876</v>
      </c>
    </row>
    <row r="3">
      <c r="A3" s="150" t="s">
        <v>1877</v>
      </c>
    </row>
    <row r="4">
      <c r="A4" s="150" t="s">
        <v>1878</v>
      </c>
    </row>
    <row r="5">
      <c r="A5" s="150" t="s">
        <v>1879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25.0"/>
    <col customWidth="1" min="3" max="3" width="16.43"/>
    <col customWidth="1" min="5" max="5" width="30.14"/>
    <col customWidth="1" min="6" max="6" width="17.86"/>
    <col customWidth="1" min="7" max="7" width="2277.86"/>
  </cols>
  <sheetData>
    <row r="1">
      <c r="A1" s="151" t="s">
        <v>1880</v>
      </c>
      <c r="B1" s="151" t="s">
        <v>13</v>
      </c>
      <c r="C1" s="151" t="s">
        <v>1881</v>
      </c>
      <c r="D1" s="151" t="s">
        <v>1882</v>
      </c>
      <c r="E1" s="151" t="s">
        <v>1883</v>
      </c>
      <c r="F1" s="151" t="s">
        <v>1884</v>
      </c>
      <c r="G1" s="151" t="s">
        <v>1885</v>
      </c>
    </row>
    <row r="2">
      <c r="A2" s="151" t="s">
        <v>1886</v>
      </c>
      <c r="B2" s="151" t="s">
        <v>1887</v>
      </c>
      <c r="C2" s="152">
        <v>43781.0</v>
      </c>
      <c r="D2" s="152">
        <v>42026.0</v>
      </c>
      <c r="E2" s="151" t="s">
        <v>1888</v>
      </c>
      <c r="F2" s="153">
        <v>1.1279662E7</v>
      </c>
      <c r="G2" s="151" t="s">
        <v>1889</v>
      </c>
    </row>
    <row r="3">
      <c r="A3" s="151" t="s">
        <v>1890</v>
      </c>
      <c r="B3" s="151" t="s">
        <v>1891</v>
      </c>
      <c r="C3" s="152">
        <v>43744.0</v>
      </c>
      <c r="D3" s="152">
        <v>43740.0</v>
      </c>
      <c r="E3" s="151" t="s">
        <v>1892</v>
      </c>
      <c r="F3" s="153">
        <v>1.1266551E7</v>
      </c>
      <c r="G3" s="151" t="s">
        <v>1893</v>
      </c>
    </row>
    <row r="4">
      <c r="A4" s="151" t="s">
        <v>1894</v>
      </c>
      <c r="B4" s="151" t="s">
        <v>1895</v>
      </c>
      <c r="C4" s="152">
        <v>43746.0</v>
      </c>
      <c r="D4" s="152">
        <v>43737.0</v>
      </c>
      <c r="E4" s="151" t="s">
        <v>1896</v>
      </c>
      <c r="F4" s="153">
        <v>1.1267131E7</v>
      </c>
      <c r="G4" s="151" t="s">
        <v>1897</v>
      </c>
    </row>
    <row r="5">
      <c r="A5" s="151" t="s">
        <v>1898</v>
      </c>
      <c r="B5" s="151" t="s">
        <v>1899</v>
      </c>
      <c r="C5" s="152">
        <v>43752.0</v>
      </c>
      <c r="D5" s="152">
        <v>43732.0</v>
      </c>
      <c r="E5" s="151" t="s">
        <v>1900</v>
      </c>
      <c r="F5" s="153">
        <v>1.126828E7</v>
      </c>
      <c r="G5" s="151" t="s">
        <v>1901</v>
      </c>
    </row>
    <row r="6">
      <c r="A6" s="151" t="s">
        <v>1902</v>
      </c>
      <c r="B6" s="151" t="s">
        <v>1903</v>
      </c>
      <c r="C6" s="152">
        <v>43759.0</v>
      </c>
      <c r="D6" s="152">
        <v>43756.0</v>
      </c>
      <c r="E6" s="151" t="s">
        <v>1904</v>
      </c>
      <c r="F6" s="153">
        <v>1.1269912E7</v>
      </c>
      <c r="G6" s="151" t="s">
        <v>1905</v>
      </c>
    </row>
    <row r="7">
      <c r="A7" s="151" t="s">
        <v>1906</v>
      </c>
      <c r="B7" s="151" t="s">
        <v>1891</v>
      </c>
      <c r="C7" s="152">
        <v>43769.0</v>
      </c>
      <c r="D7" s="152">
        <v>43757.0</v>
      </c>
      <c r="E7" s="151" t="s">
        <v>1907</v>
      </c>
      <c r="F7" s="153">
        <v>1.1277294E7</v>
      </c>
      <c r="G7" s="151" t="s">
        <v>1908</v>
      </c>
    </row>
    <row r="8">
      <c r="A8" s="151" t="s">
        <v>1909</v>
      </c>
      <c r="B8" s="151" t="s">
        <v>1895</v>
      </c>
      <c r="C8" s="152">
        <v>43739.0</v>
      </c>
      <c r="D8" s="152">
        <v>43705.0</v>
      </c>
      <c r="E8" s="151" t="s">
        <v>1910</v>
      </c>
      <c r="F8" s="153">
        <v>1.1265452E7</v>
      </c>
      <c r="G8" s="151" t="s">
        <v>1911</v>
      </c>
    </row>
    <row r="9">
      <c r="A9" s="151" t="s">
        <v>1912</v>
      </c>
      <c r="B9" s="151" t="s">
        <v>1913</v>
      </c>
      <c r="C9" s="152">
        <v>42440.0</v>
      </c>
      <c r="D9" s="152">
        <v>42430.0</v>
      </c>
      <c r="E9" s="151" t="s">
        <v>1914</v>
      </c>
      <c r="F9" s="153">
        <v>1.0846206E7</v>
      </c>
      <c r="G9" s="151" t="s">
        <v>1915</v>
      </c>
    </row>
    <row r="10">
      <c r="A10" s="151" t="s">
        <v>1916</v>
      </c>
      <c r="B10" s="151" t="s">
        <v>1895</v>
      </c>
      <c r="C10" s="152">
        <v>43595.0</v>
      </c>
      <c r="D10" s="152">
        <v>43595.0</v>
      </c>
      <c r="E10" s="151" t="s">
        <v>1917</v>
      </c>
      <c r="F10" s="153">
        <v>1.1206931E7</v>
      </c>
      <c r="G10" s="151" t="s">
        <v>1918</v>
      </c>
    </row>
    <row r="11">
      <c r="A11" s="151" t="s">
        <v>1919</v>
      </c>
      <c r="B11" s="151" t="s">
        <v>1895</v>
      </c>
      <c r="C11" s="154">
        <v>43661.0</v>
      </c>
      <c r="D11" s="154">
        <v>43660.0</v>
      </c>
      <c r="E11" s="151" t="s">
        <v>1920</v>
      </c>
      <c r="F11" s="153">
        <v>1.1231846E7</v>
      </c>
      <c r="G11" s="151" t="s">
        <v>1921</v>
      </c>
    </row>
    <row r="12">
      <c r="A12" s="151" t="s">
        <v>1922</v>
      </c>
      <c r="B12" s="151" t="s">
        <v>1895</v>
      </c>
      <c r="C12" s="154">
        <v>43678.0</v>
      </c>
      <c r="D12" s="154">
        <v>43672.0</v>
      </c>
      <c r="E12" s="151" t="s">
        <v>1923</v>
      </c>
      <c r="F12" s="153">
        <v>1.1241215E7</v>
      </c>
      <c r="G12" s="151" t="s">
        <v>1924</v>
      </c>
    </row>
    <row r="13">
      <c r="A13" s="151" t="s">
        <v>1912</v>
      </c>
      <c r="B13" s="151" t="s">
        <v>1925</v>
      </c>
      <c r="C13" s="154">
        <v>43525.0</v>
      </c>
      <c r="D13" s="154">
        <v>43497.0</v>
      </c>
      <c r="E13" s="151" t="s">
        <v>1926</v>
      </c>
      <c r="F13" s="153">
        <v>1.1183334E7</v>
      </c>
      <c r="G13" s="151" t="s">
        <v>1927</v>
      </c>
    </row>
    <row r="14">
      <c r="A14" s="151" t="s">
        <v>1928</v>
      </c>
      <c r="B14" s="151" t="s">
        <v>1925</v>
      </c>
      <c r="C14" s="154">
        <v>43431.0</v>
      </c>
      <c r="D14" s="154">
        <v>43421.0</v>
      </c>
      <c r="E14" s="151" t="s">
        <v>1929</v>
      </c>
      <c r="F14" s="153">
        <v>1.115438E7</v>
      </c>
      <c r="G14" s="151" t="s">
        <v>1930</v>
      </c>
    </row>
    <row r="15">
      <c r="A15" s="151" t="s">
        <v>1931</v>
      </c>
      <c r="B15" s="151" t="s">
        <v>1925</v>
      </c>
      <c r="C15" s="154">
        <v>43396.0</v>
      </c>
      <c r="D15" s="154">
        <v>43396.0</v>
      </c>
      <c r="E15" s="151" t="s">
        <v>1932</v>
      </c>
      <c r="F15" s="153">
        <v>1.1142282E7</v>
      </c>
      <c r="G15" s="151" t="s">
        <v>1933</v>
      </c>
    </row>
    <row r="16">
      <c r="A16" s="151" t="s">
        <v>1934</v>
      </c>
      <c r="B16" s="151" t="s">
        <v>1925</v>
      </c>
      <c r="C16" s="154">
        <v>43296.0</v>
      </c>
      <c r="D16" s="154">
        <v>43295.0</v>
      </c>
      <c r="E16" s="151" t="s">
        <v>1935</v>
      </c>
      <c r="F16" s="153">
        <v>1.1111431E7</v>
      </c>
      <c r="G16" s="151" t="s">
        <v>1936</v>
      </c>
    </row>
    <row r="17">
      <c r="A17" s="151" t="s">
        <v>1937</v>
      </c>
      <c r="B17" s="151" t="s">
        <v>1925</v>
      </c>
      <c r="C17" s="152">
        <v>43228.0</v>
      </c>
      <c r="D17" s="154">
        <v>43217.0</v>
      </c>
      <c r="E17" s="151" t="s">
        <v>1938</v>
      </c>
      <c r="F17" s="153">
        <v>1.1092528E7</v>
      </c>
      <c r="G17" s="151" t="s">
        <v>1939</v>
      </c>
    </row>
    <row r="18">
      <c r="A18" s="151" t="s">
        <v>1940</v>
      </c>
      <c r="B18" s="151" t="s">
        <v>1941</v>
      </c>
      <c r="C18" s="152">
        <v>43608.0</v>
      </c>
      <c r="D18" s="152">
        <v>43597.0</v>
      </c>
      <c r="E18" s="151" t="s">
        <v>1942</v>
      </c>
      <c r="F18" s="153">
        <v>1.1209483E7</v>
      </c>
      <c r="G18" s="151" t="s">
        <v>1943</v>
      </c>
    </row>
    <row r="19">
      <c r="A19" s="151" t="s">
        <v>1944</v>
      </c>
      <c r="B19" s="151" t="s">
        <v>1941</v>
      </c>
      <c r="C19" s="154">
        <v>43647.0</v>
      </c>
      <c r="D19" s="152">
        <v>43587.0</v>
      </c>
      <c r="E19" s="151" t="s">
        <v>1945</v>
      </c>
      <c r="F19" s="153">
        <v>1.1228597E7</v>
      </c>
      <c r="G19" s="151" t="s">
        <v>1946</v>
      </c>
    </row>
    <row r="20">
      <c r="A20" s="151" t="s">
        <v>1944</v>
      </c>
      <c r="B20" s="151" t="s">
        <v>1941</v>
      </c>
      <c r="C20" s="154">
        <v>43525.0</v>
      </c>
      <c r="D20" s="154">
        <v>43516.0</v>
      </c>
      <c r="E20" s="151" t="s">
        <v>1947</v>
      </c>
      <c r="F20" s="153">
        <v>1.1183545E7</v>
      </c>
      <c r="G20" s="151" t="s">
        <v>1948</v>
      </c>
    </row>
    <row r="21">
      <c r="A21" s="151" t="s">
        <v>1949</v>
      </c>
      <c r="B21" s="151" t="s">
        <v>1941</v>
      </c>
      <c r="C21" s="154">
        <v>43437.0</v>
      </c>
      <c r="D21" s="154">
        <v>43436.0</v>
      </c>
      <c r="E21" s="151" t="s">
        <v>1950</v>
      </c>
      <c r="F21" s="153">
        <v>1.1155579E7</v>
      </c>
      <c r="G21" s="151" t="s">
        <v>1951</v>
      </c>
    </row>
    <row r="22">
      <c r="A22" s="151" t="s">
        <v>1949</v>
      </c>
      <c r="B22" s="151" t="s">
        <v>1941</v>
      </c>
      <c r="C22" s="154">
        <v>43269.0</v>
      </c>
      <c r="D22" s="154">
        <v>43268.0</v>
      </c>
      <c r="E22" s="151" t="s">
        <v>1952</v>
      </c>
      <c r="F22" s="153">
        <v>1.1102347E7</v>
      </c>
      <c r="G22" s="151" t="s">
        <v>1953</v>
      </c>
    </row>
    <row r="23">
      <c r="A23" s="151" t="s">
        <v>1954</v>
      </c>
      <c r="B23" s="151" t="s">
        <v>1941</v>
      </c>
      <c r="C23" s="154">
        <v>43257.0</v>
      </c>
      <c r="D23" s="154">
        <v>43210.0</v>
      </c>
      <c r="E23" s="151" t="s">
        <v>1955</v>
      </c>
      <c r="F23" s="153">
        <v>1.1100216E7</v>
      </c>
      <c r="G23" s="151" t="s">
        <v>1956</v>
      </c>
    </row>
    <row r="24">
      <c r="A24" s="151" t="s">
        <v>1957</v>
      </c>
      <c r="B24" s="151" t="s">
        <v>1899</v>
      </c>
      <c r="C24" s="152">
        <v>43592.0</v>
      </c>
      <c r="D24" s="152">
        <v>43591.0</v>
      </c>
      <c r="E24" s="151" t="s">
        <v>1958</v>
      </c>
      <c r="F24" s="153">
        <v>1.1206155E7</v>
      </c>
      <c r="G24" s="151" t="s">
        <v>1959</v>
      </c>
    </row>
    <row r="25">
      <c r="A25" s="151" t="s">
        <v>1898</v>
      </c>
      <c r="B25" s="151" t="s">
        <v>1899</v>
      </c>
      <c r="C25" s="152">
        <v>43607.0</v>
      </c>
      <c r="D25" s="154">
        <v>43579.0</v>
      </c>
      <c r="E25" s="151" t="s">
        <v>1960</v>
      </c>
      <c r="F25" s="153">
        <v>1.1209238E7</v>
      </c>
      <c r="G25" s="151" t="s">
        <v>1961</v>
      </c>
    </row>
    <row r="26">
      <c r="A26" s="151" t="s">
        <v>1962</v>
      </c>
      <c r="B26" s="151" t="s">
        <v>1899</v>
      </c>
      <c r="C26" s="154">
        <v>43571.0</v>
      </c>
      <c r="D26" s="154">
        <v>43554.0</v>
      </c>
      <c r="E26" s="151" t="s">
        <v>1963</v>
      </c>
      <c r="F26" s="153">
        <v>1.1196764E7</v>
      </c>
      <c r="G26" s="151" t="s">
        <v>1964</v>
      </c>
    </row>
    <row r="27">
      <c r="A27" s="151" t="s">
        <v>1965</v>
      </c>
      <c r="B27" s="151" t="s">
        <v>1899</v>
      </c>
      <c r="C27" s="152">
        <v>43600.0</v>
      </c>
      <c r="D27" s="154">
        <v>43522.0</v>
      </c>
      <c r="E27" s="151" t="s">
        <v>1952</v>
      </c>
      <c r="F27" s="153">
        <v>1.1207877E7</v>
      </c>
      <c r="G27" s="151" t="s">
        <v>1966</v>
      </c>
    </row>
    <row r="28">
      <c r="A28" s="151" t="s">
        <v>1912</v>
      </c>
      <c r="B28" s="151" t="s">
        <v>1899</v>
      </c>
      <c r="C28" s="154">
        <v>43469.0</v>
      </c>
      <c r="D28" s="154">
        <v>43466.0</v>
      </c>
      <c r="E28" s="151" t="s">
        <v>1967</v>
      </c>
      <c r="F28" s="153">
        <v>1.1165284E7</v>
      </c>
      <c r="G28" s="151" t="s">
        <v>1968</v>
      </c>
    </row>
    <row r="29">
      <c r="A29" s="151" t="s">
        <v>1969</v>
      </c>
      <c r="B29" s="151" t="s">
        <v>1899</v>
      </c>
      <c r="C29" s="154">
        <v>43464.0</v>
      </c>
      <c r="D29" s="154">
        <v>43434.0</v>
      </c>
      <c r="E29" s="151" t="s">
        <v>1970</v>
      </c>
      <c r="F29" s="153">
        <v>1.1164094E7</v>
      </c>
      <c r="G29" s="151" t="s">
        <v>1971</v>
      </c>
    </row>
    <row r="30">
      <c r="A30" s="151" t="s">
        <v>1962</v>
      </c>
      <c r="B30" s="151" t="s">
        <v>1899</v>
      </c>
      <c r="C30" s="154">
        <v>43430.0</v>
      </c>
      <c r="D30" s="154">
        <v>43430.0</v>
      </c>
      <c r="E30" s="151" t="s">
        <v>1972</v>
      </c>
      <c r="F30" s="153">
        <v>1.1154132E7</v>
      </c>
      <c r="G30" s="151" t="s">
        <v>1973</v>
      </c>
    </row>
    <row r="31">
      <c r="A31" s="151" t="s">
        <v>1974</v>
      </c>
      <c r="B31" s="151" t="s">
        <v>1899</v>
      </c>
      <c r="C31" s="154">
        <v>43376.0</v>
      </c>
      <c r="D31" s="154">
        <v>43376.0</v>
      </c>
      <c r="E31" s="151" t="s">
        <v>1975</v>
      </c>
      <c r="F31" s="153">
        <v>1.1133222E7</v>
      </c>
      <c r="G31" s="151" t="s">
        <v>1976</v>
      </c>
    </row>
    <row r="32">
      <c r="A32" s="151" t="s">
        <v>1977</v>
      </c>
      <c r="B32" s="151" t="s">
        <v>1899</v>
      </c>
      <c r="C32" s="154">
        <v>43371.0</v>
      </c>
      <c r="D32" s="154">
        <v>43369.0</v>
      </c>
      <c r="E32" s="151" t="s">
        <v>1978</v>
      </c>
      <c r="F32" s="153">
        <v>1.1132177E7</v>
      </c>
      <c r="G32" s="151" t="s">
        <v>1979</v>
      </c>
    </row>
    <row r="33">
      <c r="A33" s="151" t="s">
        <v>1957</v>
      </c>
      <c r="B33" s="151" t="s">
        <v>1899</v>
      </c>
      <c r="C33" s="154">
        <v>43345.0</v>
      </c>
      <c r="D33" s="154">
        <v>43344.0</v>
      </c>
      <c r="E33" s="151" t="s">
        <v>1980</v>
      </c>
      <c r="F33" s="153">
        <v>1.1124067E7</v>
      </c>
      <c r="G33" s="151" t="s">
        <v>1981</v>
      </c>
    </row>
    <row r="34">
      <c r="A34" s="151" t="s">
        <v>1957</v>
      </c>
      <c r="B34" s="151" t="s">
        <v>1899</v>
      </c>
      <c r="C34" s="154">
        <v>43577.0</v>
      </c>
      <c r="D34" s="154">
        <v>43332.0</v>
      </c>
      <c r="E34" s="151" t="s">
        <v>1982</v>
      </c>
      <c r="F34" s="153">
        <v>1.1202909E7</v>
      </c>
      <c r="G34" s="151" t="s">
        <v>1983</v>
      </c>
    </row>
    <row r="35">
      <c r="A35" s="151" t="s">
        <v>1984</v>
      </c>
      <c r="B35" s="151" t="s">
        <v>1899</v>
      </c>
      <c r="C35" s="154">
        <v>43326.0</v>
      </c>
      <c r="D35" s="154">
        <v>43314.0</v>
      </c>
      <c r="E35" s="151" t="s">
        <v>1914</v>
      </c>
      <c r="F35" s="153">
        <v>1.1119991E7</v>
      </c>
      <c r="G35" s="151" t="s">
        <v>1985</v>
      </c>
    </row>
    <row r="36">
      <c r="A36" s="151" t="s">
        <v>1986</v>
      </c>
      <c r="B36" s="151" t="s">
        <v>1899</v>
      </c>
      <c r="C36" s="154">
        <v>43315.0</v>
      </c>
      <c r="D36" s="154">
        <v>43308.0</v>
      </c>
      <c r="E36" s="151" t="s">
        <v>1987</v>
      </c>
      <c r="F36" s="153">
        <v>1.1115496E7</v>
      </c>
      <c r="G36" s="151" t="s">
        <v>1988</v>
      </c>
    </row>
    <row r="37">
      <c r="A37" s="151" t="s">
        <v>1989</v>
      </c>
      <c r="B37" s="151" t="s">
        <v>1899</v>
      </c>
      <c r="C37" s="152">
        <v>43230.0</v>
      </c>
      <c r="D37" s="152">
        <v>43230.0</v>
      </c>
      <c r="E37" s="151" t="s">
        <v>1990</v>
      </c>
      <c r="F37" s="153">
        <v>1.109283E7</v>
      </c>
      <c r="G37" s="151" t="s">
        <v>1991</v>
      </c>
    </row>
    <row r="38">
      <c r="A38" s="151" t="s">
        <v>1992</v>
      </c>
      <c r="B38" s="151" t="s">
        <v>1899</v>
      </c>
      <c r="C38" s="152">
        <v>43242.0</v>
      </c>
      <c r="D38" s="152">
        <v>43225.0</v>
      </c>
      <c r="E38" s="151" t="s">
        <v>1993</v>
      </c>
      <c r="F38" s="153">
        <v>1.1097159E7</v>
      </c>
      <c r="G38" s="151" t="s">
        <v>1994</v>
      </c>
    </row>
    <row r="39">
      <c r="A39" s="151" t="s">
        <v>1962</v>
      </c>
      <c r="B39" s="151" t="s">
        <v>1899</v>
      </c>
      <c r="C39" s="152">
        <v>43224.0</v>
      </c>
      <c r="D39" s="152">
        <v>43224.0</v>
      </c>
      <c r="E39" s="151" t="s">
        <v>1995</v>
      </c>
      <c r="F39" s="153">
        <v>1.109197E7</v>
      </c>
      <c r="G39" s="151" t="s">
        <v>1996</v>
      </c>
    </row>
    <row r="40">
      <c r="A40" s="151" t="s">
        <v>1912</v>
      </c>
      <c r="B40" s="151" t="s">
        <v>1997</v>
      </c>
      <c r="C40" s="154">
        <v>43354.0</v>
      </c>
      <c r="D40" s="154">
        <v>43316.0</v>
      </c>
      <c r="E40" s="151" t="s">
        <v>1998</v>
      </c>
      <c r="F40" s="153">
        <v>1.1128789E7</v>
      </c>
      <c r="G40" s="151" t="s">
        <v>1999</v>
      </c>
    </row>
    <row r="41">
      <c r="A41" s="151" t="s">
        <v>2000</v>
      </c>
      <c r="B41" s="151" t="s">
        <v>1997</v>
      </c>
      <c r="C41" s="154">
        <v>43302.0</v>
      </c>
      <c r="D41" s="154">
        <v>43255.0</v>
      </c>
      <c r="E41" s="151" t="s">
        <v>2001</v>
      </c>
      <c r="F41" s="153">
        <v>1.111286E7</v>
      </c>
      <c r="G41" s="151" t="s">
        <v>2002</v>
      </c>
    </row>
    <row r="42">
      <c r="A42" s="151" t="s">
        <v>1912</v>
      </c>
      <c r="B42" s="151" t="s">
        <v>1997</v>
      </c>
      <c r="C42" s="154">
        <v>43302.0</v>
      </c>
      <c r="D42" s="152">
        <v>43246.0</v>
      </c>
      <c r="E42" s="151" t="s">
        <v>1912</v>
      </c>
      <c r="F42" s="153">
        <v>1.1102931E7</v>
      </c>
      <c r="G42" s="151" t="s">
        <v>2003</v>
      </c>
    </row>
    <row r="43">
      <c r="A43" s="151" t="s">
        <v>2004</v>
      </c>
      <c r="B43" s="151" t="s">
        <v>1997</v>
      </c>
      <c r="C43" s="154">
        <v>43197.0</v>
      </c>
      <c r="D43" s="154">
        <v>43194.0</v>
      </c>
      <c r="E43" s="151" t="s">
        <v>1923</v>
      </c>
      <c r="F43" s="153">
        <v>1.1083755E7</v>
      </c>
      <c r="G43" s="151" t="s">
        <v>2005</v>
      </c>
    </row>
    <row r="44">
      <c r="A44" s="151" t="s">
        <v>2006</v>
      </c>
      <c r="B44" s="151" t="s">
        <v>1997</v>
      </c>
      <c r="C44" s="154">
        <v>43166.0</v>
      </c>
      <c r="D44" s="154">
        <v>43165.0</v>
      </c>
      <c r="E44" s="151" t="s">
        <v>1993</v>
      </c>
      <c r="F44" s="153">
        <v>1.1076619E7</v>
      </c>
      <c r="G44" s="151" t="s">
        <v>2007</v>
      </c>
    </row>
    <row r="45">
      <c r="A45" s="151" t="s">
        <v>1912</v>
      </c>
      <c r="B45" s="151" t="s">
        <v>1997</v>
      </c>
      <c r="C45" s="154">
        <v>43147.0</v>
      </c>
      <c r="D45" s="154">
        <v>43124.0</v>
      </c>
      <c r="E45" s="151" t="s">
        <v>2008</v>
      </c>
      <c r="F45" s="153">
        <v>1.1073274E7</v>
      </c>
      <c r="G45" s="151" t="s">
        <v>2009</v>
      </c>
    </row>
    <row r="46">
      <c r="A46" s="151" t="s">
        <v>2010</v>
      </c>
      <c r="B46" s="151" t="s">
        <v>1997</v>
      </c>
      <c r="C46" s="154">
        <v>43062.0</v>
      </c>
      <c r="D46" s="154">
        <v>43057.0</v>
      </c>
      <c r="E46" s="151" t="s">
        <v>2011</v>
      </c>
      <c r="F46" s="153">
        <v>1.1048161E7</v>
      </c>
      <c r="G46" s="151" t="s">
        <v>2012</v>
      </c>
    </row>
    <row r="47">
      <c r="A47" s="151" t="s">
        <v>2013</v>
      </c>
      <c r="B47" s="151" t="s">
        <v>2014</v>
      </c>
      <c r="C47" s="154">
        <v>43649.0</v>
      </c>
      <c r="D47" s="154">
        <v>43638.0</v>
      </c>
      <c r="E47" s="151" t="s">
        <v>2015</v>
      </c>
      <c r="F47" s="153">
        <v>1.1229124E7</v>
      </c>
      <c r="G47" s="151" t="s">
        <v>2016</v>
      </c>
    </row>
    <row r="48">
      <c r="A48" s="151" t="s">
        <v>2017</v>
      </c>
      <c r="B48" s="151" t="s">
        <v>2014</v>
      </c>
      <c r="C48" s="154">
        <v>43542.0</v>
      </c>
      <c r="D48" s="154">
        <v>43539.0</v>
      </c>
      <c r="E48" s="151" t="s">
        <v>2018</v>
      </c>
      <c r="F48" s="153">
        <v>1.118971E7</v>
      </c>
      <c r="G48" s="151" t="s">
        <v>2019</v>
      </c>
    </row>
    <row r="49">
      <c r="A49" s="151" t="s">
        <v>2020</v>
      </c>
      <c r="B49" s="151" t="s">
        <v>2014</v>
      </c>
      <c r="C49" s="154">
        <v>43502.0</v>
      </c>
      <c r="D49" s="154">
        <v>43496.0</v>
      </c>
      <c r="E49" s="151" t="s">
        <v>2021</v>
      </c>
      <c r="F49" s="153">
        <v>1.1174732E7</v>
      </c>
      <c r="G49" s="151" t="s">
        <v>2022</v>
      </c>
    </row>
    <row r="50">
      <c r="A50" s="151" t="s">
        <v>2023</v>
      </c>
      <c r="B50" s="151" t="s">
        <v>2014</v>
      </c>
      <c r="C50" s="154">
        <v>43455.0</v>
      </c>
      <c r="D50" s="154">
        <v>43449.0</v>
      </c>
      <c r="E50" s="151" t="s">
        <v>2024</v>
      </c>
      <c r="F50" s="153">
        <v>1.1162968E7</v>
      </c>
      <c r="G50" s="151" t="s">
        <v>2025</v>
      </c>
    </row>
    <row r="51">
      <c r="A51" s="151" t="s">
        <v>2026</v>
      </c>
      <c r="B51" s="151" t="s">
        <v>2014</v>
      </c>
      <c r="C51" s="154">
        <v>43332.0</v>
      </c>
      <c r="D51" s="154">
        <v>43288.0</v>
      </c>
      <c r="E51" s="151" t="s">
        <v>2027</v>
      </c>
      <c r="F51" s="153">
        <v>1.1121147E7</v>
      </c>
      <c r="G51" s="151" t="s">
        <v>2028</v>
      </c>
    </row>
    <row r="52">
      <c r="A52" s="151" t="s">
        <v>2029</v>
      </c>
      <c r="B52" s="151" t="s">
        <v>2014</v>
      </c>
      <c r="C52" s="154">
        <v>43306.0</v>
      </c>
      <c r="D52" s="154">
        <v>43288.0</v>
      </c>
      <c r="E52" s="151" t="s">
        <v>2030</v>
      </c>
      <c r="F52" s="153">
        <v>1.111356E7</v>
      </c>
      <c r="G52" s="151" t="s">
        <v>2031</v>
      </c>
    </row>
    <row r="53">
      <c r="A53" s="151" t="s">
        <v>2020</v>
      </c>
      <c r="B53" s="151" t="s">
        <v>2014</v>
      </c>
      <c r="C53" s="152">
        <v>43249.0</v>
      </c>
      <c r="D53" s="152">
        <v>43249.0</v>
      </c>
      <c r="E53" s="151" t="s">
        <v>2032</v>
      </c>
      <c r="F53" s="153">
        <v>1.1098517E7</v>
      </c>
      <c r="G53" s="151" t="s">
        <v>2033</v>
      </c>
    </row>
    <row r="54">
      <c r="A54" s="151" t="s">
        <v>2034</v>
      </c>
      <c r="B54" s="151" t="s">
        <v>2014</v>
      </c>
      <c r="C54" s="152">
        <v>43235.0</v>
      </c>
      <c r="D54" s="154">
        <v>43215.0</v>
      </c>
      <c r="E54" s="151" t="s">
        <v>2035</v>
      </c>
      <c r="F54" s="153">
        <v>1.1093835E7</v>
      </c>
      <c r="G54" s="151" t="s">
        <v>2036</v>
      </c>
    </row>
    <row r="55">
      <c r="A55" s="151" t="s">
        <v>2037</v>
      </c>
      <c r="B55" s="151" t="s">
        <v>2014</v>
      </c>
      <c r="C55" s="154">
        <v>43211.0</v>
      </c>
      <c r="D55" s="154">
        <v>43210.0</v>
      </c>
      <c r="E55" s="151" t="s">
        <v>2038</v>
      </c>
      <c r="F55" s="153">
        <v>1.1089262E7</v>
      </c>
      <c r="G55" s="151" t="s">
        <v>2039</v>
      </c>
    </row>
    <row r="56">
      <c r="A56" s="151" t="s">
        <v>2040</v>
      </c>
      <c r="B56" s="151" t="s">
        <v>2014</v>
      </c>
      <c r="C56" s="154">
        <v>43124.0</v>
      </c>
      <c r="D56" s="154">
        <v>43118.0</v>
      </c>
      <c r="E56" s="151" t="s">
        <v>1923</v>
      </c>
      <c r="F56" s="153">
        <v>1.1064628E7</v>
      </c>
      <c r="G56" s="151" t="s">
        <v>2041</v>
      </c>
    </row>
    <row r="57">
      <c r="A57" s="151" t="s">
        <v>2026</v>
      </c>
      <c r="B57" s="151" t="s">
        <v>2014</v>
      </c>
      <c r="C57" s="154">
        <v>43128.0</v>
      </c>
      <c r="D57" s="154">
        <v>43114.0</v>
      </c>
      <c r="E57" s="151" t="s">
        <v>2042</v>
      </c>
      <c r="F57" s="153">
        <v>1.1065563E7</v>
      </c>
      <c r="G57" s="151" t="s">
        <v>2043</v>
      </c>
    </row>
    <row r="58">
      <c r="A58" s="151" t="s">
        <v>2044</v>
      </c>
      <c r="B58" s="151" t="s">
        <v>2014</v>
      </c>
      <c r="C58" s="154">
        <v>43154.0</v>
      </c>
      <c r="D58" s="154">
        <v>43084.0</v>
      </c>
      <c r="E58" s="151" t="s">
        <v>2045</v>
      </c>
      <c r="F58" s="153">
        <v>1.1074547E7</v>
      </c>
      <c r="G58" s="151" t="s">
        <v>2046</v>
      </c>
    </row>
    <row r="59">
      <c r="A59" s="151" t="s">
        <v>1912</v>
      </c>
      <c r="B59" s="151" t="s">
        <v>2014</v>
      </c>
      <c r="C59" s="154">
        <v>42982.0</v>
      </c>
      <c r="D59" s="154">
        <v>42982.0</v>
      </c>
      <c r="E59" s="151" t="s">
        <v>2047</v>
      </c>
      <c r="F59" s="153">
        <v>1.1021371E7</v>
      </c>
      <c r="G59" s="151" t="s">
        <v>2048</v>
      </c>
    </row>
    <row r="60">
      <c r="A60" s="151" t="s">
        <v>2049</v>
      </c>
      <c r="B60" s="151" t="s">
        <v>2014</v>
      </c>
      <c r="C60" s="154">
        <v>42964.0</v>
      </c>
      <c r="D60" s="154">
        <v>42961.0</v>
      </c>
      <c r="E60" s="151" t="s">
        <v>2050</v>
      </c>
      <c r="F60" s="153">
        <v>1.1015893E7</v>
      </c>
      <c r="G60" s="151" t="s">
        <v>2051</v>
      </c>
    </row>
    <row r="61">
      <c r="A61" s="151" t="s">
        <v>2052</v>
      </c>
      <c r="B61" s="151" t="s">
        <v>2053</v>
      </c>
      <c r="C61" s="154">
        <v>43319.0</v>
      </c>
      <c r="D61" s="154">
        <v>43282.0</v>
      </c>
      <c r="E61" s="151" t="s">
        <v>2054</v>
      </c>
      <c r="F61" s="153">
        <v>1.1118315E7</v>
      </c>
      <c r="G61" s="151" t="s">
        <v>2055</v>
      </c>
    </row>
    <row r="62">
      <c r="A62" s="151" t="s">
        <v>2056</v>
      </c>
      <c r="B62" s="151" t="s">
        <v>2053</v>
      </c>
      <c r="C62" s="152">
        <v>43237.0</v>
      </c>
      <c r="D62" s="154">
        <v>43195.0</v>
      </c>
      <c r="E62" s="151" t="s">
        <v>2057</v>
      </c>
      <c r="F62" s="153">
        <v>1.1096621E7</v>
      </c>
      <c r="G62" s="151" t="s">
        <v>2058</v>
      </c>
    </row>
    <row r="63">
      <c r="A63" s="151" t="s">
        <v>2059</v>
      </c>
      <c r="B63" s="151" t="s">
        <v>2053</v>
      </c>
      <c r="C63" s="154">
        <v>43194.0</v>
      </c>
      <c r="D63" s="154">
        <v>43139.0</v>
      </c>
      <c r="E63" s="151" t="s">
        <v>2060</v>
      </c>
      <c r="F63" s="153">
        <v>1.1083342E7</v>
      </c>
      <c r="G63" s="151" t="s">
        <v>2061</v>
      </c>
    </row>
    <row r="64">
      <c r="A64" s="151" t="s">
        <v>2062</v>
      </c>
      <c r="B64" s="151" t="s">
        <v>2053</v>
      </c>
      <c r="C64" s="154">
        <v>42923.0</v>
      </c>
      <c r="D64" s="154">
        <v>42923.0</v>
      </c>
      <c r="E64" s="151" t="s">
        <v>2063</v>
      </c>
      <c r="F64" s="153">
        <v>1.1003716E7</v>
      </c>
      <c r="G64" s="151" t="s">
        <v>2064</v>
      </c>
    </row>
    <row r="65">
      <c r="A65" s="151" t="s">
        <v>2065</v>
      </c>
      <c r="B65" s="151" t="s">
        <v>2053</v>
      </c>
      <c r="C65" s="154">
        <v>42830.0</v>
      </c>
      <c r="D65" s="154">
        <v>42805.0</v>
      </c>
      <c r="E65" s="151" t="s">
        <v>1987</v>
      </c>
      <c r="F65" s="153">
        <v>1.0970822E7</v>
      </c>
      <c r="G65" s="151" t="s">
        <v>2066</v>
      </c>
    </row>
    <row r="66">
      <c r="A66" s="151" t="s">
        <v>2067</v>
      </c>
      <c r="B66" s="151" t="s">
        <v>2053</v>
      </c>
      <c r="C66" s="154">
        <v>42793.0</v>
      </c>
      <c r="D66" s="154">
        <v>42793.0</v>
      </c>
      <c r="E66" s="151" t="s">
        <v>2068</v>
      </c>
      <c r="F66" s="153">
        <v>1.0957394E7</v>
      </c>
      <c r="G66" s="151" t="s">
        <v>2069</v>
      </c>
    </row>
    <row r="67">
      <c r="A67" s="151" t="s">
        <v>2070</v>
      </c>
      <c r="B67" s="151" t="s">
        <v>2053</v>
      </c>
      <c r="C67" s="154">
        <v>42718.0</v>
      </c>
      <c r="D67" s="154">
        <v>42717.0</v>
      </c>
      <c r="E67" s="151" t="s">
        <v>2071</v>
      </c>
      <c r="F67" s="153">
        <v>1.0935272E7</v>
      </c>
      <c r="G67" s="151" t="s">
        <v>2072</v>
      </c>
    </row>
    <row r="68">
      <c r="A68" s="151" t="s">
        <v>2073</v>
      </c>
      <c r="B68" s="151" t="s">
        <v>2053</v>
      </c>
      <c r="C68" s="154">
        <v>42902.0</v>
      </c>
      <c r="D68" s="154">
        <v>42686.0</v>
      </c>
      <c r="E68" s="151" t="s">
        <v>2074</v>
      </c>
      <c r="F68" s="153">
        <v>1.0995447E7</v>
      </c>
      <c r="G68" s="151" t="s">
        <v>2075</v>
      </c>
    </row>
    <row r="69">
      <c r="A69" s="151" t="s">
        <v>2076</v>
      </c>
      <c r="B69" s="151" t="s">
        <v>2053</v>
      </c>
      <c r="C69" s="154">
        <v>42738.0</v>
      </c>
      <c r="D69" s="154">
        <v>42676.0</v>
      </c>
      <c r="E69" s="151" t="s">
        <v>2035</v>
      </c>
      <c r="F69" s="153">
        <v>1.0939234E7</v>
      </c>
      <c r="G69" s="151" t="s">
        <v>2077</v>
      </c>
    </row>
    <row r="70">
      <c r="A70" s="151" t="s">
        <v>2078</v>
      </c>
      <c r="B70" s="151" t="s">
        <v>2053</v>
      </c>
      <c r="C70" s="154">
        <v>42655.0</v>
      </c>
      <c r="D70" s="154">
        <v>42650.0</v>
      </c>
      <c r="E70" s="151" t="s">
        <v>2035</v>
      </c>
      <c r="F70" s="153">
        <v>1.0915633E7</v>
      </c>
      <c r="G70" s="151" t="s">
        <v>2079</v>
      </c>
    </row>
    <row r="71">
      <c r="A71" s="151" t="s">
        <v>2080</v>
      </c>
      <c r="B71" s="151" t="s">
        <v>2053</v>
      </c>
      <c r="C71" s="154">
        <v>42639.0</v>
      </c>
      <c r="D71" s="154">
        <v>42635.0</v>
      </c>
      <c r="E71" s="151" t="s">
        <v>1975</v>
      </c>
      <c r="F71" s="153">
        <v>1.0909588E7</v>
      </c>
      <c r="G71" s="151" t="s">
        <v>2081</v>
      </c>
    </row>
    <row r="72">
      <c r="A72" s="151" t="s">
        <v>2073</v>
      </c>
      <c r="B72" s="151" t="s">
        <v>2053</v>
      </c>
      <c r="C72" s="154">
        <v>42640.0</v>
      </c>
      <c r="D72" s="154">
        <v>42592.0</v>
      </c>
      <c r="E72" s="151" t="s">
        <v>1912</v>
      </c>
      <c r="F72" s="153">
        <v>1.0910108E7</v>
      </c>
      <c r="G72" s="151" t="s">
        <v>2082</v>
      </c>
    </row>
    <row r="73">
      <c r="A73" s="151" t="s">
        <v>2083</v>
      </c>
      <c r="B73" s="151" t="s">
        <v>2053</v>
      </c>
      <c r="C73" s="154">
        <v>42586.0</v>
      </c>
      <c r="D73" s="154">
        <v>42579.0</v>
      </c>
      <c r="E73" s="151" t="s">
        <v>2084</v>
      </c>
      <c r="F73" s="153">
        <v>1.0893066E7</v>
      </c>
      <c r="G73" s="151" t="s">
        <v>2085</v>
      </c>
    </row>
    <row r="74">
      <c r="A74" s="151" t="s">
        <v>2086</v>
      </c>
      <c r="B74" s="151" t="s">
        <v>2053</v>
      </c>
      <c r="C74" s="154">
        <v>42606.0</v>
      </c>
      <c r="D74" s="154">
        <v>42559.0</v>
      </c>
      <c r="E74" s="151" t="s">
        <v>2087</v>
      </c>
      <c r="F74" s="153">
        <v>1.089826E7</v>
      </c>
      <c r="G74" s="151" t="s">
        <v>2088</v>
      </c>
    </row>
    <row r="75">
      <c r="A75" s="151" t="s">
        <v>2089</v>
      </c>
      <c r="B75" s="151" t="s">
        <v>2053</v>
      </c>
      <c r="C75" s="154">
        <v>42528.0</v>
      </c>
      <c r="D75" s="154">
        <v>42525.0</v>
      </c>
      <c r="E75" s="151" t="s">
        <v>2090</v>
      </c>
      <c r="F75" s="153">
        <v>1.0873117E7</v>
      </c>
      <c r="G75" s="151" t="s">
        <v>2091</v>
      </c>
    </row>
    <row r="76">
      <c r="A76" s="151" t="s">
        <v>2067</v>
      </c>
      <c r="B76" s="151" t="s">
        <v>2053</v>
      </c>
      <c r="C76" s="154">
        <v>42632.0</v>
      </c>
      <c r="D76" s="152">
        <v>42513.0</v>
      </c>
      <c r="E76" s="151" t="s">
        <v>2092</v>
      </c>
      <c r="F76" s="153">
        <v>1.0908051E7</v>
      </c>
      <c r="G76" s="151" t="s">
        <v>2093</v>
      </c>
    </row>
    <row r="77">
      <c r="A77" s="151" t="s">
        <v>2094</v>
      </c>
      <c r="B77" s="151" t="s">
        <v>2095</v>
      </c>
      <c r="C77" s="154">
        <v>43260.0</v>
      </c>
      <c r="D77" s="154">
        <v>43151.0</v>
      </c>
      <c r="E77" s="151" t="s">
        <v>2096</v>
      </c>
      <c r="F77" s="153">
        <v>1.1100721E7</v>
      </c>
      <c r="G77" s="151" t="s">
        <v>2097</v>
      </c>
    </row>
    <row r="78">
      <c r="A78" s="151" t="s">
        <v>2098</v>
      </c>
      <c r="B78" s="151" t="s">
        <v>2095</v>
      </c>
      <c r="C78" s="154">
        <v>43131.0</v>
      </c>
      <c r="D78" s="154">
        <v>43128.0</v>
      </c>
      <c r="E78" s="151" t="s">
        <v>2099</v>
      </c>
      <c r="F78" s="153">
        <v>1.1066047E7</v>
      </c>
      <c r="G78" s="151" t="s">
        <v>2100</v>
      </c>
    </row>
    <row r="79">
      <c r="A79" s="151" t="s">
        <v>2101</v>
      </c>
      <c r="B79" s="151" t="s">
        <v>2095</v>
      </c>
      <c r="C79" s="154">
        <v>43084.0</v>
      </c>
      <c r="D79" s="154">
        <v>43064.0</v>
      </c>
      <c r="E79" s="151" t="s">
        <v>2102</v>
      </c>
      <c r="F79" s="153">
        <v>1.1054973E7</v>
      </c>
      <c r="G79" s="151" t="s">
        <v>2103</v>
      </c>
    </row>
    <row r="80">
      <c r="A80" s="151" t="s">
        <v>2104</v>
      </c>
      <c r="B80" s="151" t="s">
        <v>2095</v>
      </c>
      <c r="C80" s="154">
        <v>43174.0</v>
      </c>
      <c r="D80" s="154">
        <v>43052.0</v>
      </c>
      <c r="E80" s="151" t="s">
        <v>2105</v>
      </c>
      <c r="F80" s="153">
        <v>1.10795E7</v>
      </c>
      <c r="G80" s="151" t="s">
        <v>2106</v>
      </c>
    </row>
    <row r="81">
      <c r="A81" s="151" t="s">
        <v>2094</v>
      </c>
      <c r="B81" s="151" t="s">
        <v>2095</v>
      </c>
      <c r="C81" s="154">
        <v>42905.0</v>
      </c>
      <c r="D81" s="154">
        <v>42824.0</v>
      </c>
      <c r="E81" s="151" t="s">
        <v>1923</v>
      </c>
      <c r="F81" s="153">
        <v>1.1000077E7</v>
      </c>
      <c r="G81" s="151" t="s">
        <v>2107</v>
      </c>
    </row>
    <row r="82">
      <c r="A82" s="151" t="s">
        <v>2108</v>
      </c>
      <c r="B82" s="151" t="s">
        <v>2095</v>
      </c>
      <c r="C82" s="154">
        <v>42772.0</v>
      </c>
      <c r="D82" s="154">
        <v>42740.0</v>
      </c>
      <c r="E82" s="151" t="s">
        <v>2109</v>
      </c>
      <c r="F82" s="153">
        <v>1.0949955E7</v>
      </c>
      <c r="G82" s="151" t="s">
        <v>2110</v>
      </c>
    </row>
    <row r="83">
      <c r="A83" s="151" t="s">
        <v>2101</v>
      </c>
      <c r="B83" s="151" t="s">
        <v>2095</v>
      </c>
      <c r="C83" s="154">
        <v>42775.0</v>
      </c>
      <c r="D83" s="154">
        <v>42727.0</v>
      </c>
      <c r="E83" s="151" t="s">
        <v>2111</v>
      </c>
      <c r="F83" s="153">
        <v>1.0953656E7</v>
      </c>
      <c r="G83" s="151" t="s">
        <v>2112</v>
      </c>
    </row>
    <row r="84">
      <c r="A84" s="151" t="s">
        <v>1912</v>
      </c>
      <c r="B84" s="151" t="s">
        <v>2095</v>
      </c>
      <c r="C84" s="154">
        <v>42717.0</v>
      </c>
      <c r="D84" s="154">
        <v>42705.0</v>
      </c>
      <c r="E84" s="151" t="s">
        <v>2113</v>
      </c>
      <c r="F84" s="153">
        <v>1.0935143E7</v>
      </c>
      <c r="G84" s="151" t="s">
        <v>2114</v>
      </c>
    </row>
    <row r="85">
      <c r="A85" s="151" t="s">
        <v>1912</v>
      </c>
      <c r="B85" s="151" t="s">
        <v>2095</v>
      </c>
      <c r="C85" s="154">
        <v>42710.0</v>
      </c>
      <c r="D85" s="154">
        <v>42705.0</v>
      </c>
      <c r="E85" s="151" t="s">
        <v>1912</v>
      </c>
      <c r="F85" s="153">
        <v>1.0930293E7</v>
      </c>
      <c r="G85" s="151" t="s">
        <v>2115</v>
      </c>
    </row>
    <row r="86">
      <c r="A86" s="151" t="s">
        <v>1912</v>
      </c>
      <c r="B86" s="151" t="s">
        <v>2095</v>
      </c>
      <c r="C86" s="154">
        <v>42654.0</v>
      </c>
      <c r="D86" s="154">
        <v>42649.0</v>
      </c>
      <c r="E86" s="151" t="s">
        <v>1912</v>
      </c>
      <c r="F86" s="153">
        <v>1.0915424E7</v>
      </c>
      <c r="G86" s="151" t="s">
        <v>2116</v>
      </c>
    </row>
    <row r="87">
      <c r="A87" s="151" t="s">
        <v>2037</v>
      </c>
      <c r="B87" s="151" t="s">
        <v>2095</v>
      </c>
      <c r="C87" s="154">
        <v>43040.0</v>
      </c>
      <c r="D87" s="154">
        <v>42644.0</v>
      </c>
      <c r="E87" s="151" t="s">
        <v>2117</v>
      </c>
      <c r="F87" s="153">
        <v>1.1042211E7</v>
      </c>
      <c r="G87" s="151" t="s">
        <v>2118</v>
      </c>
    </row>
    <row r="88">
      <c r="A88" s="151" t="s">
        <v>1912</v>
      </c>
      <c r="B88" s="151" t="s">
        <v>2095</v>
      </c>
      <c r="C88" s="154">
        <v>43263.0</v>
      </c>
      <c r="D88" s="154">
        <v>42590.0</v>
      </c>
      <c r="E88" s="151" t="s">
        <v>2030</v>
      </c>
      <c r="F88" s="153">
        <v>1.1118541E7</v>
      </c>
      <c r="G88" s="151" t="s">
        <v>2119</v>
      </c>
    </row>
    <row r="89">
      <c r="A89" s="151" t="s">
        <v>2120</v>
      </c>
      <c r="B89" s="151" t="s">
        <v>2095</v>
      </c>
      <c r="C89" s="152">
        <v>42500.0</v>
      </c>
      <c r="D89" s="152">
        <v>42496.0</v>
      </c>
      <c r="E89" s="151" t="s">
        <v>2121</v>
      </c>
      <c r="F89" s="153">
        <v>1.0864163E7</v>
      </c>
      <c r="G89" s="151" t="s">
        <v>2122</v>
      </c>
    </row>
    <row r="90">
      <c r="A90" s="151" t="s">
        <v>2123</v>
      </c>
      <c r="B90" s="151" t="s">
        <v>1913</v>
      </c>
      <c r="C90" s="154">
        <v>43630.0</v>
      </c>
      <c r="D90" s="154">
        <v>43622.0</v>
      </c>
      <c r="E90" s="151" t="s">
        <v>2124</v>
      </c>
      <c r="F90" s="153">
        <v>1.1220202E7</v>
      </c>
      <c r="G90" s="151" t="s">
        <v>2125</v>
      </c>
    </row>
    <row r="91">
      <c r="A91" s="151" t="s">
        <v>2126</v>
      </c>
      <c r="B91" s="151" t="s">
        <v>1913</v>
      </c>
      <c r="C91" s="154">
        <v>43485.0</v>
      </c>
      <c r="D91" s="154">
        <v>43484.0</v>
      </c>
      <c r="E91" s="151" t="s">
        <v>2127</v>
      </c>
      <c r="F91" s="153">
        <v>1.1171052E7</v>
      </c>
      <c r="G91" s="151" t="s">
        <v>2128</v>
      </c>
    </row>
    <row r="92">
      <c r="A92" s="151" t="s">
        <v>2129</v>
      </c>
      <c r="B92" s="151" t="s">
        <v>1913</v>
      </c>
      <c r="C92" s="154">
        <v>43371.0</v>
      </c>
      <c r="D92" s="154">
        <v>43370.0</v>
      </c>
      <c r="E92" s="151" t="s">
        <v>2060</v>
      </c>
      <c r="F92" s="153">
        <v>1.1132094E7</v>
      </c>
      <c r="G92" s="151" t="s">
        <v>2130</v>
      </c>
    </row>
    <row r="93">
      <c r="A93" s="151" t="s">
        <v>2129</v>
      </c>
      <c r="B93" s="151" t="s">
        <v>1913</v>
      </c>
      <c r="C93" s="154">
        <v>43170.0</v>
      </c>
      <c r="D93" s="154">
        <v>43108.0</v>
      </c>
      <c r="E93" s="151" t="s">
        <v>2131</v>
      </c>
      <c r="F93" s="153">
        <v>1.1078571E7</v>
      </c>
      <c r="G93" s="151" t="s">
        <v>2132</v>
      </c>
    </row>
    <row r="94">
      <c r="A94" s="151" t="s">
        <v>2133</v>
      </c>
      <c r="B94" s="151" t="s">
        <v>1913</v>
      </c>
      <c r="C94" s="154">
        <v>42901.0</v>
      </c>
      <c r="D94" s="154">
        <v>42895.0</v>
      </c>
      <c r="E94" s="151" t="s">
        <v>2134</v>
      </c>
      <c r="F94" s="153">
        <v>1.0995382E7</v>
      </c>
      <c r="G94" s="151" t="s">
        <v>2135</v>
      </c>
    </row>
    <row r="95">
      <c r="A95" s="151" t="s">
        <v>2136</v>
      </c>
      <c r="B95" s="151" t="s">
        <v>1913</v>
      </c>
      <c r="C95" s="154">
        <v>42844.0</v>
      </c>
      <c r="D95" s="154">
        <v>42843.0</v>
      </c>
      <c r="E95" s="151" t="s">
        <v>2137</v>
      </c>
      <c r="F95" s="153">
        <v>1.0979378E7</v>
      </c>
      <c r="G95" s="151" t="s">
        <v>2138</v>
      </c>
    </row>
    <row r="96">
      <c r="A96" s="151" t="s">
        <v>2139</v>
      </c>
      <c r="B96" s="151" t="s">
        <v>1913</v>
      </c>
      <c r="C96" s="154">
        <v>42818.0</v>
      </c>
      <c r="D96" s="154">
        <v>42800.0</v>
      </c>
      <c r="E96" s="151" t="s">
        <v>2140</v>
      </c>
      <c r="F96" s="153">
        <v>1.0968322E7</v>
      </c>
      <c r="G96" s="151" t="s">
        <v>2141</v>
      </c>
    </row>
    <row r="97">
      <c r="A97" s="151" t="s">
        <v>2142</v>
      </c>
      <c r="B97" s="151" t="s">
        <v>1913</v>
      </c>
      <c r="C97" s="154">
        <v>42640.0</v>
      </c>
      <c r="D97" s="154">
        <v>42629.0</v>
      </c>
      <c r="E97" s="151" t="s">
        <v>2143</v>
      </c>
      <c r="F97" s="153">
        <v>1.0910065E7</v>
      </c>
      <c r="G97" s="151" t="s">
        <v>2144</v>
      </c>
    </row>
    <row r="98">
      <c r="A98" s="151" t="s">
        <v>2145</v>
      </c>
      <c r="B98" s="151" t="s">
        <v>1913</v>
      </c>
      <c r="C98" s="154">
        <v>43158.0</v>
      </c>
      <c r="D98" s="154">
        <v>42564.0</v>
      </c>
      <c r="E98" s="151" t="s">
        <v>2146</v>
      </c>
      <c r="F98" s="153">
        <v>1.1075212E7</v>
      </c>
      <c r="G98" s="151" t="s">
        <v>2147</v>
      </c>
    </row>
    <row r="99">
      <c r="A99" s="151" t="s">
        <v>2148</v>
      </c>
      <c r="B99" s="151" t="s">
        <v>1913</v>
      </c>
      <c r="C99" s="154">
        <v>42538.0</v>
      </c>
      <c r="D99" s="154">
        <v>42531.0</v>
      </c>
      <c r="E99" s="151" t="s">
        <v>1923</v>
      </c>
      <c r="F99" s="153">
        <v>1.0874744E7</v>
      </c>
      <c r="G99" s="151" t="s">
        <v>2149</v>
      </c>
    </row>
    <row r="100">
      <c r="A100" s="151" t="s">
        <v>2150</v>
      </c>
      <c r="B100" s="151" t="s">
        <v>1913</v>
      </c>
      <c r="C100" s="152">
        <v>42501.0</v>
      </c>
      <c r="D100" s="152">
        <v>42501.0</v>
      </c>
      <c r="E100" s="151" t="s">
        <v>2151</v>
      </c>
      <c r="F100" s="153">
        <v>1.0864353E7</v>
      </c>
      <c r="G100" s="151" t="s">
        <v>2152</v>
      </c>
    </row>
    <row r="101">
      <c r="A101" s="151" t="s">
        <v>2133</v>
      </c>
      <c r="B101" s="151" t="s">
        <v>1913</v>
      </c>
      <c r="C101" s="154">
        <v>42489.0</v>
      </c>
      <c r="D101" s="154">
        <v>42488.0</v>
      </c>
      <c r="E101" s="151" t="s">
        <v>2153</v>
      </c>
      <c r="F101" s="153">
        <v>1.0862194E7</v>
      </c>
      <c r="G101" s="151" t="s">
        <v>2154</v>
      </c>
    </row>
    <row r="102">
      <c r="A102" s="151" t="s">
        <v>2155</v>
      </c>
      <c r="B102" s="151" t="s">
        <v>1913</v>
      </c>
      <c r="C102" s="154">
        <v>42542.0</v>
      </c>
      <c r="D102" s="154">
        <v>42464.0</v>
      </c>
      <c r="E102" s="151" t="s">
        <v>2156</v>
      </c>
      <c r="F102" s="153">
        <v>1.0875699E7</v>
      </c>
      <c r="G102" s="151" t="s">
        <v>2157</v>
      </c>
    </row>
    <row r="103">
      <c r="A103" s="151" t="s">
        <v>2158</v>
      </c>
      <c r="B103" s="151" t="s">
        <v>1913</v>
      </c>
      <c r="C103" s="154">
        <v>42353.0</v>
      </c>
      <c r="D103" s="154">
        <v>42333.0</v>
      </c>
      <c r="E103" s="151" t="s">
        <v>2159</v>
      </c>
      <c r="F103" s="153">
        <v>1.0810457E7</v>
      </c>
      <c r="G103" s="151" t="s">
        <v>2160</v>
      </c>
    </row>
    <row r="104">
      <c r="A104" s="151" t="s">
        <v>2123</v>
      </c>
      <c r="B104" s="151" t="s">
        <v>1913</v>
      </c>
      <c r="C104" s="154">
        <v>42264.0</v>
      </c>
      <c r="D104" s="154">
        <v>42263.0</v>
      </c>
      <c r="E104" s="151" t="s">
        <v>2161</v>
      </c>
      <c r="F104" s="153">
        <v>1.0764853E7</v>
      </c>
      <c r="G104" s="151" t="s">
        <v>2162</v>
      </c>
    </row>
    <row r="105">
      <c r="A105" s="151" t="s">
        <v>2163</v>
      </c>
      <c r="B105" s="151" t="s">
        <v>2164</v>
      </c>
      <c r="C105" s="154">
        <v>43532.0</v>
      </c>
      <c r="D105" s="154">
        <v>43526.0</v>
      </c>
      <c r="E105" s="151" t="s">
        <v>1952</v>
      </c>
      <c r="F105" s="153">
        <v>1.118515E7</v>
      </c>
      <c r="G105" s="151" t="s">
        <v>2165</v>
      </c>
    </row>
    <row r="106">
      <c r="A106" s="151" t="s">
        <v>2166</v>
      </c>
      <c r="B106" s="151" t="s">
        <v>2164</v>
      </c>
      <c r="C106" s="154">
        <v>43382.0</v>
      </c>
      <c r="D106" s="154">
        <v>43380.0</v>
      </c>
      <c r="E106" s="151" t="s">
        <v>2167</v>
      </c>
      <c r="F106" s="153">
        <v>1.1139174E7</v>
      </c>
      <c r="G106" s="151" t="s">
        <v>2168</v>
      </c>
    </row>
    <row r="107">
      <c r="A107" s="151" t="s">
        <v>2169</v>
      </c>
      <c r="B107" s="151" t="s">
        <v>2164</v>
      </c>
      <c r="C107" s="152">
        <v>42856.0</v>
      </c>
      <c r="D107" s="154">
        <v>42780.0</v>
      </c>
      <c r="E107" s="151" t="s">
        <v>2170</v>
      </c>
      <c r="F107" s="153">
        <v>1.0982961E7</v>
      </c>
      <c r="G107" s="151" t="s">
        <v>2171</v>
      </c>
    </row>
    <row r="108">
      <c r="A108" s="151" t="s">
        <v>2172</v>
      </c>
      <c r="B108" s="151" t="s">
        <v>2164</v>
      </c>
      <c r="C108" s="154">
        <v>42437.0</v>
      </c>
      <c r="D108" s="154">
        <v>42431.0</v>
      </c>
      <c r="E108" s="151" t="s">
        <v>2173</v>
      </c>
      <c r="F108" s="153">
        <v>1.0845619E7</v>
      </c>
      <c r="G108" s="151" t="s">
        <v>2174</v>
      </c>
    </row>
    <row r="109">
      <c r="A109" s="151" t="s">
        <v>2175</v>
      </c>
      <c r="B109" s="151" t="s">
        <v>2164</v>
      </c>
      <c r="C109" s="154">
        <v>42415.0</v>
      </c>
      <c r="D109" s="154">
        <v>42261.0</v>
      </c>
      <c r="E109" s="151" t="s">
        <v>1935</v>
      </c>
      <c r="F109" s="153">
        <v>1.0836289E7</v>
      </c>
      <c r="G109" s="151" t="s">
        <v>2176</v>
      </c>
    </row>
    <row r="110">
      <c r="A110" s="151" t="s">
        <v>2177</v>
      </c>
      <c r="B110" s="151" t="s">
        <v>2164</v>
      </c>
      <c r="C110" s="154">
        <v>42163.0</v>
      </c>
      <c r="D110" s="152">
        <v>42146.0</v>
      </c>
      <c r="E110" s="151" t="s">
        <v>2178</v>
      </c>
      <c r="F110" s="153">
        <v>1.0723925E7</v>
      </c>
      <c r="G110" s="151" t="s">
        <v>2179</v>
      </c>
    </row>
    <row r="111">
      <c r="A111" s="151" t="s">
        <v>2180</v>
      </c>
      <c r="B111" s="151" t="s">
        <v>2164</v>
      </c>
      <c r="C111" s="154">
        <v>41911.0</v>
      </c>
      <c r="D111" s="154">
        <v>41839.0</v>
      </c>
      <c r="E111" s="151" t="s">
        <v>1892</v>
      </c>
      <c r="F111" s="153">
        <v>1.0639935E7</v>
      </c>
      <c r="G111" s="151" t="s">
        <v>2181</v>
      </c>
    </row>
    <row r="112">
      <c r="A112" s="151" t="s">
        <v>2182</v>
      </c>
      <c r="B112" s="151" t="s">
        <v>2183</v>
      </c>
      <c r="C112" s="154">
        <v>43511.0</v>
      </c>
      <c r="D112" s="154">
        <v>43493.0</v>
      </c>
      <c r="E112" s="151" t="s">
        <v>2184</v>
      </c>
      <c r="F112" s="153">
        <v>1.1180431E7</v>
      </c>
      <c r="G112" s="151" t="s">
        <v>2185</v>
      </c>
    </row>
    <row r="113">
      <c r="A113" s="151" t="s">
        <v>2186</v>
      </c>
      <c r="B113" s="151" t="s">
        <v>2187</v>
      </c>
      <c r="C113" s="154">
        <v>42800.0</v>
      </c>
      <c r="D113" s="154">
        <v>42798.0</v>
      </c>
      <c r="E113" s="151" t="s">
        <v>1923</v>
      </c>
      <c r="F113" s="153">
        <v>1.0958834E7</v>
      </c>
      <c r="G113" s="151" t="s">
        <v>2188</v>
      </c>
    </row>
    <row r="114">
      <c r="A114" s="151" t="s">
        <v>2166</v>
      </c>
      <c r="B114" s="151" t="s">
        <v>2189</v>
      </c>
      <c r="C114" s="154">
        <v>42240.0</v>
      </c>
      <c r="D114" s="154">
        <v>42201.0</v>
      </c>
      <c r="E114" s="151" t="s">
        <v>2190</v>
      </c>
      <c r="F114" s="153">
        <v>1.0758893E7</v>
      </c>
      <c r="G114" s="151" t="s">
        <v>2191</v>
      </c>
    </row>
    <row r="115">
      <c r="A115" s="151" t="s">
        <v>2192</v>
      </c>
      <c r="B115" s="151" t="s">
        <v>2189</v>
      </c>
      <c r="C115" s="154">
        <v>42240.0</v>
      </c>
      <c r="D115" s="152">
        <v>41401.0</v>
      </c>
      <c r="E115" s="151" t="s">
        <v>2190</v>
      </c>
      <c r="F115" s="153">
        <v>1.0758908E7</v>
      </c>
      <c r="G115" s="151" t="s">
        <v>2193</v>
      </c>
    </row>
    <row r="116">
      <c r="A116" s="151" t="s">
        <v>2194</v>
      </c>
      <c r="B116" s="151" t="s">
        <v>1887</v>
      </c>
      <c r="C116" s="154">
        <v>43441.0</v>
      </c>
      <c r="D116" s="154">
        <v>43440.0</v>
      </c>
      <c r="E116" s="151" t="s">
        <v>2195</v>
      </c>
      <c r="F116" s="153">
        <v>1.1156706E7</v>
      </c>
      <c r="G116" s="151" t="s">
        <v>2196</v>
      </c>
    </row>
    <row r="117">
      <c r="A117" s="151" t="s">
        <v>2186</v>
      </c>
      <c r="B117" s="151" t="s">
        <v>1887</v>
      </c>
      <c r="C117" s="154">
        <v>43189.0</v>
      </c>
      <c r="D117" s="154">
        <v>43186.0</v>
      </c>
      <c r="E117" s="151" t="s">
        <v>2197</v>
      </c>
      <c r="F117" s="153">
        <v>1.1082114E7</v>
      </c>
      <c r="G117" s="151" t="s">
        <v>2198</v>
      </c>
    </row>
    <row r="118">
      <c r="A118" s="151" t="s">
        <v>2199</v>
      </c>
      <c r="B118" s="151" t="s">
        <v>1887</v>
      </c>
      <c r="C118" s="154">
        <v>43185.0</v>
      </c>
      <c r="D118" s="154">
        <v>43176.0</v>
      </c>
      <c r="E118" s="151" t="s">
        <v>2200</v>
      </c>
      <c r="F118" s="153">
        <v>1.1081382E7</v>
      </c>
      <c r="G118" s="151" t="s">
        <v>2201</v>
      </c>
    </row>
    <row r="119">
      <c r="A119" s="151" t="s">
        <v>2166</v>
      </c>
      <c r="B119" s="151" t="s">
        <v>1887</v>
      </c>
      <c r="C119" s="154">
        <v>43126.0</v>
      </c>
      <c r="D119" s="154">
        <v>43068.0</v>
      </c>
      <c r="E119" s="151" t="s">
        <v>2202</v>
      </c>
      <c r="F119" s="153">
        <v>1.1065308E7</v>
      </c>
      <c r="G119" s="151" t="s">
        <v>2203</v>
      </c>
    </row>
    <row r="120">
      <c r="A120" s="151" t="s">
        <v>2204</v>
      </c>
      <c r="B120" s="151" t="s">
        <v>1887</v>
      </c>
      <c r="C120" s="154">
        <v>42431.0</v>
      </c>
      <c r="D120" s="154">
        <v>42424.0</v>
      </c>
      <c r="E120" s="151" t="s">
        <v>1926</v>
      </c>
      <c r="F120" s="153">
        <v>1.0839579E7</v>
      </c>
      <c r="G120" s="151" t="s">
        <v>2205</v>
      </c>
    </row>
    <row r="121">
      <c r="A121" s="151" t="s">
        <v>2206</v>
      </c>
      <c r="B121" s="151" t="s">
        <v>1887</v>
      </c>
      <c r="C121" s="154">
        <v>42234.0</v>
      </c>
      <c r="D121" s="154">
        <v>42220.0</v>
      </c>
      <c r="E121" s="151" t="s">
        <v>2207</v>
      </c>
      <c r="F121" s="153">
        <v>1.0749575E7</v>
      </c>
      <c r="G121" s="151" t="s">
        <v>2208</v>
      </c>
    </row>
    <row r="122">
      <c r="A122" s="151" t="s">
        <v>2209</v>
      </c>
      <c r="B122" s="151" t="s">
        <v>1887</v>
      </c>
      <c r="C122" s="154">
        <v>41541.0</v>
      </c>
      <c r="D122" s="154">
        <v>41538.0</v>
      </c>
      <c r="E122" s="151" t="s">
        <v>1952</v>
      </c>
      <c r="F122" s="153">
        <v>1.054523E7</v>
      </c>
      <c r="G122" s="151" t="s">
        <v>2210</v>
      </c>
    </row>
    <row r="123">
      <c r="A123" s="151" t="s">
        <v>2211</v>
      </c>
      <c r="B123" s="151" t="s">
        <v>1887</v>
      </c>
      <c r="C123" s="154">
        <v>41543.0</v>
      </c>
      <c r="D123" s="154">
        <v>41484.0</v>
      </c>
      <c r="E123" s="151" t="s">
        <v>2212</v>
      </c>
      <c r="F123" s="153">
        <v>1.0545488E7</v>
      </c>
      <c r="G123" s="151" t="s">
        <v>2213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14.71"/>
    <col customWidth="1" min="3" max="8" width="13.57"/>
    <col customWidth="1" min="9" max="9" width="7.0"/>
    <col customWidth="1" min="10" max="10" width="11.43"/>
    <col customWidth="1" min="11" max="11" width="8.0"/>
    <col customWidth="1" min="12" max="12" width="14.14"/>
  </cols>
  <sheetData>
    <row r="1">
      <c r="B1" s="155" t="s">
        <v>2214</v>
      </c>
      <c r="C1" s="156"/>
      <c r="D1" s="156"/>
      <c r="E1" s="156"/>
      <c r="F1" s="156"/>
      <c r="G1" s="156"/>
      <c r="H1" s="157"/>
      <c r="I1" s="158" t="s">
        <v>2215</v>
      </c>
      <c r="J1" s="156"/>
      <c r="K1" s="157"/>
      <c r="L1" s="159" t="s">
        <v>2216</v>
      </c>
    </row>
    <row r="2">
      <c r="A2" s="160" t="s">
        <v>3</v>
      </c>
      <c r="B2" s="161" t="s">
        <v>2217</v>
      </c>
      <c r="C2" s="162" t="s">
        <v>2218</v>
      </c>
      <c r="D2" s="162" t="s">
        <v>2219</v>
      </c>
      <c r="E2" s="162" t="s">
        <v>2220</v>
      </c>
      <c r="F2" s="162" t="s">
        <v>2221</v>
      </c>
      <c r="G2" s="162" t="s">
        <v>2222</v>
      </c>
      <c r="H2" s="160" t="s">
        <v>2221</v>
      </c>
      <c r="I2" s="163" t="s">
        <v>2217</v>
      </c>
      <c r="J2" s="160" t="s">
        <v>2223</v>
      </c>
      <c r="K2" s="164" t="s">
        <v>2222</v>
      </c>
      <c r="L2" s="165" t="s">
        <v>2217</v>
      </c>
      <c r="M2" s="166" t="s">
        <v>19</v>
      </c>
    </row>
    <row r="3">
      <c r="A3" s="167">
        <v>43775.0</v>
      </c>
      <c r="B3" s="168"/>
      <c r="C3" s="169"/>
      <c r="D3" s="169">
        <v>1.0E9</v>
      </c>
      <c r="E3" s="169"/>
      <c r="F3" s="169"/>
      <c r="G3" s="169"/>
      <c r="H3" s="170"/>
      <c r="I3" s="171"/>
      <c r="J3" s="172"/>
      <c r="K3" s="173"/>
      <c r="L3" s="174"/>
      <c r="M3" s="175" t="s">
        <v>2224</v>
      </c>
    </row>
    <row r="4">
      <c r="A4" s="167">
        <v>43547.0</v>
      </c>
      <c r="B4" s="168"/>
      <c r="C4" s="169"/>
      <c r="D4" s="169"/>
      <c r="E4" s="169"/>
      <c r="F4" s="169"/>
      <c r="G4" s="169">
        <v>1.0E9</v>
      </c>
      <c r="H4" s="170"/>
      <c r="I4" s="171">
        <f>sumif(Deaths!C:C,"&lt;"&amp;A4,Deaths!L:L)</f>
        <v>43</v>
      </c>
      <c r="J4" s="172">
        <f t="shared" ref="J4:J5" si="1">I4-K4</f>
        <v>40</v>
      </c>
      <c r="K4" s="173">
        <f>sumifs(Deaths!L:L,Deaths!C:C,"&lt;"&amp;A4,Deaths!M:M,"3")</f>
        <v>3</v>
      </c>
      <c r="L4" s="174"/>
      <c r="M4" s="175" t="s">
        <v>2225</v>
      </c>
    </row>
    <row r="5">
      <c r="A5" s="167">
        <v>43545.0</v>
      </c>
      <c r="B5" s="168">
        <v>1.0286222684E10</v>
      </c>
      <c r="C5" s="170"/>
      <c r="D5" s="170"/>
      <c r="E5" s="170"/>
      <c r="F5" s="170">
        <f t="array" ref="F5">B5/index(VehicleYears!$78:$78,1,match(A5,VehicleYears!$2:$2,1))</f>
        <v>11677.58712</v>
      </c>
      <c r="G5" s="170"/>
      <c r="H5" s="176"/>
      <c r="I5" s="171">
        <f>sumif(Deaths!C:C,"&lt;"&amp;A5,Deaths!L:L)</f>
        <v>43</v>
      </c>
      <c r="J5" s="172">
        <f t="shared" si="1"/>
        <v>40</v>
      </c>
      <c r="K5" s="173">
        <f>sumifs(Deaths!L:L,Deaths!C:C,"&lt;"&amp;A5,Deaths!M:M,"3")</f>
        <v>3</v>
      </c>
      <c r="L5" s="174">
        <f>B5/I5</f>
        <v>239214481</v>
      </c>
      <c r="M5" s="175" t="s">
        <v>2226</v>
      </c>
    </row>
    <row r="6">
      <c r="A6" s="167">
        <v>43432.0</v>
      </c>
      <c r="B6" s="177">
        <f>B7*((B5/B7)^(1/((A5-A7)/365)))^((A6-A7)/365)</f>
        <v>9113481349</v>
      </c>
      <c r="C6" s="170">
        <v>1.0E9</v>
      </c>
      <c r="D6" s="178"/>
      <c r="E6" s="178">
        <f>C6/B6</f>
        <v>0.1097275521</v>
      </c>
      <c r="F6" s="179">
        <f t="array" ref="F6">B6/index(VehicleYears!$78:$78,1,match(A6,VehicleYears!$2:$2,1))</f>
        <v>12000.88133</v>
      </c>
      <c r="G6" s="179"/>
      <c r="H6" s="176"/>
      <c r="I6" s="171"/>
      <c r="J6" s="172"/>
      <c r="K6" s="173"/>
      <c r="L6" s="174"/>
      <c r="M6" s="175" t="s">
        <v>2227</v>
      </c>
    </row>
    <row r="7">
      <c r="A7" s="167">
        <v>43212.0</v>
      </c>
      <c r="B7" s="168">
        <v>7.2E9</v>
      </c>
      <c r="C7" s="170"/>
      <c r="D7" s="170"/>
      <c r="E7" s="170"/>
      <c r="F7" s="170">
        <f t="array" ref="F7">B7/index(VehicleYears!$78:$78,1,match(A7,VehicleYears!$2:$2,1))</f>
        <v>12486.37115</v>
      </c>
      <c r="G7" s="170"/>
      <c r="H7" s="176"/>
      <c r="I7" s="171">
        <f>sumif(Deaths!C:C,"&lt;"&amp;A7,Deaths!L:L)</f>
        <v>25</v>
      </c>
      <c r="J7" s="172">
        <f t="shared" ref="J7:J9" si="2">I7-K7</f>
        <v>25</v>
      </c>
      <c r="K7" s="173">
        <f>sumifs(Deaths!L:L,Deaths!C:C,"&lt;"&amp;A7,Deaths!M:M,"3")</f>
        <v>0</v>
      </c>
      <c r="L7" s="174">
        <f t="shared" ref="L7:L9" si="3">B7/I7</f>
        <v>288000000</v>
      </c>
      <c r="M7" s="175" t="s">
        <v>2228</v>
      </c>
    </row>
    <row r="8">
      <c r="A8" s="167">
        <v>42814.0</v>
      </c>
      <c r="B8" s="168">
        <v>4.0E9</v>
      </c>
      <c r="C8" s="170"/>
      <c r="D8" s="170"/>
      <c r="E8" s="170"/>
      <c r="F8" s="170">
        <f t="array" ref="F8">B8/index(VehicleYears!$78:$78,1,match(A8,VehicleYears!$2:$2,1))</f>
        <v>14687.59302</v>
      </c>
      <c r="G8" s="170"/>
      <c r="H8" s="176"/>
      <c r="I8" s="171">
        <f>sumif(Deaths!C:C,"&lt;"&amp;A8,Deaths!L:L)</f>
        <v>20</v>
      </c>
      <c r="J8" s="172">
        <f t="shared" si="2"/>
        <v>20</v>
      </c>
      <c r="K8" s="173">
        <f>sumifs(Deaths!L:L,Deaths!C:C,"&lt;"&amp;A8,Deaths!M:M,"3")</f>
        <v>0</v>
      </c>
      <c r="L8" s="174">
        <f t="shared" si="3"/>
        <v>200000000</v>
      </c>
      <c r="M8" s="175" t="s">
        <v>2229</v>
      </c>
    </row>
    <row r="9">
      <c r="A9" s="167">
        <v>42730.0</v>
      </c>
      <c r="B9" s="168">
        <v>3.5E9</v>
      </c>
      <c r="C9" s="170"/>
      <c r="D9" s="170"/>
      <c r="E9" s="170"/>
      <c r="F9" s="170">
        <f t="array" ref="F9">B9/index(VehicleYears!$78:$78,1,match(A9,VehicleYears!$2:$2,1))</f>
        <v>15267.45026</v>
      </c>
      <c r="G9" s="170"/>
      <c r="H9" s="176"/>
      <c r="I9" s="171">
        <f>sumif(Deaths!C:C,"&lt;"&amp;A9,Deaths!L:L)</f>
        <v>18</v>
      </c>
      <c r="J9" s="172">
        <f t="shared" si="2"/>
        <v>18</v>
      </c>
      <c r="K9" s="173">
        <f>sumifs(Deaths!L:L,Deaths!C:C,"&lt;"&amp;A9,Deaths!M:M,"3")</f>
        <v>0</v>
      </c>
      <c r="L9" s="174">
        <f t="shared" si="3"/>
        <v>194444444.4</v>
      </c>
      <c r="M9" s="175" t="s">
        <v>2230</v>
      </c>
    </row>
    <row r="10">
      <c r="A10" s="167">
        <v>42650.0</v>
      </c>
      <c r="B10" s="177">
        <f>B11*((B9/B11)^(1/(($A9-$A11)/365)))^(($A10-$A11)/365)</f>
        <v>3032438215</v>
      </c>
      <c r="C10" s="170">
        <v>2.22E8</v>
      </c>
      <c r="D10" s="178"/>
      <c r="E10" s="178">
        <f t="shared" ref="E10:E11" si="4">C10/B10</f>
        <v>0.07320841655</v>
      </c>
      <c r="F10" s="179">
        <f t="array" ref="F10">B10/index(VehicleYears!$78:$78,1,match(A10,VehicleYears!$2:$2,1))</f>
        <v>13227.8856</v>
      </c>
      <c r="G10" s="179"/>
      <c r="H10" s="176"/>
      <c r="I10" s="171"/>
      <c r="J10" s="172"/>
      <c r="K10" s="173"/>
      <c r="L10" s="174"/>
      <c r="M10" s="175" t="s">
        <v>2231</v>
      </c>
    </row>
    <row r="11">
      <c r="A11" s="167">
        <v>42644.0</v>
      </c>
      <c r="B11" s="168">
        <v>3.0E9</v>
      </c>
      <c r="C11" s="179">
        <f>C12*((C10/C12)^(1/(($A10-$A12)/365)))^(($A11-$A12)/365)</f>
        <v>214324932.8</v>
      </c>
      <c r="D11" s="178"/>
      <c r="E11" s="178">
        <f t="shared" si="4"/>
        <v>0.07144164426</v>
      </c>
      <c r="F11" s="170">
        <f t="array" ref="F11">B11/index(VehicleYears!$78:$78,1,match(A11,VehicleYears!$2:$2,1))</f>
        <v>13086.38594</v>
      </c>
      <c r="G11" s="170"/>
      <c r="H11" s="176"/>
      <c r="I11" s="171">
        <f>sumif(Deaths!C:C,"&lt;"&amp;A11,Deaths!L:L)</f>
        <v>14</v>
      </c>
      <c r="J11" s="172">
        <f>I11-K11</f>
        <v>14</v>
      </c>
      <c r="K11" s="173">
        <f>sumifs(Deaths!L:L,Deaths!C:C,"&lt;"&amp;A11,Deaths!M:M,"3")</f>
        <v>0</v>
      </c>
      <c r="L11" s="174">
        <f>B11/I11</f>
        <v>214285714.3</v>
      </c>
      <c r="M11" s="175" t="s">
        <v>2232</v>
      </c>
    </row>
    <row r="12">
      <c r="A12" s="167">
        <v>42514.0</v>
      </c>
      <c r="B12" s="168"/>
      <c r="C12" s="170">
        <v>1.0E8</v>
      </c>
      <c r="D12" s="170"/>
      <c r="E12" s="170"/>
      <c r="F12" s="170"/>
      <c r="G12" s="170"/>
      <c r="H12" s="176"/>
      <c r="I12" s="171"/>
      <c r="J12" s="172"/>
      <c r="K12" s="173"/>
      <c r="L12" s="174"/>
      <c r="M12" s="175" t="s">
        <v>2233</v>
      </c>
    </row>
    <row r="13">
      <c r="A13" s="167">
        <v>42469.0</v>
      </c>
      <c r="B13" s="180"/>
      <c r="C13" s="181">
        <v>4.7E7</v>
      </c>
      <c r="D13" s="181"/>
      <c r="E13" s="181"/>
      <c r="F13" s="181"/>
      <c r="G13" s="181"/>
      <c r="H13" s="182"/>
      <c r="I13" s="183"/>
      <c r="J13" s="184"/>
      <c r="K13" s="185"/>
      <c r="L13" s="186"/>
      <c r="M13" s="175" t="s">
        <v>2234</v>
      </c>
    </row>
    <row r="14">
      <c r="A14" s="187"/>
    </row>
    <row r="15">
      <c r="A15" s="187" t="s">
        <v>2235</v>
      </c>
    </row>
    <row r="16">
      <c r="B16" s="188"/>
    </row>
    <row r="17">
      <c r="A17" s="12" t="s">
        <v>2236</v>
      </c>
      <c r="B17" s="188"/>
    </row>
    <row r="18">
      <c r="A18" s="12" t="s">
        <v>2237</v>
      </c>
      <c r="B18" s="188"/>
      <c r="C18" s="187"/>
      <c r="D18" s="187"/>
      <c r="E18" s="187"/>
      <c r="F18" s="187"/>
      <c r="G18" s="187"/>
      <c r="H18" s="187"/>
    </row>
    <row r="19">
      <c r="B19" s="188"/>
    </row>
    <row r="20">
      <c r="B20" s="188"/>
    </row>
    <row r="25">
      <c r="D25" s="12"/>
      <c r="E25" s="12" t="s">
        <v>2238</v>
      </c>
    </row>
    <row r="27">
      <c r="D27" s="12"/>
      <c r="E27" s="12" t="s">
        <v>88</v>
      </c>
      <c r="F27" s="12" t="s">
        <v>1147</v>
      </c>
      <c r="G27" s="12" t="s">
        <v>285</v>
      </c>
      <c r="H27" s="12" t="s">
        <v>1484</v>
      </c>
      <c r="I27" s="12" t="s">
        <v>2239</v>
      </c>
      <c r="J27" s="12" t="s">
        <v>2240</v>
      </c>
    </row>
    <row r="28">
      <c r="C28" s="189" t="s">
        <v>2241</v>
      </c>
      <c r="D28" s="190"/>
      <c r="E28" s="190">
        <v>14125.0</v>
      </c>
      <c r="F28" s="190">
        <v>11500.0</v>
      </c>
      <c r="G28" s="190">
        <v>11729.0</v>
      </c>
      <c r="H28" s="190">
        <v>14935.0</v>
      </c>
      <c r="I28" s="190">
        <v>19801.0</v>
      </c>
      <c r="J28" s="188">
        <f t="shared" ref="J28:J29" si="6">average(E28:H28)</f>
        <v>13072.25</v>
      </c>
    </row>
    <row r="29">
      <c r="C29" s="189" t="s">
        <v>2242</v>
      </c>
      <c r="D29" s="190"/>
      <c r="E29" s="190">
        <f t="shared" ref="E29:I29" si="5">E28*0.621371</f>
        <v>8776.865375</v>
      </c>
      <c r="F29" s="190">
        <f t="shared" si="5"/>
        <v>7145.7665</v>
      </c>
      <c r="G29" s="190">
        <f t="shared" si="5"/>
        <v>7288.060459</v>
      </c>
      <c r="H29" s="190">
        <f t="shared" si="5"/>
        <v>9280.175885</v>
      </c>
      <c r="I29" s="190">
        <f t="shared" si="5"/>
        <v>12303.76717</v>
      </c>
      <c r="J29" s="188">
        <f t="shared" si="6"/>
        <v>8122.717055</v>
      </c>
    </row>
    <row r="31">
      <c r="C31" s="12" t="s">
        <v>2243</v>
      </c>
    </row>
    <row r="32">
      <c r="C32" s="18" t="s">
        <v>2244</v>
      </c>
    </row>
    <row r="33">
      <c r="C33" s="18" t="s">
        <v>2245</v>
      </c>
    </row>
    <row r="34">
      <c r="C34" s="18" t="s">
        <v>2246</v>
      </c>
    </row>
    <row r="35">
      <c r="B35" s="188"/>
    </row>
    <row r="36">
      <c r="B36" s="188"/>
    </row>
    <row r="37">
      <c r="B37" s="188"/>
    </row>
    <row r="38">
      <c r="B38" s="188"/>
    </row>
    <row r="39">
      <c r="B39" s="188"/>
    </row>
    <row r="40">
      <c r="B40" s="188"/>
    </row>
    <row r="41">
      <c r="B41" s="188"/>
    </row>
    <row r="42">
      <c r="B42" s="188"/>
    </row>
    <row r="43">
      <c r="B43" s="188"/>
    </row>
    <row r="44">
      <c r="B44" s="188"/>
    </row>
    <row r="45">
      <c r="B45" s="188"/>
    </row>
    <row r="46">
      <c r="B46" s="188"/>
    </row>
    <row r="47">
      <c r="B47" s="188"/>
    </row>
    <row r="48">
      <c r="B48" s="188"/>
    </row>
    <row r="49">
      <c r="B49" s="188"/>
    </row>
    <row r="50">
      <c r="B50" s="188"/>
    </row>
    <row r="51">
      <c r="B51" s="188"/>
    </row>
    <row r="52">
      <c r="B52" s="188"/>
    </row>
    <row r="53">
      <c r="B53" s="188"/>
    </row>
    <row r="54">
      <c r="B54" s="188"/>
    </row>
    <row r="55">
      <c r="B55" s="188"/>
    </row>
    <row r="56">
      <c r="B56" s="188"/>
    </row>
    <row r="57">
      <c r="B57" s="188"/>
    </row>
    <row r="58">
      <c r="B58" s="188"/>
    </row>
    <row r="59">
      <c r="B59" s="188"/>
    </row>
    <row r="60">
      <c r="B60" s="188"/>
    </row>
    <row r="61">
      <c r="B61" s="188"/>
    </row>
    <row r="62">
      <c r="B62" s="188"/>
    </row>
    <row r="63">
      <c r="B63" s="188"/>
    </row>
    <row r="64">
      <c r="B64" s="188"/>
    </row>
    <row r="65">
      <c r="B65" s="188"/>
    </row>
    <row r="66">
      <c r="B66" s="188"/>
    </row>
    <row r="67">
      <c r="B67" s="188"/>
    </row>
    <row r="68">
      <c r="B68" s="188"/>
    </row>
    <row r="69">
      <c r="B69" s="188"/>
    </row>
    <row r="70">
      <c r="B70" s="188"/>
    </row>
    <row r="71">
      <c r="B71" s="188"/>
    </row>
    <row r="72">
      <c r="B72" s="188"/>
    </row>
    <row r="73">
      <c r="B73" s="188"/>
    </row>
    <row r="74">
      <c r="B74" s="188"/>
    </row>
    <row r="75">
      <c r="B75" s="188"/>
    </row>
    <row r="76">
      <c r="B76" s="188"/>
    </row>
    <row r="77">
      <c r="B77" s="188"/>
    </row>
    <row r="78">
      <c r="B78" s="188"/>
    </row>
    <row r="79">
      <c r="B79" s="188"/>
    </row>
    <row r="80">
      <c r="B80" s="188"/>
    </row>
    <row r="81">
      <c r="B81" s="188"/>
    </row>
    <row r="82">
      <c r="B82" s="188"/>
    </row>
    <row r="83">
      <c r="B83" s="188"/>
    </row>
    <row r="84">
      <c r="B84" s="188"/>
    </row>
    <row r="85">
      <c r="B85" s="188"/>
    </row>
    <row r="86">
      <c r="B86" s="188"/>
    </row>
    <row r="87">
      <c r="B87" s="188"/>
    </row>
    <row r="88">
      <c r="B88" s="188"/>
    </row>
    <row r="89">
      <c r="B89" s="188"/>
    </row>
    <row r="90">
      <c r="B90" s="188"/>
    </row>
    <row r="91">
      <c r="B91" s="188"/>
    </row>
    <row r="92">
      <c r="B92" s="188"/>
    </row>
    <row r="93">
      <c r="B93" s="188"/>
    </row>
    <row r="94">
      <c r="B94" s="188"/>
    </row>
    <row r="95">
      <c r="B95" s="188"/>
    </row>
    <row r="96">
      <c r="B96" s="188"/>
    </row>
    <row r="97">
      <c r="B97" s="188"/>
    </row>
    <row r="98">
      <c r="B98" s="188"/>
    </row>
    <row r="99">
      <c r="B99" s="188"/>
    </row>
    <row r="100">
      <c r="B100" s="188"/>
    </row>
    <row r="101">
      <c r="B101" s="188"/>
    </row>
    <row r="102">
      <c r="B102" s="188"/>
    </row>
    <row r="103">
      <c r="B103" s="188"/>
    </row>
    <row r="104">
      <c r="B104" s="188"/>
    </row>
    <row r="105">
      <c r="B105" s="188"/>
    </row>
    <row r="106">
      <c r="B106" s="188"/>
    </row>
    <row r="107">
      <c r="B107" s="188"/>
    </row>
    <row r="108">
      <c r="B108" s="188"/>
    </row>
    <row r="109">
      <c r="B109" s="188"/>
    </row>
    <row r="110">
      <c r="B110" s="188"/>
    </row>
    <row r="111">
      <c r="B111" s="188"/>
    </row>
    <row r="112">
      <c r="B112" s="188"/>
    </row>
    <row r="113">
      <c r="B113" s="188"/>
    </row>
    <row r="114">
      <c r="B114" s="188"/>
    </row>
    <row r="115">
      <c r="B115" s="188"/>
    </row>
    <row r="116">
      <c r="B116" s="188"/>
    </row>
    <row r="117">
      <c r="B117" s="188"/>
    </row>
    <row r="118">
      <c r="B118" s="188"/>
    </row>
    <row r="119">
      <c r="B119" s="188"/>
    </row>
    <row r="120">
      <c r="B120" s="188"/>
    </row>
    <row r="121">
      <c r="B121" s="188"/>
    </row>
    <row r="122">
      <c r="B122" s="188"/>
    </row>
    <row r="123">
      <c r="B123" s="188"/>
    </row>
    <row r="124">
      <c r="B124" s="188"/>
    </row>
    <row r="125">
      <c r="B125" s="188"/>
    </row>
    <row r="126">
      <c r="B126" s="188"/>
    </row>
    <row r="127">
      <c r="B127" s="188"/>
    </row>
    <row r="128">
      <c r="B128" s="188"/>
    </row>
    <row r="129">
      <c r="B129" s="188"/>
    </row>
    <row r="130">
      <c r="B130" s="188"/>
    </row>
    <row r="131">
      <c r="B131" s="188"/>
    </row>
    <row r="132">
      <c r="B132" s="188"/>
    </row>
    <row r="133">
      <c r="B133" s="188"/>
    </row>
    <row r="134">
      <c r="B134" s="188"/>
    </row>
    <row r="135">
      <c r="B135" s="188"/>
    </row>
    <row r="136">
      <c r="B136" s="188"/>
    </row>
    <row r="137">
      <c r="B137" s="188"/>
    </row>
    <row r="138">
      <c r="B138" s="188"/>
    </row>
    <row r="139">
      <c r="B139" s="188"/>
    </row>
    <row r="140">
      <c r="B140" s="188"/>
    </row>
    <row r="141">
      <c r="B141" s="188"/>
    </row>
    <row r="142">
      <c r="B142" s="188"/>
    </row>
    <row r="143">
      <c r="B143" s="188"/>
    </row>
    <row r="144">
      <c r="B144" s="188"/>
    </row>
    <row r="145">
      <c r="B145" s="188"/>
    </row>
    <row r="146">
      <c r="B146" s="188"/>
    </row>
    <row r="147">
      <c r="B147" s="188"/>
    </row>
    <row r="148">
      <c r="B148" s="188"/>
    </row>
    <row r="149">
      <c r="B149" s="188"/>
    </row>
    <row r="150">
      <c r="B150" s="188"/>
    </row>
    <row r="151">
      <c r="B151" s="188"/>
    </row>
    <row r="152">
      <c r="B152" s="188"/>
    </row>
    <row r="153">
      <c r="B153" s="188"/>
    </row>
    <row r="154">
      <c r="B154" s="188"/>
    </row>
    <row r="155">
      <c r="B155" s="188"/>
    </row>
    <row r="156">
      <c r="B156" s="188"/>
    </row>
    <row r="157">
      <c r="B157" s="188"/>
    </row>
    <row r="158">
      <c r="B158" s="188"/>
    </row>
    <row r="159">
      <c r="B159" s="188"/>
    </row>
    <row r="160">
      <c r="B160" s="188"/>
    </row>
    <row r="161">
      <c r="B161" s="188"/>
    </row>
    <row r="162">
      <c r="B162" s="188"/>
    </row>
    <row r="163">
      <c r="B163" s="188"/>
    </row>
    <row r="164">
      <c r="B164" s="188"/>
    </row>
    <row r="165">
      <c r="B165" s="188"/>
    </row>
    <row r="166">
      <c r="B166" s="188"/>
    </row>
    <row r="167">
      <c r="B167" s="188"/>
    </row>
    <row r="168">
      <c r="B168" s="188"/>
    </row>
    <row r="169">
      <c r="B169" s="188"/>
    </row>
    <row r="170">
      <c r="B170" s="188"/>
    </row>
    <row r="171">
      <c r="B171" s="188"/>
    </row>
    <row r="172">
      <c r="B172" s="188"/>
    </row>
    <row r="173">
      <c r="B173" s="188"/>
    </row>
    <row r="174">
      <c r="B174" s="188"/>
    </row>
    <row r="175">
      <c r="B175" s="188"/>
    </row>
    <row r="176">
      <c r="B176" s="188"/>
    </row>
    <row r="177">
      <c r="B177" s="188"/>
    </row>
    <row r="178">
      <c r="B178" s="188"/>
    </row>
    <row r="179">
      <c r="B179" s="188"/>
    </row>
    <row r="180">
      <c r="B180" s="188"/>
    </row>
    <row r="181">
      <c r="B181" s="188"/>
    </row>
    <row r="182">
      <c r="B182" s="188"/>
    </row>
    <row r="183">
      <c r="B183" s="188"/>
    </row>
    <row r="184">
      <c r="B184" s="188"/>
    </row>
    <row r="185">
      <c r="B185" s="188"/>
    </row>
    <row r="186">
      <c r="B186" s="188"/>
    </row>
    <row r="187">
      <c r="B187" s="188"/>
    </row>
    <row r="188">
      <c r="B188" s="188"/>
    </row>
    <row r="189">
      <c r="B189" s="188"/>
    </row>
    <row r="190">
      <c r="B190" s="188"/>
    </row>
    <row r="191">
      <c r="B191" s="188"/>
    </row>
    <row r="192">
      <c r="B192" s="188"/>
    </row>
    <row r="193">
      <c r="B193" s="188"/>
    </row>
    <row r="194">
      <c r="B194" s="188"/>
    </row>
    <row r="195">
      <c r="B195" s="188"/>
    </row>
    <row r="196">
      <c r="B196" s="188"/>
    </row>
    <row r="197">
      <c r="B197" s="188"/>
    </row>
    <row r="198">
      <c r="B198" s="188"/>
    </row>
    <row r="199">
      <c r="B199" s="188"/>
    </row>
    <row r="200">
      <c r="B200" s="188"/>
    </row>
    <row r="201">
      <c r="B201" s="188"/>
    </row>
    <row r="202">
      <c r="B202" s="188"/>
    </row>
    <row r="203">
      <c r="B203" s="188"/>
    </row>
    <row r="204">
      <c r="B204" s="188"/>
    </row>
    <row r="205">
      <c r="B205" s="188"/>
    </row>
    <row r="206">
      <c r="B206" s="188"/>
    </row>
    <row r="207">
      <c r="B207" s="188"/>
    </row>
    <row r="208">
      <c r="B208" s="188"/>
    </row>
    <row r="209">
      <c r="B209" s="188"/>
    </row>
    <row r="210">
      <c r="B210" s="188"/>
    </row>
    <row r="211">
      <c r="B211" s="188"/>
    </row>
    <row r="212">
      <c r="B212" s="188"/>
    </row>
    <row r="213">
      <c r="B213" s="188"/>
    </row>
    <row r="214">
      <c r="B214" s="188"/>
    </row>
    <row r="215">
      <c r="B215" s="188"/>
    </row>
    <row r="216">
      <c r="B216" s="188"/>
    </row>
    <row r="217">
      <c r="B217" s="188"/>
    </row>
    <row r="218">
      <c r="B218" s="188"/>
    </row>
    <row r="219">
      <c r="B219" s="188"/>
    </row>
    <row r="220">
      <c r="B220" s="188"/>
    </row>
    <row r="221">
      <c r="B221" s="188"/>
    </row>
    <row r="222">
      <c r="B222" s="188"/>
    </row>
    <row r="223">
      <c r="B223" s="188"/>
    </row>
    <row r="224">
      <c r="B224" s="188"/>
    </row>
    <row r="225">
      <c r="B225" s="188"/>
    </row>
    <row r="226">
      <c r="B226" s="188"/>
    </row>
    <row r="227">
      <c r="B227" s="188"/>
    </row>
    <row r="228">
      <c r="B228" s="188"/>
    </row>
    <row r="229">
      <c r="B229" s="188"/>
    </row>
    <row r="230">
      <c r="B230" s="188"/>
    </row>
    <row r="231">
      <c r="B231" s="188"/>
    </row>
    <row r="232">
      <c r="B232" s="188"/>
    </row>
    <row r="233">
      <c r="B233" s="188"/>
    </row>
    <row r="234">
      <c r="B234" s="188"/>
    </row>
    <row r="235">
      <c r="B235" s="188"/>
    </row>
    <row r="236">
      <c r="B236" s="188"/>
    </row>
    <row r="237">
      <c r="B237" s="188"/>
    </row>
    <row r="238">
      <c r="B238" s="188"/>
    </row>
    <row r="239">
      <c r="B239" s="188"/>
    </row>
    <row r="240">
      <c r="B240" s="188"/>
    </row>
    <row r="241">
      <c r="B241" s="188"/>
    </row>
    <row r="242">
      <c r="B242" s="188"/>
    </row>
    <row r="243">
      <c r="B243" s="188"/>
    </row>
    <row r="244">
      <c r="B244" s="188"/>
    </row>
    <row r="245">
      <c r="B245" s="188"/>
    </row>
    <row r="246">
      <c r="B246" s="188"/>
    </row>
    <row r="247">
      <c r="B247" s="188"/>
    </row>
    <row r="248">
      <c r="B248" s="188"/>
    </row>
    <row r="249">
      <c r="B249" s="188"/>
    </row>
    <row r="250">
      <c r="B250" s="188"/>
    </row>
    <row r="251">
      <c r="B251" s="188"/>
    </row>
    <row r="252">
      <c r="B252" s="188"/>
    </row>
    <row r="253">
      <c r="B253" s="188"/>
    </row>
    <row r="254">
      <c r="B254" s="188"/>
    </row>
    <row r="255">
      <c r="B255" s="188"/>
    </row>
    <row r="256">
      <c r="B256" s="188"/>
    </row>
    <row r="257">
      <c r="B257" s="188"/>
    </row>
    <row r="258">
      <c r="B258" s="188"/>
    </row>
    <row r="259">
      <c r="B259" s="188"/>
    </row>
    <row r="260">
      <c r="B260" s="188"/>
    </row>
    <row r="261">
      <c r="B261" s="188"/>
    </row>
    <row r="262">
      <c r="B262" s="188"/>
    </row>
    <row r="263">
      <c r="B263" s="188"/>
    </row>
    <row r="264">
      <c r="B264" s="188"/>
    </row>
    <row r="265">
      <c r="B265" s="188"/>
    </row>
    <row r="266">
      <c r="B266" s="188"/>
    </row>
    <row r="267">
      <c r="B267" s="188"/>
    </row>
    <row r="268">
      <c r="B268" s="188"/>
    </row>
    <row r="269">
      <c r="B269" s="188"/>
    </row>
    <row r="270">
      <c r="B270" s="188"/>
    </row>
    <row r="271">
      <c r="B271" s="188"/>
    </row>
    <row r="272">
      <c r="B272" s="188"/>
    </row>
    <row r="273">
      <c r="B273" s="188"/>
    </row>
    <row r="274">
      <c r="B274" s="188"/>
    </row>
    <row r="275">
      <c r="B275" s="188"/>
    </row>
    <row r="276">
      <c r="B276" s="188"/>
    </row>
    <row r="277">
      <c r="B277" s="188"/>
    </row>
    <row r="278">
      <c r="B278" s="188"/>
    </row>
    <row r="279">
      <c r="B279" s="188"/>
    </row>
    <row r="280">
      <c r="B280" s="188"/>
    </row>
    <row r="281">
      <c r="B281" s="188"/>
    </row>
    <row r="282">
      <c r="B282" s="188"/>
    </row>
    <row r="283">
      <c r="B283" s="188"/>
    </row>
    <row r="284">
      <c r="B284" s="188"/>
    </row>
    <row r="285">
      <c r="B285" s="188"/>
    </row>
    <row r="286">
      <c r="B286" s="188"/>
    </row>
    <row r="287">
      <c r="B287" s="188"/>
    </row>
    <row r="288">
      <c r="B288" s="188"/>
    </row>
    <row r="289">
      <c r="B289" s="188"/>
    </row>
    <row r="290">
      <c r="B290" s="188"/>
    </row>
    <row r="291">
      <c r="B291" s="188"/>
    </row>
    <row r="292">
      <c r="B292" s="188"/>
    </row>
    <row r="293">
      <c r="B293" s="188"/>
    </row>
    <row r="294">
      <c r="B294" s="188"/>
    </row>
    <row r="295">
      <c r="B295" s="188"/>
    </row>
    <row r="296">
      <c r="B296" s="188"/>
    </row>
    <row r="297">
      <c r="B297" s="188"/>
    </row>
    <row r="298">
      <c r="B298" s="188"/>
    </row>
    <row r="299">
      <c r="B299" s="188"/>
    </row>
    <row r="300">
      <c r="B300" s="188"/>
    </row>
    <row r="301">
      <c r="B301" s="188"/>
    </row>
    <row r="302">
      <c r="B302" s="188"/>
    </row>
    <row r="303">
      <c r="B303" s="188"/>
    </row>
    <row r="304">
      <c r="B304" s="188"/>
    </row>
    <row r="305">
      <c r="B305" s="188"/>
    </row>
    <row r="306">
      <c r="B306" s="188"/>
    </row>
    <row r="307">
      <c r="B307" s="188"/>
    </row>
    <row r="308">
      <c r="B308" s="188"/>
    </row>
    <row r="309">
      <c r="B309" s="188"/>
    </row>
    <row r="310">
      <c r="B310" s="188"/>
    </row>
    <row r="311">
      <c r="B311" s="188"/>
    </row>
    <row r="312">
      <c r="B312" s="188"/>
    </row>
    <row r="313">
      <c r="B313" s="188"/>
    </row>
    <row r="314">
      <c r="B314" s="188"/>
    </row>
    <row r="315">
      <c r="B315" s="188"/>
    </row>
    <row r="316">
      <c r="B316" s="188"/>
    </row>
    <row r="317">
      <c r="B317" s="188"/>
    </row>
    <row r="318">
      <c r="B318" s="188"/>
    </row>
    <row r="319">
      <c r="B319" s="188"/>
    </row>
    <row r="320">
      <c r="B320" s="188"/>
    </row>
    <row r="321">
      <c r="B321" s="188"/>
    </row>
    <row r="322">
      <c r="B322" s="188"/>
    </row>
    <row r="323">
      <c r="B323" s="188"/>
    </row>
    <row r="324">
      <c r="B324" s="188"/>
    </row>
    <row r="325">
      <c r="B325" s="188"/>
    </row>
    <row r="326">
      <c r="B326" s="188"/>
    </row>
    <row r="327">
      <c r="B327" s="188"/>
    </row>
    <row r="328">
      <c r="B328" s="188"/>
    </row>
    <row r="329">
      <c r="B329" s="188"/>
    </row>
    <row r="330">
      <c r="B330" s="188"/>
    </row>
    <row r="331">
      <c r="B331" s="188"/>
    </row>
    <row r="332">
      <c r="B332" s="188"/>
    </row>
    <row r="333">
      <c r="B333" s="188"/>
    </row>
    <row r="334">
      <c r="B334" s="188"/>
    </row>
    <row r="335">
      <c r="B335" s="188"/>
    </row>
    <row r="336">
      <c r="B336" s="188"/>
    </row>
    <row r="337">
      <c r="B337" s="188"/>
    </row>
    <row r="338">
      <c r="B338" s="188"/>
    </row>
    <row r="339">
      <c r="B339" s="188"/>
    </row>
    <row r="340">
      <c r="B340" s="188"/>
    </row>
    <row r="341">
      <c r="B341" s="188"/>
    </row>
    <row r="342">
      <c r="B342" s="188"/>
    </row>
    <row r="343">
      <c r="B343" s="188"/>
    </row>
    <row r="344">
      <c r="B344" s="188"/>
    </row>
    <row r="345">
      <c r="B345" s="188"/>
    </row>
    <row r="346">
      <c r="B346" s="188"/>
    </row>
    <row r="347">
      <c r="B347" s="188"/>
    </row>
    <row r="348">
      <c r="B348" s="188"/>
    </row>
    <row r="349">
      <c r="B349" s="188"/>
    </row>
    <row r="350">
      <c r="B350" s="188"/>
    </row>
    <row r="351">
      <c r="B351" s="188"/>
    </row>
    <row r="352">
      <c r="B352" s="188"/>
    </row>
    <row r="353">
      <c r="B353" s="188"/>
    </row>
    <row r="354">
      <c r="B354" s="188"/>
    </row>
    <row r="355">
      <c r="B355" s="188"/>
    </row>
    <row r="356">
      <c r="B356" s="188"/>
    </row>
    <row r="357">
      <c r="B357" s="188"/>
    </row>
    <row r="358">
      <c r="B358" s="188"/>
    </row>
    <row r="359">
      <c r="B359" s="188"/>
    </row>
    <row r="360">
      <c r="B360" s="188"/>
    </row>
    <row r="361">
      <c r="B361" s="188"/>
    </row>
    <row r="362">
      <c r="B362" s="188"/>
    </row>
    <row r="363">
      <c r="B363" s="188"/>
    </row>
    <row r="364">
      <c r="B364" s="188"/>
    </row>
    <row r="365">
      <c r="B365" s="188"/>
    </row>
    <row r="366">
      <c r="B366" s="188"/>
    </row>
    <row r="367">
      <c r="B367" s="188"/>
    </row>
    <row r="368">
      <c r="B368" s="188"/>
    </row>
    <row r="369">
      <c r="B369" s="188"/>
    </row>
    <row r="370">
      <c r="B370" s="188"/>
    </row>
    <row r="371">
      <c r="B371" s="188"/>
    </row>
    <row r="372">
      <c r="B372" s="188"/>
    </row>
    <row r="373">
      <c r="B373" s="188"/>
    </row>
    <row r="374">
      <c r="B374" s="188"/>
    </row>
    <row r="375">
      <c r="B375" s="188"/>
    </row>
    <row r="376">
      <c r="B376" s="188"/>
    </row>
    <row r="377">
      <c r="B377" s="188"/>
    </row>
    <row r="378">
      <c r="B378" s="188"/>
    </row>
    <row r="379">
      <c r="B379" s="188"/>
    </row>
    <row r="380">
      <c r="B380" s="188"/>
    </row>
    <row r="381">
      <c r="B381" s="188"/>
    </row>
    <row r="382">
      <c r="B382" s="188"/>
    </row>
    <row r="383">
      <c r="B383" s="188"/>
    </row>
    <row r="384">
      <c r="B384" s="188"/>
    </row>
    <row r="385">
      <c r="B385" s="188"/>
    </row>
    <row r="386">
      <c r="B386" s="188"/>
    </row>
    <row r="387">
      <c r="B387" s="188"/>
    </row>
    <row r="388">
      <c r="B388" s="188"/>
    </row>
    <row r="389">
      <c r="B389" s="188"/>
    </row>
    <row r="390">
      <c r="B390" s="188"/>
    </row>
    <row r="391">
      <c r="B391" s="188"/>
    </row>
    <row r="392">
      <c r="B392" s="188"/>
    </row>
    <row r="393">
      <c r="B393" s="188"/>
    </row>
    <row r="394">
      <c r="B394" s="188"/>
    </row>
    <row r="395">
      <c r="B395" s="188"/>
    </row>
    <row r="396">
      <c r="B396" s="188"/>
    </row>
    <row r="397">
      <c r="B397" s="188"/>
    </row>
    <row r="398">
      <c r="B398" s="188"/>
    </row>
    <row r="399">
      <c r="B399" s="188"/>
    </row>
    <row r="400">
      <c r="B400" s="188"/>
    </row>
    <row r="401">
      <c r="B401" s="188"/>
    </row>
    <row r="402">
      <c r="B402" s="188"/>
    </row>
    <row r="403">
      <c r="B403" s="188"/>
    </row>
    <row r="404">
      <c r="B404" s="188"/>
    </row>
    <row r="405">
      <c r="B405" s="188"/>
    </row>
    <row r="406">
      <c r="B406" s="188"/>
    </row>
    <row r="407">
      <c r="B407" s="188"/>
    </row>
    <row r="408">
      <c r="B408" s="188"/>
    </row>
    <row r="409">
      <c r="B409" s="188"/>
    </row>
    <row r="410">
      <c r="B410" s="188"/>
    </row>
    <row r="411">
      <c r="B411" s="188"/>
    </row>
    <row r="412">
      <c r="B412" s="188"/>
    </row>
    <row r="413">
      <c r="B413" s="188"/>
    </row>
    <row r="414">
      <c r="B414" s="188"/>
    </row>
    <row r="415">
      <c r="B415" s="188"/>
    </row>
    <row r="416">
      <c r="B416" s="188"/>
    </row>
    <row r="417">
      <c r="B417" s="188"/>
    </row>
    <row r="418">
      <c r="B418" s="188"/>
    </row>
    <row r="419">
      <c r="B419" s="188"/>
    </row>
    <row r="420">
      <c r="B420" s="188"/>
    </row>
    <row r="421">
      <c r="B421" s="188"/>
    </row>
    <row r="422">
      <c r="B422" s="188"/>
    </row>
    <row r="423">
      <c r="B423" s="188"/>
    </row>
    <row r="424">
      <c r="B424" s="188"/>
    </row>
    <row r="425">
      <c r="B425" s="188"/>
    </row>
    <row r="426">
      <c r="B426" s="188"/>
    </row>
    <row r="427">
      <c r="B427" s="188"/>
    </row>
    <row r="428">
      <c r="B428" s="188"/>
    </row>
    <row r="429">
      <c r="B429" s="188"/>
    </row>
    <row r="430">
      <c r="B430" s="188"/>
    </row>
    <row r="431">
      <c r="B431" s="188"/>
    </row>
    <row r="432">
      <c r="B432" s="188"/>
    </row>
    <row r="433">
      <c r="B433" s="188"/>
    </row>
    <row r="434">
      <c r="B434" s="188"/>
    </row>
    <row r="435">
      <c r="B435" s="188"/>
    </row>
    <row r="436">
      <c r="B436" s="188"/>
    </row>
    <row r="437">
      <c r="B437" s="188"/>
    </row>
    <row r="438">
      <c r="B438" s="188"/>
    </row>
    <row r="439">
      <c r="B439" s="188"/>
    </row>
    <row r="440">
      <c r="B440" s="188"/>
    </row>
    <row r="441">
      <c r="B441" s="188"/>
    </row>
    <row r="442">
      <c r="B442" s="188"/>
    </row>
    <row r="443">
      <c r="B443" s="188"/>
    </row>
    <row r="444">
      <c r="B444" s="188"/>
    </row>
    <row r="445">
      <c r="B445" s="188"/>
    </row>
    <row r="446">
      <c r="B446" s="188"/>
    </row>
    <row r="447">
      <c r="B447" s="188"/>
    </row>
    <row r="448">
      <c r="B448" s="188"/>
    </row>
    <row r="449">
      <c r="B449" s="188"/>
    </row>
    <row r="450">
      <c r="B450" s="188"/>
    </row>
    <row r="451">
      <c r="B451" s="188"/>
    </row>
    <row r="452">
      <c r="B452" s="188"/>
    </row>
    <row r="453">
      <c r="B453" s="188"/>
    </row>
    <row r="454">
      <c r="B454" s="188"/>
    </row>
    <row r="455">
      <c r="B455" s="188"/>
    </row>
    <row r="456">
      <c r="B456" s="188"/>
    </row>
    <row r="457">
      <c r="B457" s="188"/>
    </row>
    <row r="458">
      <c r="B458" s="188"/>
    </row>
    <row r="459">
      <c r="B459" s="188"/>
    </row>
    <row r="460">
      <c r="B460" s="188"/>
    </row>
    <row r="461">
      <c r="B461" s="188"/>
    </row>
    <row r="462">
      <c r="B462" s="188"/>
    </row>
    <row r="463">
      <c r="B463" s="188"/>
    </row>
    <row r="464">
      <c r="B464" s="188"/>
    </row>
    <row r="465">
      <c r="B465" s="188"/>
    </row>
    <row r="466">
      <c r="B466" s="188"/>
    </row>
    <row r="467">
      <c r="B467" s="188"/>
    </row>
    <row r="468">
      <c r="B468" s="188"/>
    </row>
    <row r="469">
      <c r="B469" s="188"/>
    </row>
    <row r="470">
      <c r="B470" s="188"/>
    </row>
    <row r="471">
      <c r="B471" s="188"/>
    </row>
    <row r="472">
      <c r="B472" s="188"/>
    </row>
    <row r="473">
      <c r="B473" s="188"/>
    </row>
    <row r="474">
      <c r="B474" s="188"/>
    </row>
    <row r="475">
      <c r="B475" s="188"/>
    </row>
    <row r="476">
      <c r="B476" s="188"/>
    </row>
    <row r="477">
      <c r="B477" s="188"/>
    </row>
    <row r="478">
      <c r="B478" s="188"/>
    </row>
    <row r="479">
      <c r="B479" s="188"/>
    </row>
    <row r="480">
      <c r="B480" s="188"/>
    </row>
    <row r="481">
      <c r="B481" s="188"/>
    </row>
    <row r="482">
      <c r="B482" s="188"/>
    </row>
    <row r="483">
      <c r="B483" s="188"/>
    </row>
    <row r="484">
      <c r="B484" s="188"/>
    </row>
    <row r="485">
      <c r="B485" s="188"/>
    </row>
    <row r="486">
      <c r="B486" s="188"/>
    </row>
    <row r="487">
      <c r="B487" s="188"/>
    </row>
    <row r="488">
      <c r="B488" s="188"/>
    </row>
    <row r="489">
      <c r="B489" s="188"/>
    </row>
    <row r="490">
      <c r="B490" s="188"/>
    </row>
    <row r="491">
      <c r="B491" s="188"/>
    </row>
    <row r="492">
      <c r="B492" s="188"/>
    </row>
    <row r="493">
      <c r="B493" s="188"/>
    </row>
    <row r="494">
      <c r="B494" s="188"/>
    </row>
    <row r="495">
      <c r="B495" s="188"/>
    </row>
    <row r="496">
      <c r="B496" s="188"/>
    </row>
    <row r="497">
      <c r="B497" s="188"/>
    </row>
    <row r="498">
      <c r="B498" s="188"/>
    </row>
    <row r="499">
      <c r="B499" s="188"/>
    </row>
    <row r="500">
      <c r="B500" s="188"/>
    </row>
    <row r="501">
      <c r="B501" s="188"/>
    </row>
    <row r="502">
      <c r="B502" s="188"/>
    </row>
    <row r="503">
      <c r="B503" s="188"/>
    </row>
    <row r="504">
      <c r="B504" s="188"/>
    </row>
    <row r="505">
      <c r="B505" s="188"/>
    </row>
    <row r="506">
      <c r="B506" s="188"/>
    </row>
    <row r="507">
      <c r="B507" s="188"/>
    </row>
    <row r="508">
      <c r="B508" s="188"/>
    </row>
    <row r="509">
      <c r="B509" s="188"/>
    </row>
    <row r="510">
      <c r="B510" s="188"/>
    </row>
    <row r="511">
      <c r="B511" s="188"/>
    </row>
    <row r="512">
      <c r="B512" s="188"/>
    </row>
    <row r="513">
      <c r="B513" s="188"/>
    </row>
    <row r="514">
      <c r="B514" s="188"/>
    </row>
    <row r="515">
      <c r="B515" s="188"/>
    </row>
    <row r="516">
      <c r="B516" s="188"/>
    </row>
    <row r="517">
      <c r="B517" s="188"/>
    </row>
    <row r="518">
      <c r="B518" s="188"/>
    </row>
    <row r="519">
      <c r="B519" s="188"/>
    </row>
    <row r="520">
      <c r="B520" s="188"/>
    </row>
    <row r="521">
      <c r="B521" s="188"/>
    </row>
    <row r="522">
      <c r="B522" s="188"/>
    </row>
    <row r="523">
      <c r="B523" s="188"/>
    </row>
    <row r="524">
      <c r="B524" s="188"/>
    </row>
    <row r="525">
      <c r="B525" s="188"/>
    </row>
    <row r="526">
      <c r="B526" s="188"/>
    </row>
    <row r="527">
      <c r="B527" s="188"/>
    </row>
    <row r="528">
      <c r="B528" s="188"/>
    </row>
    <row r="529">
      <c r="B529" s="188"/>
    </row>
    <row r="530">
      <c r="B530" s="188"/>
    </row>
    <row r="531">
      <c r="B531" s="188"/>
    </row>
    <row r="532">
      <c r="B532" s="188"/>
    </row>
    <row r="533">
      <c r="B533" s="188"/>
    </row>
    <row r="534">
      <c r="B534" s="188"/>
    </row>
    <row r="535">
      <c r="B535" s="188"/>
    </row>
    <row r="536">
      <c r="B536" s="188"/>
    </row>
    <row r="537">
      <c r="B537" s="188"/>
    </row>
    <row r="538">
      <c r="B538" s="188"/>
    </row>
    <row r="539">
      <c r="B539" s="188"/>
    </row>
    <row r="540">
      <c r="B540" s="188"/>
    </row>
    <row r="541">
      <c r="B541" s="188"/>
    </row>
    <row r="542">
      <c r="B542" s="188"/>
    </row>
    <row r="543">
      <c r="B543" s="188"/>
    </row>
    <row r="544">
      <c r="B544" s="188"/>
    </row>
    <row r="545">
      <c r="B545" s="188"/>
    </row>
    <row r="546">
      <c r="B546" s="188"/>
    </row>
    <row r="547">
      <c r="B547" s="188"/>
    </row>
    <row r="548">
      <c r="B548" s="188"/>
    </row>
    <row r="549">
      <c r="B549" s="188"/>
    </row>
    <row r="550">
      <c r="B550" s="188"/>
    </row>
    <row r="551">
      <c r="B551" s="188"/>
    </row>
    <row r="552">
      <c r="B552" s="188"/>
    </row>
    <row r="553">
      <c r="B553" s="188"/>
    </row>
    <row r="554">
      <c r="B554" s="188"/>
    </row>
    <row r="555">
      <c r="B555" s="188"/>
    </row>
    <row r="556">
      <c r="B556" s="188"/>
    </row>
    <row r="557">
      <c r="B557" s="188"/>
    </row>
    <row r="558">
      <c r="B558" s="188"/>
    </row>
    <row r="559">
      <c r="B559" s="188"/>
    </row>
    <row r="560">
      <c r="B560" s="188"/>
    </row>
    <row r="561">
      <c r="B561" s="188"/>
    </row>
    <row r="562">
      <c r="B562" s="188"/>
    </row>
    <row r="563">
      <c r="B563" s="188"/>
    </row>
    <row r="564">
      <c r="B564" s="188"/>
    </row>
    <row r="565">
      <c r="B565" s="188"/>
    </row>
    <row r="566">
      <c r="B566" s="188"/>
    </row>
    <row r="567">
      <c r="B567" s="188"/>
    </row>
    <row r="568">
      <c r="B568" s="188"/>
    </row>
    <row r="569">
      <c r="B569" s="188"/>
    </row>
    <row r="570">
      <c r="B570" s="188"/>
    </row>
    <row r="571">
      <c r="B571" s="188"/>
    </row>
    <row r="572">
      <c r="B572" s="188"/>
    </row>
    <row r="573">
      <c r="B573" s="188"/>
    </row>
    <row r="574">
      <c r="B574" s="188"/>
    </row>
    <row r="575">
      <c r="B575" s="188"/>
    </row>
    <row r="576">
      <c r="B576" s="188"/>
    </row>
    <row r="577">
      <c r="B577" s="188"/>
    </row>
    <row r="578">
      <c r="B578" s="188"/>
    </row>
    <row r="579">
      <c r="B579" s="188"/>
    </row>
    <row r="580">
      <c r="B580" s="188"/>
    </row>
    <row r="581">
      <c r="B581" s="188"/>
    </row>
    <row r="582">
      <c r="B582" s="188"/>
    </row>
    <row r="583">
      <c r="B583" s="188"/>
    </row>
    <row r="584">
      <c r="B584" s="188"/>
    </row>
    <row r="585">
      <c r="B585" s="188"/>
    </row>
    <row r="586">
      <c r="B586" s="188"/>
    </row>
    <row r="587">
      <c r="B587" s="188"/>
    </row>
    <row r="588">
      <c r="B588" s="188"/>
    </row>
    <row r="589">
      <c r="B589" s="188"/>
    </row>
    <row r="590">
      <c r="B590" s="188"/>
    </row>
    <row r="591">
      <c r="B591" s="188"/>
    </row>
    <row r="592">
      <c r="B592" s="188"/>
    </row>
    <row r="593">
      <c r="B593" s="188"/>
    </row>
    <row r="594">
      <c r="B594" s="188"/>
    </row>
    <row r="595">
      <c r="B595" s="188"/>
    </row>
    <row r="596">
      <c r="B596" s="188"/>
    </row>
    <row r="597">
      <c r="B597" s="188"/>
    </row>
    <row r="598">
      <c r="B598" s="188"/>
    </row>
    <row r="599">
      <c r="B599" s="188"/>
    </row>
    <row r="600">
      <c r="B600" s="188"/>
    </row>
    <row r="601">
      <c r="B601" s="188"/>
    </row>
    <row r="602">
      <c r="B602" s="188"/>
    </row>
    <row r="603">
      <c r="B603" s="188"/>
    </row>
    <row r="604">
      <c r="B604" s="188"/>
    </row>
    <row r="605">
      <c r="B605" s="188"/>
    </row>
    <row r="606">
      <c r="B606" s="188"/>
    </row>
    <row r="607">
      <c r="B607" s="188"/>
    </row>
    <row r="608">
      <c r="B608" s="188"/>
    </row>
    <row r="609">
      <c r="B609" s="188"/>
    </row>
    <row r="610">
      <c r="B610" s="188"/>
    </row>
    <row r="611">
      <c r="B611" s="188"/>
    </row>
    <row r="612">
      <c r="B612" s="188"/>
    </row>
    <row r="613">
      <c r="B613" s="188"/>
    </row>
    <row r="614">
      <c r="B614" s="188"/>
    </row>
    <row r="615">
      <c r="B615" s="188"/>
    </row>
    <row r="616">
      <c r="B616" s="188"/>
    </row>
    <row r="617">
      <c r="B617" s="188"/>
    </row>
    <row r="618">
      <c r="B618" s="188"/>
    </row>
    <row r="619">
      <c r="B619" s="188"/>
    </row>
    <row r="620">
      <c r="B620" s="188"/>
    </row>
    <row r="621">
      <c r="B621" s="188"/>
    </row>
    <row r="622">
      <c r="B622" s="188"/>
    </row>
    <row r="623">
      <c r="B623" s="188"/>
    </row>
    <row r="624">
      <c r="B624" s="188"/>
    </row>
    <row r="625">
      <c r="B625" s="188"/>
    </row>
    <row r="626">
      <c r="B626" s="188"/>
    </row>
    <row r="627">
      <c r="B627" s="188"/>
    </row>
    <row r="628">
      <c r="B628" s="188"/>
    </row>
    <row r="629">
      <c r="B629" s="188"/>
    </row>
    <row r="630">
      <c r="B630" s="188"/>
    </row>
    <row r="631">
      <c r="B631" s="188"/>
    </row>
    <row r="632">
      <c r="B632" s="188"/>
    </row>
    <row r="633">
      <c r="B633" s="188"/>
    </row>
    <row r="634">
      <c r="B634" s="188"/>
    </row>
    <row r="635">
      <c r="B635" s="188"/>
    </row>
    <row r="636">
      <c r="B636" s="188"/>
    </row>
    <row r="637">
      <c r="B637" s="188"/>
    </row>
    <row r="638">
      <c r="B638" s="188"/>
    </row>
    <row r="639">
      <c r="B639" s="188"/>
    </row>
    <row r="640">
      <c r="B640" s="188"/>
    </row>
    <row r="641">
      <c r="B641" s="188"/>
    </row>
    <row r="642">
      <c r="B642" s="188"/>
    </row>
    <row r="643">
      <c r="B643" s="188"/>
    </row>
    <row r="644">
      <c r="B644" s="188"/>
    </row>
    <row r="645">
      <c r="B645" s="188"/>
    </row>
    <row r="646">
      <c r="B646" s="188"/>
    </row>
    <row r="647">
      <c r="B647" s="188"/>
    </row>
    <row r="648">
      <c r="B648" s="188"/>
    </row>
    <row r="649">
      <c r="B649" s="188"/>
    </row>
    <row r="650">
      <c r="B650" s="188"/>
    </row>
    <row r="651">
      <c r="B651" s="188"/>
    </row>
    <row r="652">
      <c r="B652" s="188"/>
    </row>
    <row r="653">
      <c r="B653" s="188"/>
    </row>
    <row r="654">
      <c r="B654" s="188"/>
    </row>
    <row r="655">
      <c r="B655" s="188"/>
    </row>
    <row r="656">
      <c r="B656" s="188"/>
    </row>
    <row r="657">
      <c r="B657" s="188"/>
    </row>
    <row r="658">
      <c r="B658" s="188"/>
    </row>
    <row r="659">
      <c r="B659" s="188"/>
    </row>
    <row r="660">
      <c r="B660" s="188"/>
    </row>
    <row r="661">
      <c r="B661" s="188"/>
    </row>
    <row r="662">
      <c r="B662" s="188"/>
    </row>
    <row r="663">
      <c r="B663" s="188"/>
    </row>
    <row r="664">
      <c r="B664" s="188"/>
    </row>
    <row r="665">
      <c r="B665" s="188"/>
    </row>
    <row r="666">
      <c r="B666" s="188"/>
    </row>
    <row r="667">
      <c r="B667" s="188"/>
    </row>
    <row r="668">
      <c r="B668" s="188"/>
    </row>
    <row r="669">
      <c r="B669" s="188"/>
    </row>
    <row r="670">
      <c r="B670" s="188"/>
    </row>
    <row r="671">
      <c r="B671" s="188"/>
    </row>
    <row r="672">
      <c r="B672" s="188"/>
    </row>
    <row r="673">
      <c r="B673" s="188"/>
    </row>
    <row r="674">
      <c r="B674" s="188"/>
    </row>
    <row r="675">
      <c r="B675" s="188"/>
    </row>
    <row r="676">
      <c r="B676" s="188"/>
    </row>
    <row r="677">
      <c r="B677" s="188"/>
    </row>
    <row r="678">
      <c r="B678" s="188"/>
    </row>
    <row r="679">
      <c r="B679" s="188"/>
    </row>
    <row r="680">
      <c r="B680" s="188"/>
    </row>
    <row r="681">
      <c r="B681" s="188"/>
    </row>
    <row r="682">
      <c r="B682" s="188"/>
    </row>
    <row r="683">
      <c r="B683" s="188"/>
    </row>
    <row r="684">
      <c r="B684" s="188"/>
    </row>
    <row r="685">
      <c r="B685" s="188"/>
    </row>
    <row r="686">
      <c r="B686" s="188"/>
    </row>
    <row r="687">
      <c r="B687" s="188"/>
    </row>
    <row r="688">
      <c r="B688" s="188"/>
    </row>
    <row r="689">
      <c r="B689" s="188"/>
    </row>
    <row r="690">
      <c r="B690" s="188"/>
    </row>
    <row r="691">
      <c r="B691" s="188"/>
    </row>
    <row r="692">
      <c r="B692" s="188"/>
    </row>
    <row r="693">
      <c r="B693" s="188"/>
    </row>
    <row r="694">
      <c r="B694" s="188"/>
    </row>
    <row r="695">
      <c r="B695" s="188"/>
    </row>
    <row r="696">
      <c r="B696" s="188"/>
    </row>
    <row r="697">
      <c r="B697" s="188"/>
    </row>
    <row r="698">
      <c r="B698" s="188"/>
    </row>
    <row r="699">
      <c r="B699" s="188"/>
    </row>
    <row r="700">
      <c r="B700" s="188"/>
    </row>
    <row r="701">
      <c r="B701" s="188"/>
    </row>
    <row r="702">
      <c r="B702" s="188"/>
    </row>
    <row r="703">
      <c r="B703" s="188"/>
    </row>
    <row r="704">
      <c r="B704" s="188"/>
    </row>
    <row r="705">
      <c r="B705" s="188"/>
    </row>
    <row r="706">
      <c r="B706" s="188"/>
    </row>
    <row r="707">
      <c r="B707" s="188"/>
    </row>
    <row r="708">
      <c r="B708" s="188"/>
    </row>
    <row r="709">
      <c r="B709" s="188"/>
    </row>
    <row r="710">
      <c r="B710" s="188"/>
    </row>
    <row r="711">
      <c r="B711" s="188"/>
    </row>
    <row r="712">
      <c r="B712" s="188"/>
    </row>
    <row r="713">
      <c r="B713" s="188"/>
    </row>
    <row r="714">
      <c r="B714" s="188"/>
    </row>
    <row r="715">
      <c r="B715" s="188"/>
    </row>
    <row r="716">
      <c r="B716" s="188"/>
    </row>
    <row r="717">
      <c r="B717" s="188"/>
    </row>
    <row r="718">
      <c r="B718" s="188"/>
    </row>
    <row r="719">
      <c r="B719" s="188"/>
    </row>
    <row r="720">
      <c r="B720" s="188"/>
    </row>
    <row r="721">
      <c r="B721" s="188"/>
    </row>
    <row r="722">
      <c r="B722" s="188"/>
    </row>
    <row r="723">
      <c r="B723" s="188"/>
    </row>
    <row r="724">
      <c r="B724" s="188"/>
    </row>
    <row r="725">
      <c r="B725" s="188"/>
    </row>
    <row r="726">
      <c r="B726" s="188"/>
    </row>
    <row r="727">
      <c r="B727" s="188"/>
    </row>
    <row r="728">
      <c r="B728" s="188"/>
    </row>
    <row r="729">
      <c r="B729" s="188"/>
    </row>
    <row r="730">
      <c r="B730" s="188"/>
    </row>
    <row r="731">
      <c r="B731" s="188"/>
    </row>
    <row r="732">
      <c r="B732" s="188"/>
    </row>
    <row r="733">
      <c r="B733" s="188"/>
    </row>
    <row r="734">
      <c r="B734" s="188"/>
    </row>
    <row r="735">
      <c r="B735" s="188"/>
    </row>
    <row r="736">
      <c r="B736" s="188"/>
    </row>
    <row r="737">
      <c r="B737" s="188"/>
    </row>
    <row r="738">
      <c r="B738" s="188"/>
    </row>
    <row r="739">
      <c r="B739" s="188"/>
    </row>
    <row r="740">
      <c r="B740" s="188"/>
    </row>
    <row r="741">
      <c r="B741" s="188"/>
    </row>
    <row r="742">
      <c r="B742" s="188"/>
    </row>
    <row r="743">
      <c r="B743" s="188"/>
    </row>
    <row r="744">
      <c r="B744" s="188"/>
    </row>
    <row r="745">
      <c r="B745" s="188"/>
    </row>
    <row r="746">
      <c r="B746" s="188"/>
    </row>
    <row r="747">
      <c r="B747" s="188"/>
    </row>
    <row r="748">
      <c r="B748" s="188"/>
    </row>
    <row r="749">
      <c r="B749" s="188"/>
    </row>
    <row r="750">
      <c r="B750" s="188"/>
    </row>
    <row r="751">
      <c r="B751" s="188"/>
    </row>
    <row r="752">
      <c r="B752" s="188"/>
    </row>
    <row r="753">
      <c r="B753" s="188"/>
    </row>
    <row r="754">
      <c r="B754" s="188"/>
    </row>
    <row r="755">
      <c r="B755" s="188"/>
    </row>
    <row r="756">
      <c r="B756" s="188"/>
    </row>
    <row r="757">
      <c r="B757" s="188"/>
    </row>
    <row r="758">
      <c r="B758" s="188"/>
    </row>
    <row r="759">
      <c r="B759" s="188"/>
    </row>
    <row r="760">
      <c r="B760" s="188"/>
    </row>
    <row r="761">
      <c r="B761" s="188"/>
    </row>
    <row r="762">
      <c r="B762" s="188"/>
    </row>
    <row r="763">
      <c r="B763" s="188"/>
    </row>
    <row r="764">
      <c r="B764" s="188"/>
    </row>
    <row r="765">
      <c r="B765" s="188"/>
    </row>
    <row r="766">
      <c r="B766" s="188"/>
    </row>
    <row r="767">
      <c r="B767" s="188"/>
    </row>
    <row r="768">
      <c r="B768" s="188"/>
    </row>
    <row r="769">
      <c r="B769" s="188"/>
    </row>
    <row r="770">
      <c r="B770" s="188"/>
    </row>
    <row r="771">
      <c r="B771" s="188"/>
    </row>
    <row r="772">
      <c r="B772" s="188"/>
    </row>
    <row r="773">
      <c r="B773" s="188"/>
    </row>
    <row r="774">
      <c r="B774" s="188"/>
    </row>
    <row r="775">
      <c r="B775" s="188"/>
    </row>
    <row r="776">
      <c r="B776" s="188"/>
    </row>
    <row r="777">
      <c r="B777" s="188"/>
    </row>
    <row r="778">
      <c r="B778" s="188"/>
    </row>
    <row r="779">
      <c r="B779" s="188"/>
    </row>
    <row r="780">
      <c r="B780" s="188"/>
    </row>
    <row r="781">
      <c r="B781" s="188"/>
    </row>
    <row r="782">
      <c r="B782" s="188"/>
    </row>
    <row r="783">
      <c r="B783" s="188"/>
    </row>
    <row r="784">
      <c r="B784" s="188"/>
    </row>
    <row r="785">
      <c r="B785" s="188"/>
    </row>
    <row r="786">
      <c r="B786" s="188"/>
    </row>
    <row r="787">
      <c r="B787" s="188"/>
    </row>
    <row r="788">
      <c r="B788" s="188"/>
    </row>
    <row r="789">
      <c r="B789" s="188"/>
    </row>
    <row r="790">
      <c r="B790" s="188"/>
    </row>
    <row r="791">
      <c r="B791" s="188"/>
    </row>
    <row r="792">
      <c r="B792" s="188"/>
    </row>
    <row r="793">
      <c r="B793" s="188"/>
    </row>
    <row r="794">
      <c r="B794" s="188"/>
    </row>
    <row r="795">
      <c r="B795" s="188"/>
    </row>
    <row r="796">
      <c r="B796" s="188"/>
    </row>
    <row r="797">
      <c r="B797" s="188"/>
    </row>
    <row r="798">
      <c r="B798" s="188"/>
    </row>
    <row r="799">
      <c r="B799" s="188"/>
    </row>
    <row r="800">
      <c r="B800" s="188"/>
    </row>
    <row r="801">
      <c r="B801" s="188"/>
    </row>
    <row r="802">
      <c r="B802" s="188"/>
    </row>
    <row r="803">
      <c r="B803" s="188"/>
    </row>
    <row r="804">
      <c r="B804" s="188"/>
    </row>
    <row r="805">
      <c r="B805" s="188"/>
    </row>
    <row r="806">
      <c r="B806" s="188"/>
    </row>
    <row r="807">
      <c r="B807" s="188"/>
    </row>
    <row r="808">
      <c r="B808" s="188"/>
    </row>
    <row r="809">
      <c r="B809" s="188"/>
    </row>
    <row r="810">
      <c r="B810" s="188"/>
    </row>
    <row r="811">
      <c r="B811" s="188"/>
    </row>
    <row r="812">
      <c r="B812" s="188"/>
    </row>
    <row r="813">
      <c r="B813" s="188"/>
    </row>
    <row r="814">
      <c r="B814" s="188"/>
    </row>
    <row r="815">
      <c r="B815" s="188"/>
    </row>
    <row r="816">
      <c r="B816" s="188"/>
    </row>
    <row r="817">
      <c r="B817" s="188"/>
    </row>
    <row r="818">
      <c r="B818" s="188"/>
    </row>
    <row r="819">
      <c r="B819" s="188"/>
    </row>
    <row r="820">
      <c r="B820" s="188"/>
    </row>
    <row r="821">
      <c r="B821" s="188"/>
    </row>
    <row r="822">
      <c r="B822" s="188"/>
    </row>
    <row r="823">
      <c r="B823" s="188"/>
    </row>
    <row r="824">
      <c r="B824" s="188"/>
    </row>
    <row r="825">
      <c r="B825" s="188"/>
    </row>
    <row r="826">
      <c r="B826" s="188"/>
    </row>
    <row r="827">
      <c r="B827" s="188"/>
    </row>
    <row r="828">
      <c r="B828" s="188"/>
    </row>
    <row r="829">
      <c r="B829" s="188"/>
    </row>
    <row r="830">
      <c r="B830" s="188"/>
    </row>
    <row r="831">
      <c r="B831" s="188"/>
    </row>
    <row r="832">
      <c r="B832" s="188"/>
    </row>
    <row r="833">
      <c r="B833" s="188"/>
    </row>
    <row r="834">
      <c r="B834" s="188"/>
    </row>
    <row r="835">
      <c r="B835" s="188"/>
    </row>
    <row r="836">
      <c r="B836" s="188"/>
    </row>
    <row r="837">
      <c r="B837" s="188"/>
    </row>
    <row r="838">
      <c r="B838" s="188"/>
    </row>
    <row r="839">
      <c r="B839" s="188"/>
    </row>
    <row r="840">
      <c r="B840" s="188"/>
    </row>
    <row r="841">
      <c r="B841" s="188"/>
    </row>
    <row r="842">
      <c r="B842" s="188"/>
    </row>
    <row r="843">
      <c r="B843" s="188"/>
    </row>
    <row r="844">
      <c r="B844" s="188"/>
    </row>
    <row r="845">
      <c r="B845" s="188"/>
    </row>
    <row r="846">
      <c r="B846" s="188"/>
    </row>
    <row r="847">
      <c r="B847" s="188"/>
    </row>
    <row r="848">
      <c r="B848" s="188"/>
    </row>
    <row r="849">
      <c r="B849" s="188"/>
    </row>
    <row r="850">
      <c r="B850" s="188"/>
    </row>
    <row r="851">
      <c r="B851" s="188"/>
    </row>
    <row r="852">
      <c r="B852" s="188"/>
    </row>
    <row r="853">
      <c r="B853" s="188"/>
    </row>
    <row r="854">
      <c r="B854" s="188"/>
    </row>
    <row r="855">
      <c r="B855" s="188"/>
    </row>
    <row r="856">
      <c r="B856" s="188"/>
    </row>
    <row r="857">
      <c r="B857" s="188"/>
    </row>
    <row r="858">
      <c r="B858" s="188"/>
    </row>
    <row r="859">
      <c r="B859" s="188"/>
    </row>
    <row r="860">
      <c r="B860" s="188"/>
    </row>
    <row r="861">
      <c r="B861" s="188"/>
    </row>
    <row r="862">
      <c r="B862" s="188"/>
    </row>
    <row r="863">
      <c r="B863" s="188"/>
    </row>
    <row r="864">
      <c r="B864" s="188"/>
    </row>
    <row r="865">
      <c r="B865" s="188"/>
    </row>
    <row r="866">
      <c r="B866" s="188"/>
    </row>
    <row r="867">
      <c r="B867" s="188"/>
    </row>
    <row r="868">
      <c r="B868" s="188"/>
    </row>
    <row r="869">
      <c r="B869" s="188"/>
    </row>
    <row r="870">
      <c r="B870" s="188"/>
    </row>
    <row r="871">
      <c r="B871" s="188"/>
    </row>
    <row r="872">
      <c r="B872" s="188"/>
    </row>
    <row r="873">
      <c r="B873" s="188"/>
    </row>
    <row r="874">
      <c r="B874" s="188"/>
    </row>
    <row r="875">
      <c r="B875" s="188"/>
    </row>
    <row r="876">
      <c r="B876" s="188"/>
    </row>
    <row r="877">
      <c r="B877" s="188"/>
    </row>
    <row r="878">
      <c r="B878" s="188"/>
    </row>
    <row r="879">
      <c r="B879" s="188"/>
    </row>
    <row r="880">
      <c r="B880" s="188"/>
    </row>
    <row r="881">
      <c r="B881" s="188"/>
    </row>
    <row r="882">
      <c r="B882" s="188"/>
    </row>
    <row r="883">
      <c r="B883" s="188"/>
    </row>
    <row r="884">
      <c r="B884" s="188"/>
    </row>
    <row r="885">
      <c r="B885" s="188"/>
    </row>
    <row r="886">
      <c r="B886" s="188"/>
    </row>
    <row r="887">
      <c r="B887" s="188"/>
    </row>
    <row r="888">
      <c r="B888" s="188"/>
    </row>
    <row r="889">
      <c r="B889" s="188"/>
    </row>
    <row r="890">
      <c r="B890" s="188"/>
    </row>
    <row r="891">
      <c r="B891" s="188"/>
    </row>
    <row r="892">
      <c r="B892" s="188"/>
    </row>
    <row r="893">
      <c r="B893" s="188"/>
    </row>
    <row r="894">
      <c r="B894" s="188"/>
    </row>
    <row r="895">
      <c r="B895" s="188"/>
    </row>
    <row r="896">
      <c r="B896" s="188"/>
    </row>
    <row r="897">
      <c r="B897" s="188"/>
    </row>
    <row r="898">
      <c r="B898" s="188"/>
    </row>
    <row r="899">
      <c r="B899" s="188"/>
    </row>
    <row r="900">
      <c r="B900" s="188"/>
    </row>
    <row r="901">
      <c r="B901" s="188"/>
    </row>
    <row r="902">
      <c r="B902" s="188"/>
    </row>
    <row r="903">
      <c r="B903" s="188"/>
    </row>
    <row r="904">
      <c r="B904" s="188"/>
    </row>
    <row r="905">
      <c r="B905" s="188"/>
    </row>
    <row r="906">
      <c r="B906" s="188"/>
    </row>
    <row r="907">
      <c r="B907" s="188"/>
    </row>
    <row r="908">
      <c r="B908" s="188"/>
    </row>
    <row r="909">
      <c r="B909" s="188"/>
    </row>
    <row r="910">
      <c r="B910" s="188"/>
    </row>
    <row r="911">
      <c r="B911" s="188"/>
    </row>
    <row r="912">
      <c r="B912" s="188"/>
    </row>
    <row r="913">
      <c r="B913" s="188"/>
    </row>
    <row r="914">
      <c r="B914" s="188"/>
    </row>
    <row r="915">
      <c r="B915" s="188"/>
    </row>
    <row r="916">
      <c r="B916" s="188"/>
    </row>
    <row r="917">
      <c r="B917" s="188"/>
    </row>
    <row r="918">
      <c r="B918" s="188"/>
    </row>
    <row r="919">
      <c r="B919" s="188"/>
    </row>
    <row r="920">
      <c r="B920" s="188"/>
    </row>
    <row r="921">
      <c r="B921" s="188"/>
    </row>
    <row r="922">
      <c r="B922" s="188"/>
    </row>
    <row r="923">
      <c r="B923" s="188"/>
    </row>
    <row r="924">
      <c r="B924" s="188"/>
    </row>
    <row r="925">
      <c r="B925" s="188"/>
    </row>
    <row r="926">
      <c r="B926" s="188"/>
    </row>
    <row r="927">
      <c r="B927" s="188"/>
    </row>
    <row r="928">
      <c r="B928" s="188"/>
    </row>
    <row r="929">
      <c r="B929" s="188"/>
    </row>
    <row r="930">
      <c r="B930" s="188"/>
    </row>
    <row r="931">
      <c r="B931" s="188"/>
    </row>
    <row r="932">
      <c r="B932" s="188"/>
    </row>
    <row r="933">
      <c r="B933" s="188"/>
    </row>
    <row r="934">
      <c r="B934" s="188"/>
    </row>
    <row r="935">
      <c r="B935" s="188"/>
    </row>
    <row r="936">
      <c r="B936" s="188"/>
    </row>
    <row r="937">
      <c r="B937" s="188"/>
    </row>
    <row r="938">
      <c r="B938" s="188"/>
    </row>
    <row r="939">
      <c r="B939" s="188"/>
    </row>
    <row r="940">
      <c r="B940" s="188"/>
    </row>
    <row r="941">
      <c r="B941" s="188"/>
    </row>
    <row r="942">
      <c r="B942" s="188"/>
    </row>
    <row r="943">
      <c r="B943" s="188"/>
    </row>
    <row r="944">
      <c r="B944" s="188"/>
    </row>
    <row r="945">
      <c r="B945" s="188"/>
    </row>
    <row r="946">
      <c r="B946" s="188"/>
    </row>
    <row r="947">
      <c r="B947" s="188"/>
    </row>
    <row r="948">
      <c r="B948" s="188"/>
    </row>
    <row r="949">
      <c r="B949" s="188"/>
    </row>
    <row r="950">
      <c r="B950" s="188"/>
    </row>
    <row r="951">
      <c r="B951" s="188"/>
    </row>
    <row r="952">
      <c r="B952" s="188"/>
    </row>
    <row r="953">
      <c r="B953" s="188"/>
    </row>
    <row r="954">
      <c r="B954" s="188"/>
    </row>
    <row r="955">
      <c r="B955" s="188"/>
    </row>
    <row r="956">
      <c r="B956" s="188"/>
    </row>
    <row r="957">
      <c r="B957" s="188"/>
    </row>
    <row r="958">
      <c r="B958" s="188"/>
    </row>
    <row r="959">
      <c r="B959" s="188"/>
    </row>
    <row r="960">
      <c r="B960" s="188"/>
    </row>
    <row r="961">
      <c r="B961" s="188"/>
    </row>
    <row r="962">
      <c r="B962" s="188"/>
    </row>
    <row r="963">
      <c r="B963" s="188"/>
    </row>
    <row r="964">
      <c r="B964" s="188"/>
    </row>
    <row r="965">
      <c r="B965" s="188"/>
    </row>
    <row r="966">
      <c r="B966" s="188"/>
    </row>
    <row r="967">
      <c r="B967" s="188"/>
    </row>
    <row r="968">
      <c r="B968" s="188"/>
    </row>
    <row r="969">
      <c r="B969" s="188"/>
    </row>
    <row r="970">
      <c r="B970" s="188"/>
    </row>
    <row r="971">
      <c r="B971" s="188"/>
    </row>
    <row r="972">
      <c r="B972" s="188"/>
    </row>
    <row r="973">
      <c r="B973" s="188"/>
    </row>
    <row r="974">
      <c r="B974" s="188"/>
    </row>
    <row r="975">
      <c r="B975" s="188"/>
    </row>
    <row r="976">
      <c r="B976" s="188"/>
    </row>
    <row r="977">
      <c r="B977" s="188"/>
    </row>
    <row r="978">
      <c r="B978" s="188"/>
    </row>
    <row r="979">
      <c r="B979" s="188"/>
    </row>
    <row r="980">
      <c r="B980" s="188"/>
    </row>
    <row r="981">
      <c r="B981" s="188"/>
    </row>
    <row r="982">
      <c r="B982" s="188"/>
    </row>
    <row r="983">
      <c r="B983" s="188"/>
    </row>
    <row r="984">
      <c r="B984" s="188"/>
    </row>
    <row r="985">
      <c r="B985" s="188"/>
    </row>
    <row r="986">
      <c r="B986" s="188"/>
    </row>
    <row r="987">
      <c r="B987" s="188"/>
    </row>
    <row r="988">
      <c r="B988" s="188"/>
    </row>
    <row r="989">
      <c r="B989" s="188"/>
    </row>
    <row r="990">
      <c r="B990" s="188"/>
    </row>
    <row r="991">
      <c r="B991" s="188"/>
    </row>
    <row r="992">
      <c r="B992" s="188"/>
    </row>
    <row r="993">
      <c r="B993" s="188"/>
    </row>
    <row r="994">
      <c r="B994" s="188"/>
    </row>
    <row r="995">
      <c r="B995" s="188"/>
    </row>
    <row r="996">
      <c r="B996" s="188"/>
    </row>
    <row r="997">
      <c r="B997" s="188"/>
    </row>
    <row r="998">
      <c r="B998" s="188"/>
    </row>
    <row r="999">
      <c r="B999" s="188"/>
    </row>
    <row r="1000">
      <c r="B1000" s="188"/>
    </row>
    <row r="1001">
      <c r="B1001" s="188"/>
    </row>
    <row r="1002">
      <c r="B1002" s="188"/>
    </row>
    <row r="1003">
      <c r="B1003" s="188"/>
    </row>
    <row r="1004">
      <c r="B1004" s="188"/>
    </row>
  </sheetData>
  <mergeCells count="2">
    <mergeCell ref="B1:H1"/>
    <mergeCell ref="I1:K1"/>
  </mergeCells>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C32"/>
    <hyperlink r:id="rId13" ref="C33"/>
    <hyperlink r:id="rId14" ref="C34"/>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66.86"/>
  </cols>
  <sheetData>
    <row r="2">
      <c r="A2" s="166" t="s">
        <v>3</v>
      </c>
      <c r="B2" s="166" t="s">
        <v>2247</v>
      </c>
      <c r="C2" s="166" t="s">
        <v>2248</v>
      </c>
      <c r="D2" s="166" t="s">
        <v>19</v>
      </c>
      <c r="E2" s="166" t="s">
        <v>2249</v>
      </c>
    </row>
    <row r="3">
      <c r="A3" s="167">
        <v>43234.0</v>
      </c>
      <c r="B3" s="12" t="s">
        <v>2250</v>
      </c>
      <c r="C3" s="12" t="s">
        <v>2251</v>
      </c>
      <c r="D3" s="12" t="s">
        <v>2252</v>
      </c>
      <c r="E3" s="191" t="s">
        <v>2253</v>
      </c>
    </row>
    <row r="4">
      <c r="A4" s="167">
        <v>43234.0</v>
      </c>
      <c r="B4" s="12" t="s">
        <v>2254</v>
      </c>
      <c r="C4" s="12" t="s">
        <v>2255</v>
      </c>
      <c r="D4" s="12" t="s">
        <v>2252</v>
      </c>
      <c r="E4" s="191" t="s">
        <v>2256</v>
      </c>
    </row>
    <row r="5">
      <c r="A5" s="167">
        <v>42556.0</v>
      </c>
      <c r="B5" s="12" t="s">
        <v>2257</v>
      </c>
      <c r="C5" s="12" t="s">
        <v>2251</v>
      </c>
      <c r="D5" s="12" t="s">
        <v>2252</v>
      </c>
      <c r="E5" s="191" t="s">
        <v>2258</v>
      </c>
    </row>
    <row r="6">
      <c r="A6" s="167">
        <v>41597.0</v>
      </c>
      <c r="B6" s="12" t="s">
        <v>2259</v>
      </c>
      <c r="C6" s="12" t="s">
        <v>2251</v>
      </c>
      <c r="D6" s="12" t="s">
        <v>2252</v>
      </c>
      <c r="E6" s="191" t="s">
        <v>2260</v>
      </c>
    </row>
  </sheetData>
  <hyperlinks>
    <hyperlink r:id="rId1" ref="E3"/>
    <hyperlink r:id="rId2" ref="E4"/>
    <hyperlink r:id="rId3" ref="E5"/>
    <hyperlink r:id="rId4" ref="E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166" t="s">
        <v>2261</v>
      </c>
    </row>
    <row r="3">
      <c r="A3" s="18" t="s">
        <v>2262</v>
      </c>
    </row>
    <row r="4">
      <c r="A4" s="166"/>
    </row>
    <row r="5">
      <c r="A5" s="166" t="s">
        <v>2263</v>
      </c>
    </row>
    <row r="6">
      <c r="A6" s="18" t="s">
        <v>2264</v>
      </c>
    </row>
    <row r="7">
      <c r="A7" s="166"/>
    </row>
    <row r="8">
      <c r="A8" s="166" t="s">
        <v>2265</v>
      </c>
    </row>
    <row r="9">
      <c r="A9" s="18" t="s">
        <v>2266</v>
      </c>
    </row>
    <row r="11">
      <c r="A11" s="166" t="s">
        <v>2267</v>
      </c>
    </row>
    <row r="12">
      <c r="A12" s="18" t="s">
        <v>2268</v>
      </c>
    </row>
    <row r="14">
      <c r="A14" s="166" t="s">
        <v>2269</v>
      </c>
    </row>
    <row r="15">
      <c r="A15" s="18" t="s">
        <v>2270</v>
      </c>
    </row>
    <row r="17">
      <c r="A17" s="166" t="s">
        <v>2271</v>
      </c>
    </row>
    <row r="18">
      <c r="A18" s="18" t="s">
        <v>2272</v>
      </c>
    </row>
    <row r="19">
      <c r="A19" s="18" t="s">
        <v>2273</v>
      </c>
    </row>
    <row r="21">
      <c r="A21" s="166" t="s">
        <v>2274</v>
      </c>
    </row>
    <row r="22">
      <c r="A22" s="18" t="s">
        <v>2275</v>
      </c>
    </row>
    <row r="24">
      <c r="A24" s="166" t="s">
        <v>2276</v>
      </c>
    </row>
    <row r="25">
      <c r="A25" s="18" t="s">
        <v>2277</v>
      </c>
    </row>
  </sheetData>
  <hyperlinks>
    <hyperlink r:id="rId1" ref="A3"/>
    <hyperlink r:id="rId2" ref="A6"/>
    <hyperlink r:id="rId3" ref="A9"/>
    <hyperlink r:id="rId4" ref="A12"/>
    <hyperlink r:id="rId5" ref="A15"/>
    <hyperlink r:id="rId6" ref="A18"/>
    <hyperlink r:id="rId7" ref="A19"/>
    <hyperlink r:id="rId8" ref="A22"/>
    <hyperlink r:id="rId9" ref="A25"/>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11.86"/>
    <col customWidth="1" min="2" max="2" width="14.14"/>
    <col customWidth="1" min="3" max="3" width="11.14"/>
    <col customWidth="1" min="4" max="12" width="8.14"/>
    <col customWidth="1" min="13" max="13" width="9.0"/>
    <col customWidth="1" min="14" max="22" width="8.14"/>
    <col customWidth="1" min="23" max="25" width="10.0"/>
    <col customWidth="1" min="26" max="26" width="11.0"/>
    <col customWidth="1" min="27" max="29" width="10.0"/>
    <col customWidth="1" min="30" max="30" width="11.0"/>
    <col customWidth="1" min="31" max="32" width="10.0"/>
    <col customWidth="1" min="33" max="33" width="9.43"/>
    <col customWidth="1" min="34" max="34" width="9.14"/>
    <col customWidth="1" min="35" max="68" width="8.14"/>
  </cols>
  <sheetData>
    <row r="1">
      <c r="A1" s="12">
        <v>1.0</v>
      </c>
      <c r="D1" s="12">
        <v>1.0</v>
      </c>
      <c r="E1" s="12">
        <f t="shared" ref="E1:AH1" si="1">D1+1</f>
        <v>2</v>
      </c>
      <c r="F1" s="12">
        <f t="shared" si="1"/>
        <v>3</v>
      </c>
      <c r="G1" s="12">
        <f t="shared" si="1"/>
        <v>4</v>
      </c>
      <c r="H1" s="12">
        <f t="shared" si="1"/>
        <v>5</v>
      </c>
      <c r="I1" s="12">
        <f t="shared" si="1"/>
        <v>6</v>
      </c>
      <c r="J1" s="12">
        <f t="shared" si="1"/>
        <v>7</v>
      </c>
      <c r="K1" s="12">
        <f t="shared" si="1"/>
        <v>8</v>
      </c>
      <c r="L1" s="12">
        <f t="shared" si="1"/>
        <v>9</v>
      </c>
      <c r="M1" s="12">
        <f t="shared" si="1"/>
        <v>10</v>
      </c>
      <c r="N1" s="12">
        <f t="shared" si="1"/>
        <v>11</v>
      </c>
      <c r="O1" s="12">
        <f t="shared" si="1"/>
        <v>12</v>
      </c>
      <c r="P1" s="12">
        <f t="shared" si="1"/>
        <v>13</v>
      </c>
      <c r="Q1" s="12">
        <f t="shared" si="1"/>
        <v>14</v>
      </c>
      <c r="R1" s="12">
        <f t="shared" si="1"/>
        <v>15</v>
      </c>
      <c r="S1" s="12">
        <f t="shared" si="1"/>
        <v>16</v>
      </c>
      <c r="T1" s="12">
        <f t="shared" si="1"/>
        <v>17</v>
      </c>
      <c r="U1" s="12">
        <f t="shared" si="1"/>
        <v>18</v>
      </c>
      <c r="V1" s="12">
        <f t="shared" si="1"/>
        <v>19</v>
      </c>
      <c r="W1" s="12">
        <f t="shared" si="1"/>
        <v>20</v>
      </c>
      <c r="X1" s="12">
        <f t="shared" si="1"/>
        <v>21</v>
      </c>
      <c r="Y1" s="12">
        <f t="shared" si="1"/>
        <v>22</v>
      </c>
      <c r="Z1" s="12">
        <f t="shared" si="1"/>
        <v>23</v>
      </c>
      <c r="AA1" s="12">
        <f t="shared" si="1"/>
        <v>24</v>
      </c>
      <c r="AB1" s="12">
        <f t="shared" si="1"/>
        <v>25</v>
      </c>
      <c r="AC1" s="12">
        <f t="shared" si="1"/>
        <v>26</v>
      </c>
      <c r="AD1" s="12">
        <f t="shared" si="1"/>
        <v>27</v>
      </c>
      <c r="AE1" s="12">
        <f t="shared" si="1"/>
        <v>28</v>
      </c>
      <c r="AF1" s="12">
        <f t="shared" si="1"/>
        <v>29</v>
      </c>
      <c r="AG1" s="12">
        <f t="shared" si="1"/>
        <v>30</v>
      </c>
      <c r="AH1" s="12">
        <f t="shared" si="1"/>
        <v>31</v>
      </c>
    </row>
    <row r="2">
      <c r="D2" s="192">
        <v>41090.0</v>
      </c>
      <c r="E2" s="192">
        <v>41182.0</v>
      </c>
      <c r="F2" s="192">
        <v>41274.0</v>
      </c>
      <c r="G2" s="192">
        <v>41364.0</v>
      </c>
      <c r="H2" s="192">
        <f t="shared" ref="H2:AH2" si="2">edate(D2,12)</f>
        <v>41455</v>
      </c>
      <c r="I2" s="192">
        <f t="shared" si="2"/>
        <v>41547</v>
      </c>
      <c r="J2" s="192">
        <f t="shared" si="2"/>
        <v>41639</v>
      </c>
      <c r="K2" s="192">
        <f t="shared" si="2"/>
        <v>41729</v>
      </c>
      <c r="L2" s="192">
        <f t="shared" si="2"/>
        <v>41820</v>
      </c>
      <c r="M2" s="192">
        <f t="shared" si="2"/>
        <v>41912</v>
      </c>
      <c r="N2" s="192">
        <f t="shared" si="2"/>
        <v>42004</v>
      </c>
      <c r="O2" s="192">
        <f t="shared" si="2"/>
        <v>42094</v>
      </c>
      <c r="P2" s="192">
        <f t="shared" si="2"/>
        <v>42185</v>
      </c>
      <c r="Q2" s="192">
        <f t="shared" si="2"/>
        <v>42277</v>
      </c>
      <c r="R2" s="192">
        <f t="shared" si="2"/>
        <v>42369</v>
      </c>
      <c r="S2" s="192">
        <f t="shared" si="2"/>
        <v>42460</v>
      </c>
      <c r="T2" s="192">
        <f t="shared" si="2"/>
        <v>42551</v>
      </c>
      <c r="U2" s="192">
        <f t="shared" si="2"/>
        <v>42643</v>
      </c>
      <c r="V2" s="192">
        <f t="shared" si="2"/>
        <v>42735</v>
      </c>
      <c r="W2" s="192">
        <f t="shared" si="2"/>
        <v>42825</v>
      </c>
      <c r="X2" s="192">
        <f t="shared" si="2"/>
        <v>42916</v>
      </c>
      <c r="Y2" s="192">
        <f t="shared" si="2"/>
        <v>43008</v>
      </c>
      <c r="Z2" s="192">
        <f t="shared" si="2"/>
        <v>43100</v>
      </c>
      <c r="AA2" s="192">
        <f t="shared" si="2"/>
        <v>43190</v>
      </c>
      <c r="AB2" s="192">
        <f t="shared" si="2"/>
        <v>43281</v>
      </c>
      <c r="AC2" s="192">
        <f t="shared" si="2"/>
        <v>43373</v>
      </c>
      <c r="AD2" s="192">
        <f t="shared" si="2"/>
        <v>43465</v>
      </c>
      <c r="AE2" s="192">
        <f t="shared" si="2"/>
        <v>43555</v>
      </c>
      <c r="AF2" s="192">
        <f t="shared" si="2"/>
        <v>43646</v>
      </c>
      <c r="AG2" s="192">
        <f t="shared" si="2"/>
        <v>43738</v>
      </c>
      <c r="AH2" s="192">
        <f t="shared" si="2"/>
        <v>43830</v>
      </c>
    </row>
    <row r="3">
      <c r="D3" s="12" t="s">
        <v>2278</v>
      </c>
      <c r="E3" s="12" t="s">
        <v>2279</v>
      </c>
      <c r="F3" s="12" t="s">
        <v>2280</v>
      </c>
      <c r="G3" s="12" t="s">
        <v>2281</v>
      </c>
      <c r="H3" s="12" t="s">
        <v>2282</v>
      </c>
      <c r="I3" s="12" t="s">
        <v>2283</v>
      </c>
      <c r="J3" s="12" t="s">
        <v>2284</v>
      </c>
      <c r="K3" s="12" t="s">
        <v>2285</v>
      </c>
      <c r="L3" s="12" t="s">
        <v>2286</v>
      </c>
      <c r="M3" s="12" t="s">
        <v>2287</v>
      </c>
      <c r="N3" s="12" t="s">
        <v>2288</v>
      </c>
      <c r="O3" s="12" t="s">
        <v>2289</v>
      </c>
      <c r="P3" s="12" t="s">
        <v>2290</v>
      </c>
      <c r="Q3" s="12" t="s">
        <v>2291</v>
      </c>
      <c r="R3" s="12" t="s">
        <v>2292</v>
      </c>
      <c r="S3" s="12" t="s">
        <v>2293</v>
      </c>
      <c r="T3" s="12" t="s">
        <v>2294</v>
      </c>
      <c r="U3" s="12" t="s">
        <v>2295</v>
      </c>
      <c r="V3" s="12" t="s">
        <v>2296</v>
      </c>
      <c r="W3" s="12" t="s">
        <v>2297</v>
      </c>
      <c r="X3" s="12" t="s">
        <v>2298</v>
      </c>
      <c r="Y3" s="12" t="s">
        <v>2299</v>
      </c>
      <c r="Z3" s="12" t="s">
        <v>2300</v>
      </c>
      <c r="AA3" s="12" t="s">
        <v>2301</v>
      </c>
      <c r="AB3" s="12" t="s">
        <v>2302</v>
      </c>
      <c r="AC3" s="12" t="s">
        <v>2303</v>
      </c>
      <c r="AD3" s="12" t="s">
        <v>2304</v>
      </c>
      <c r="AE3" s="12" t="s">
        <v>2305</v>
      </c>
      <c r="AF3" s="12" t="s">
        <v>2306</v>
      </c>
      <c r="AG3" s="12" t="s">
        <v>2307</v>
      </c>
      <c r="AH3" s="12" t="s">
        <v>2308</v>
      </c>
    </row>
    <row r="4">
      <c r="C4" s="189" t="s">
        <v>2309</v>
      </c>
      <c r="D4" s="187">
        <v>0.0</v>
      </c>
      <c r="E4" s="187">
        <v>250.0</v>
      </c>
      <c r="F4" s="187">
        <v>2400.0</v>
      </c>
      <c r="G4" s="187">
        <f>1200+1400+2300</f>
        <v>4900</v>
      </c>
      <c r="H4" s="187">
        <f>2100+1700+1350</f>
        <v>5150</v>
      </c>
      <c r="I4" s="187">
        <f>1300+1300+1500</f>
        <v>4100</v>
      </c>
      <c r="J4" s="187">
        <f>800+1200+1500</f>
        <v>3500</v>
      </c>
      <c r="K4" s="187">
        <f>800+1400+1300</f>
        <v>3500</v>
      </c>
      <c r="L4" s="187">
        <f>1100+1000+1800</f>
        <v>3900</v>
      </c>
      <c r="M4" s="187">
        <f>800+600+2500</f>
        <v>3900</v>
      </c>
      <c r="N4" s="187">
        <f>1300+1200+3500</f>
        <v>6000</v>
      </c>
      <c r="O4" s="187">
        <f t="shared" ref="O4:AH4" si="3">sumif($120:$120,O$3,$122:$122)</f>
        <v>4700</v>
      </c>
      <c r="P4" s="187">
        <f t="shared" si="3"/>
        <v>6900</v>
      </c>
      <c r="Q4" s="187">
        <f t="shared" si="3"/>
        <v>5406</v>
      </c>
      <c r="R4" s="187">
        <f t="shared" si="3"/>
        <v>8908</v>
      </c>
      <c r="S4" s="187">
        <f t="shared" si="3"/>
        <v>8790</v>
      </c>
      <c r="T4" s="187">
        <f t="shared" si="3"/>
        <v>10240</v>
      </c>
      <c r="U4" s="187">
        <f t="shared" si="3"/>
        <v>14939</v>
      </c>
      <c r="V4" s="187">
        <f t="shared" si="3"/>
        <v>13675</v>
      </c>
      <c r="W4" s="187">
        <f t="shared" si="3"/>
        <v>10400</v>
      </c>
      <c r="X4" s="187">
        <f t="shared" si="3"/>
        <v>9740</v>
      </c>
      <c r="Y4" s="187">
        <f t="shared" si="3"/>
        <v>14780</v>
      </c>
      <c r="Z4" s="187">
        <f t="shared" si="3"/>
        <v>13455</v>
      </c>
      <c r="AA4" s="187">
        <f t="shared" si="3"/>
        <v>17980</v>
      </c>
      <c r="AB4" s="187">
        <f t="shared" si="3"/>
        <v>26720</v>
      </c>
      <c r="AC4" s="187">
        <f t="shared" si="3"/>
        <v>69925</v>
      </c>
      <c r="AD4" s="187">
        <f t="shared" si="3"/>
        <v>77525</v>
      </c>
      <c r="AE4" s="187">
        <f t="shared" si="3"/>
        <v>31300</v>
      </c>
      <c r="AF4" s="187">
        <f t="shared" si="3"/>
        <v>53975</v>
      </c>
      <c r="AG4" s="187">
        <f t="shared" si="3"/>
        <v>15650</v>
      </c>
      <c r="AH4" s="193">
        <f t="shared" si="3"/>
        <v>15225</v>
      </c>
    </row>
    <row r="5">
      <c r="C5" s="189" t="s">
        <v>2310</v>
      </c>
      <c r="E5" s="12">
        <v>0.0</v>
      </c>
      <c r="F5" s="12">
        <v>0.0</v>
      </c>
      <c r="G5" s="188">
        <f t="shared" ref="G5:AH5" si="4">G6-G4</f>
        <v>0</v>
      </c>
      <c r="H5" s="188">
        <f t="shared" si="4"/>
        <v>0</v>
      </c>
      <c r="I5" s="188">
        <f t="shared" si="4"/>
        <v>1400</v>
      </c>
      <c r="J5" s="188">
        <f t="shared" si="4"/>
        <v>3392</v>
      </c>
      <c r="K5" s="188">
        <f t="shared" si="4"/>
        <v>2957</v>
      </c>
      <c r="L5" s="188">
        <f t="shared" si="4"/>
        <v>3679</v>
      </c>
      <c r="M5" s="188">
        <f t="shared" si="4"/>
        <v>3885</v>
      </c>
      <c r="N5" s="188">
        <f t="shared" si="4"/>
        <v>3834</v>
      </c>
      <c r="O5" s="188">
        <f t="shared" si="4"/>
        <v>5345</v>
      </c>
      <c r="P5" s="188">
        <f t="shared" si="4"/>
        <v>4632</v>
      </c>
      <c r="Q5" s="188">
        <f t="shared" si="4"/>
        <v>6197</v>
      </c>
      <c r="R5" s="188">
        <f t="shared" si="4"/>
        <v>8400</v>
      </c>
      <c r="S5" s="188">
        <f t="shared" si="4"/>
        <v>6020</v>
      </c>
      <c r="T5" s="188">
        <f t="shared" si="4"/>
        <v>4162</v>
      </c>
      <c r="U5" s="188">
        <f t="shared" si="4"/>
        <v>9882</v>
      </c>
      <c r="V5" s="188">
        <f t="shared" si="4"/>
        <v>8577</v>
      </c>
      <c r="W5" s="188">
        <f t="shared" si="4"/>
        <v>14651</v>
      </c>
      <c r="X5" s="188">
        <f t="shared" si="4"/>
        <v>12286</v>
      </c>
      <c r="Y5" s="188">
        <f t="shared" si="4"/>
        <v>11357</v>
      </c>
      <c r="Z5" s="188">
        <f t="shared" si="4"/>
        <v>16512</v>
      </c>
      <c r="AA5" s="188">
        <f t="shared" si="4"/>
        <v>12017</v>
      </c>
      <c r="AB5" s="188">
        <f t="shared" si="4"/>
        <v>14048</v>
      </c>
      <c r="AC5" s="188">
        <f t="shared" si="4"/>
        <v>13850</v>
      </c>
      <c r="AD5" s="188">
        <f t="shared" si="4"/>
        <v>13175</v>
      </c>
      <c r="AE5" s="188">
        <f t="shared" si="4"/>
        <v>31700</v>
      </c>
      <c r="AF5" s="188">
        <f t="shared" si="4"/>
        <v>41381</v>
      </c>
      <c r="AG5" s="188">
        <f t="shared" si="4"/>
        <v>81350</v>
      </c>
      <c r="AH5" s="194">
        <f t="shared" si="4"/>
        <v>96775</v>
      </c>
    </row>
    <row r="6">
      <c r="A6" s="101"/>
      <c r="B6" s="101"/>
      <c r="C6" s="195" t="s">
        <v>2311</v>
      </c>
      <c r="D6" s="196"/>
      <c r="E6" s="196">
        <v>250.0</v>
      </c>
      <c r="F6" s="197">
        <v>2400.0</v>
      </c>
      <c r="G6" s="197">
        <v>4900.0</v>
      </c>
      <c r="H6" s="197">
        <v>5150.0</v>
      </c>
      <c r="I6" s="197">
        <v>5500.0</v>
      </c>
      <c r="J6" s="197">
        <v>6892.0</v>
      </c>
      <c r="K6" s="197">
        <v>6457.0</v>
      </c>
      <c r="L6" s="197">
        <v>7579.0</v>
      </c>
      <c r="M6" s="197">
        <v>7785.0</v>
      </c>
      <c r="N6" s="197">
        <v>9834.0</v>
      </c>
      <c r="O6" s="197">
        <v>10045.0</v>
      </c>
      <c r="P6" s="197">
        <v>11532.0</v>
      </c>
      <c r="Q6" s="197">
        <v>11603.0</v>
      </c>
      <c r="R6" s="197">
        <v>17308.0</v>
      </c>
      <c r="S6" s="197">
        <v>14810.0</v>
      </c>
      <c r="T6" s="197">
        <v>14402.0</v>
      </c>
      <c r="U6" s="197">
        <v>24821.0</v>
      </c>
      <c r="V6" s="197">
        <v>22252.0</v>
      </c>
      <c r="W6" s="197">
        <v>25051.0</v>
      </c>
      <c r="X6" s="197">
        <v>22026.0</v>
      </c>
      <c r="Y6" s="197">
        <v>26137.0</v>
      </c>
      <c r="Z6" s="197">
        <v>29967.0</v>
      </c>
      <c r="AA6" s="197">
        <v>29997.0</v>
      </c>
      <c r="AB6" s="197">
        <v>40768.0</v>
      </c>
      <c r="AC6" s="197">
        <v>83775.0</v>
      </c>
      <c r="AD6" s="197">
        <v>90700.0</v>
      </c>
      <c r="AE6" s="197">
        <v>63000.0</v>
      </c>
      <c r="AF6" s="197">
        <v>95356.0</v>
      </c>
      <c r="AG6" s="197">
        <v>97000.0</v>
      </c>
      <c r="AH6" s="197">
        <v>112000.0</v>
      </c>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row>
    <row r="7">
      <c r="C7" s="189" t="s">
        <v>2312</v>
      </c>
      <c r="Y7" s="198">
        <v>222.0</v>
      </c>
      <c r="Z7" s="199">
        <v>1542.0</v>
      </c>
      <c r="AA7" s="200">
        <v>8182.0</v>
      </c>
      <c r="AB7" s="200">
        <v>18449.0</v>
      </c>
      <c r="AC7" s="200">
        <v>56065.0</v>
      </c>
      <c r="AD7" s="200">
        <v>63150.0</v>
      </c>
      <c r="AE7" s="200">
        <v>50928.0</v>
      </c>
      <c r="AF7" s="200">
        <v>77634.0</v>
      </c>
      <c r="AG7" s="200">
        <v>79600.0</v>
      </c>
      <c r="AH7" s="201">
        <v>92550.0</v>
      </c>
    </row>
    <row r="9">
      <c r="A9" s="202"/>
      <c r="B9" s="167"/>
      <c r="C9" s="189" t="s">
        <v>2313</v>
      </c>
      <c r="E9" s="12">
        <v>0.0042</v>
      </c>
      <c r="F9" s="12">
        <v>0.0045</v>
      </c>
      <c r="G9" s="12">
        <v>0.0047</v>
      </c>
      <c r="H9" s="12">
        <v>0.005</v>
      </c>
      <c r="I9" s="12">
        <v>0.0053</v>
      </c>
      <c r="J9" s="12">
        <v>0.0056</v>
      </c>
      <c r="K9" s="12">
        <v>0.0059</v>
      </c>
      <c r="L9" s="12">
        <v>0.0062</v>
      </c>
      <c r="M9" s="12">
        <v>0.0066</v>
      </c>
      <c r="N9" s="12">
        <v>0.0069</v>
      </c>
      <c r="O9" s="12">
        <v>0.0073</v>
      </c>
      <c r="P9" s="12">
        <v>0.0077</v>
      </c>
      <c r="Q9" s="12">
        <v>0.0082</v>
      </c>
      <c r="R9" s="12">
        <v>0.0086</v>
      </c>
      <c r="S9" s="12">
        <v>0.0091</v>
      </c>
      <c r="T9" s="12">
        <v>0.0096</v>
      </c>
      <c r="U9" s="12">
        <v>0.0102</v>
      </c>
      <c r="V9" s="12">
        <v>0.0108</v>
      </c>
      <c r="W9" s="12">
        <v>0.0114</v>
      </c>
      <c r="X9" s="12">
        <v>0.012</v>
      </c>
      <c r="Y9" s="12">
        <v>0.0127</v>
      </c>
      <c r="Z9" s="12">
        <v>0.0135</v>
      </c>
      <c r="AA9" s="12">
        <v>0.0143</v>
      </c>
      <c r="AB9" s="12">
        <v>0.0152</v>
      </c>
      <c r="AC9" s="12">
        <v>0.0161</v>
      </c>
      <c r="AD9" s="12">
        <v>0.0171</v>
      </c>
      <c r="AE9" s="12">
        <v>0.0181</v>
      </c>
      <c r="AF9" s="12">
        <v>0.0192</v>
      </c>
    </row>
    <row r="10">
      <c r="A10" s="202"/>
      <c r="B10" s="167"/>
      <c r="C10" s="12"/>
    </row>
    <row r="11">
      <c r="A11" s="202" t="s">
        <v>2314</v>
      </c>
      <c r="B11" s="167"/>
      <c r="C11" s="12"/>
    </row>
    <row r="12">
      <c r="A12" s="187"/>
      <c r="B12" s="192">
        <v>41090.0</v>
      </c>
      <c r="C12" s="12" t="s">
        <v>2278</v>
      </c>
    </row>
    <row r="13">
      <c r="A13" s="187">
        <v>1.0</v>
      </c>
      <c r="B13" s="192">
        <v>41182.0</v>
      </c>
      <c r="C13" s="12" t="s">
        <v>2279</v>
      </c>
      <c r="E13" s="188">
        <f t="shared" ref="E13:AH13" si="5">iferror(if(max(0,(E$2-$B12-365/4/2)*index($4:$4,1,match($C13,$3:$3,0))/365)*(1-index($E$9:$AU$9,1,E$1-$A13))=0,"",max(0,(E$2-$B12-365/4/2)*index($4:$4,1,match($C13,$3:$3,0))/365)*(1-index($E$9:$AU$9,1,E$1-$A13))),"")</f>
        <v>31.6302911</v>
      </c>
      <c r="F13" s="188">
        <f t="shared" si="5"/>
        <v>94.35089897</v>
      </c>
      <c r="G13" s="188">
        <f t="shared" si="5"/>
        <v>155.6860531</v>
      </c>
      <c r="H13" s="188">
        <f t="shared" si="5"/>
        <v>217.65625</v>
      </c>
      <c r="I13" s="188">
        <f t="shared" si="5"/>
        <v>280.270351</v>
      </c>
      <c r="J13" s="188">
        <f t="shared" si="5"/>
        <v>342.8466438</v>
      </c>
      <c r="K13" s="188">
        <f t="shared" si="5"/>
        <v>404.0233476</v>
      </c>
      <c r="L13" s="188">
        <f t="shared" si="5"/>
        <v>465.84375</v>
      </c>
      <c r="M13" s="188">
        <f t="shared" si="5"/>
        <v>528.2540582</v>
      </c>
      <c r="N13" s="188">
        <f t="shared" si="5"/>
        <v>590.6734332</v>
      </c>
      <c r="O13" s="188">
        <f t="shared" si="5"/>
        <v>651.6293579</v>
      </c>
      <c r="P13" s="188">
        <f t="shared" si="5"/>
        <v>713.215625</v>
      </c>
      <c r="Q13" s="188">
        <f t="shared" si="5"/>
        <v>775.3532363</v>
      </c>
      <c r="R13" s="188">
        <f t="shared" si="5"/>
        <v>837.5123116</v>
      </c>
      <c r="S13" s="188">
        <f t="shared" si="5"/>
        <v>898.8514983</v>
      </c>
      <c r="T13" s="188">
        <f t="shared" si="5"/>
        <v>960.1283562</v>
      </c>
      <c r="U13" s="188">
        <f t="shared" si="5"/>
        <v>1021.917654</v>
      </c>
      <c r="V13" s="188">
        <f t="shared" si="5"/>
        <v>1083.631336</v>
      </c>
      <c r="W13" s="188">
        <f t="shared" si="5"/>
        <v>1143.915154</v>
      </c>
      <c r="X13" s="188">
        <f t="shared" si="5"/>
        <v>1204.801712</v>
      </c>
      <c r="Y13" s="188">
        <f t="shared" si="5"/>
        <v>1266.161533</v>
      </c>
      <c r="Z13" s="188">
        <f t="shared" si="5"/>
        <v>1327.298587</v>
      </c>
      <c r="AA13" s="188">
        <f t="shared" si="5"/>
        <v>1386.984546</v>
      </c>
      <c r="AB13" s="188">
        <f t="shared" si="5"/>
        <v>1447.099521</v>
      </c>
      <c r="AC13" s="188">
        <f t="shared" si="5"/>
        <v>1507.776207</v>
      </c>
      <c r="AD13" s="188">
        <f t="shared" si="5"/>
        <v>1568.179923</v>
      </c>
      <c r="AE13" s="188">
        <f t="shared" si="5"/>
        <v>1627.112543</v>
      </c>
      <c r="AF13" s="188">
        <f t="shared" si="5"/>
        <v>1686.421781</v>
      </c>
      <c r="AG13" s="188">
        <f t="shared" si="5"/>
        <v>1782.44863</v>
      </c>
      <c r="AH13" s="188">
        <f t="shared" si="5"/>
        <v>1845.462329</v>
      </c>
    </row>
    <row r="14">
      <c r="A14" s="187">
        <f t="shared" ref="A14:A42" si="7">A13+1</f>
        <v>2</v>
      </c>
      <c r="B14" s="192">
        <v>41274.0</v>
      </c>
      <c r="C14" s="12" t="s">
        <v>2280</v>
      </c>
      <c r="E14" s="188" t="str">
        <f t="shared" ref="E14:AH14" si="6">iferror(if(max(0,(E$2-$B13-365/4/2)*index($4:$4,1,match($C14,$3:$3,0))/365)*(1-index($E$9:$AU$9,1,E$1-$A14))=0,"",max(0,(E$2-$B13-365/4/2)*index($4:$4,1,match($C14,$3:$3,0))/365)*(1-index($E$9:$AU$9,1,E$1-$A14))),"")</f>
        <v/>
      </c>
      <c r="F14" s="188">
        <f t="shared" si="6"/>
        <v>303.6507945</v>
      </c>
      <c r="G14" s="188">
        <f t="shared" si="6"/>
        <v>892.6771233</v>
      </c>
      <c r="H14" s="188">
        <f t="shared" si="6"/>
        <v>1488.041671</v>
      </c>
      <c r="I14" s="188">
        <f t="shared" si="6"/>
        <v>2089.5</v>
      </c>
      <c r="J14" s="188">
        <f t="shared" si="6"/>
        <v>2690.59537</v>
      </c>
      <c r="K14" s="188">
        <f t="shared" si="6"/>
        <v>3278.25074</v>
      </c>
      <c r="L14" s="188">
        <f t="shared" si="6"/>
        <v>3872.087589</v>
      </c>
      <c r="M14" s="188">
        <f t="shared" si="6"/>
        <v>4472.1</v>
      </c>
      <c r="N14" s="188">
        <f t="shared" si="6"/>
        <v>5071.238959</v>
      </c>
      <c r="O14" s="188">
        <f t="shared" si="6"/>
        <v>5657.405014</v>
      </c>
      <c r="P14" s="188">
        <f t="shared" si="6"/>
        <v>6249.114493</v>
      </c>
      <c r="Q14" s="188">
        <f t="shared" si="6"/>
        <v>6846.87</v>
      </c>
      <c r="R14" s="188">
        <f t="shared" si="6"/>
        <v>7443.391068</v>
      </c>
      <c r="S14" s="188">
        <f t="shared" si="6"/>
        <v>8033.599397</v>
      </c>
      <c r="T14" s="188">
        <f t="shared" si="6"/>
        <v>8622.458877</v>
      </c>
      <c r="U14" s="188">
        <f t="shared" si="6"/>
        <v>9217.232219</v>
      </c>
      <c r="V14" s="188">
        <f t="shared" si="6"/>
        <v>9810.409479</v>
      </c>
      <c r="W14" s="188">
        <f t="shared" si="6"/>
        <v>10389.85216</v>
      </c>
      <c r="X14" s="188">
        <f t="shared" si="6"/>
        <v>10975.0851</v>
      </c>
      <c r="Y14" s="188">
        <f t="shared" si="6"/>
        <v>11566.09644</v>
      </c>
      <c r="Z14" s="188">
        <f t="shared" si="6"/>
        <v>12155.15071</v>
      </c>
      <c r="AA14" s="188">
        <f t="shared" si="6"/>
        <v>12729.09329</v>
      </c>
      <c r="AB14" s="188">
        <f t="shared" si="6"/>
        <v>13308.57033</v>
      </c>
      <c r="AC14" s="188">
        <f t="shared" si="6"/>
        <v>13892.1554</v>
      </c>
      <c r="AD14" s="188">
        <f t="shared" si="6"/>
        <v>14474.65159</v>
      </c>
      <c r="AE14" s="188">
        <f t="shared" si="6"/>
        <v>15041.60145</v>
      </c>
      <c r="AF14" s="188">
        <f t="shared" si="6"/>
        <v>15613.82408</v>
      </c>
      <c r="AG14" s="188">
        <f t="shared" si="6"/>
        <v>16189.6491</v>
      </c>
      <c r="AH14" s="188">
        <f t="shared" si="6"/>
        <v>17111.50685</v>
      </c>
    </row>
    <row r="15">
      <c r="A15" s="187">
        <f t="shared" si="7"/>
        <v>3</v>
      </c>
      <c r="B15" s="192">
        <v>41364.0</v>
      </c>
      <c r="C15" s="12" t="s">
        <v>2281</v>
      </c>
      <c r="E15" s="188" t="str">
        <f t="shared" ref="E15:AH15" si="8">iferror(if(max(0,(E$2-$B14-365/4/2)*index($4:$4,1,match($C15,$3:$3,0))/365)*(1-index($E$9:$AU$9,1,E$1-$A15))=0,"",max(0,(E$2-$B14-365/4/2)*index($4:$4,1,match($C15,$3:$3,0))/365)*(1-index($E$9:$AU$9,1,E$1-$A15))),"")</f>
        <v/>
      </c>
      <c r="F15" s="188" t="str">
        <f t="shared" si="8"/>
        <v/>
      </c>
      <c r="G15" s="188">
        <f t="shared" si="8"/>
        <v>593.2171575</v>
      </c>
      <c r="H15" s="188">
        <f t="shared" si="8"/>
        <v>1809.18488</v>
      </c>
      <c r="I15" s="188">
        <f t="shared" si="8"/>
        <v>3038.085079</v>
      </c>
      <c r="J15" s="188">
        <f t="shared" si="8"/>
        <v>4266.0625</v>
      </c>
      <c r="K15" s="188">
        <f t="shared" si="8"/>
        <v>5466.591866</v>
      </c>
      <c r="L15" s="188">
        <f t="shared" si="8"/>
        <v>6679.745781</v>
      </c>
      <c r="M15" s="188">
        <f t="shared" si="8"/>
        <v>7905.512161</v>
      </c>
      <c r="N15" s="188">
        <f t="shared" si="8"/>
        <v>9130.5375</v>
      </c>
      <c r="O15" s="188">
        <f t="shared" si="8"/>
        <v>10327.10743</v>
      </c>
      <c r="P15" s="188">
        <f t="shared" si="8"/>
        <v>11537.20321</v>
      </c>
      <c r="Q15" s="188">
        <f t="shared" si="8"/>
        <v>12758.60876</v>
      </c>
      <c r="R15" s="188">
        <f t="shared" si="8"/>
        <v>13979.02625</v>
      </c>
      <c r="S15" s="188">
        <f t="shared" si="8"/>
        <v>15183.60886</v>
      </c>
      <c r="T15" s="188">
        <f t="shared" si="8"/>
        <v>16388.6229</v>
      </c>
      <c r="U15" s="188">
        <f t="shared" si="8"/>
        <v>17604.18687</v>
      </c>
      <c r="V15" s="188">
        <f t="shared" si="8"/>
        <v>18818.51578</v>
      </c>
      <c r="W15" s="188">
        <f t="shared" si="8"/>
        <v>20003.01057</v>
      </c>
      <c r="X15" s="188">
        <f t="shared" si="8"/>
        <v>21199.33516</v>
      </c>
      <c r="Y15" s="188">
        <f t="shared" si="8"/>
        <v>22407.4654</v>
      </c>
      <c r="Z15" s="188">
        <f t="shared" si="8"/>
        <v>23614.11356</v>
      </c>
      <c r="AA15" s="188">
        <f t="shared" si="8"/>
        <v>24790.25771</v>
      </c>
      <c r="AB15" s="188">
        <f t="shared" si="8"/>
        <v>25975.32204</v>
      </c>
      <c r="AC15" s="188">
        <f t="shared" si="8"/>
        <v>27171.66442</v>
      </c>
      <c r="AD15" s="188">
        <f t="shared" si="8"/>
        <v>28363.1506</v>
      </c>
      <c r="AE15" s="188">
        <f t="shared" si="8"/>
        <v>29525.99662</v>
      </c>
      <c r="AF15" s="188">
        <f t="shared" si="8"/>
        <v>30696.7412</v>
      </c>
      <c r="AG15" s="188">
        <f t="shared" si="8"/>
        <v>31878.22417</v>
      </c>
      <c r="AH15" s="188">
        <f t="shared" si="8"/>
        <v>33053.8669</v>
      </c>
    </row>
    <row r="16">
      <c r="A16" s="187">
        <f t="shared" si="7"/>
        <v>4</v>
      </c>
      <c r="B16" s="192">
        <f t="shared" ref="B16:B42" si="10">edate(B12,12)</f>
        <v>41455</v>
      </c>
      <c r="C16" s="12" t="s">
        <v>2282</v>
      </c>
      <c r="E16" s="188" t="str">
        <f t="shared" ref="E16:AH16" si="9">iferror(if(max(0,(E$2-$B15-365/4/2)*index($4:$4,1,match($C16,$3:$3,0))/365)*(1-index($E$9:$AU$9,1,E$1-$A16))=0,"",max(0,(E$2-$B15-365/4/2)*index($4:$4,1,match($C16,$3:$3,0))/365)*(1-index($E$9:$AU$9,1,E$1-$A16))),"")</f>
        <v/>
      </c>
      <c r="F16" s="188" t="str">
        <f t="shared" si="9"/>
        <v/>
      </c>
      <c r="G16" s="188" t="str">
        <f t="shared" si="9"/>
        <v/>
      </c>
      <c r="H16" s="188">
        <f t="shared" si="9"/>
        <v>637.5336678</v>
      </c>
      <c r="I16" s="188">
        <f t="shared" si="9"/>
        <v>1929.582423</v>
      </c>
      <c r="J16" s="188">
        <f t="shared" si="9"/>
        <v>3221.175967</v>
      </c>
      <c r="K16" s="188">
        <f t="shared" si="9"/>
        <v>4483.71875</v>
      </c>
      <c r="L16" s="188">
        <f t="shared" si="9"/>
        <v>5759.534423</v>
      </c>
      <c r="M16" s="188">
        <f t="shared" si="9"/>
        <v>7048.610288</v>
      </c>
      <c r="N16" s="188">
        <f t="shared" si="9"/>
        <v>8336.907303</v>
      </c>
      <c r="O16" s="188">
        <f t="shared" si="9"/>
        <v>9596.38125</v>
      </c>
      <c r="P16" s="188">
        <f t="shared" si="9"/>
        <v>10868.01713</v>
      </c>
      <c r="Q16" s="188">
        <f t="shared" si="9"/>
        <v>12153.86049</v>
      </c>
      <c r="R16" s="188">
        <f t="shared" si="9"/>
        <v>13437.57136</v>
      </c>
      <c r="S16" s="188">
        <f t="shared" si="9"/>
        <v>14706.24282</v>
      </c>
      <c r="T16" s="188">
        <f t="shared" si="9"/>
        <v>15972.27667</v>
      </c>
      <c r="U16" s="188">
        <f t="shared" si="9"/>
        <v>17252.75362</v>
      </c>
      <c r="V16" s="188">
        <f t="shared" si="9"/>
        <v>18530.32206</v>
      </c>
      <c r="W16" s="188">
        <f t="shared" si="9"/>
        <v>19778.64414</v>
      </c>
      <c r="X16" s="188">
        <f t="shared" si="9"/>
        <v>21037.538</v>
      </c>
      <c r="Y16" s="188">
        <f t="shared" si="9"/>
        <v>22308.84831</v>
      </c>
      <c r="Z16" s="188">
        <f t="shared" si="9"/>
        <v>23578.60091</v>
      </c>
      <c r="AA16" s="188">
        <f t="shared" si="9"/>
        <v>24818.91527</v>
      </c>
      <c r="AB16" s="188">
        <f t="shared" si="9"/>
        <v>26068.99717</v>
      </c>
      <c r="AC16" s="188">
        <f t="shared" si="9"/>
        <v>27328.43179</v>
      </c>
      <c r="AD16" s="188">
        <f t="shared" si="9"/>
        <v>28585.78947</v>
      </c>
      <c r="AE16" s="188">
        <f t="shared" si="9"/>
        <v>29810.25012</v>
      </c>
      <c r="AF16" s="188">
        <f t="shared" si="9"/>
        <v>31046.30744</v>
      </c>
      <c r="AG16" s="188">
        <f t="shared" si="9"/>
        <v>32290.6381</v>
      </c>
      <c r="AH16" s="188">
        <f t="shared" si="9"/>
        <v>33532.37259</v>
      </c>
    </row>
    <row r="17">
      <c r="A17" s="187">
        <f t="shared" si="7"/>
        <v>5</v>
      </c>
      <c r="B17" s="192">
        <f t="shared" si="10"/>
        <v>41547</v>
      </c>
      <c r="C17" s="12" t="s">
        <v>2283</v>
      </c>
      <c r="E17" s="188" t="str">
        <f t="shared" ref="E17:AH17" si="11">iferror(if(max(0,(E$2-$B16-365/4/2)*index($4:$4,1,match($C17,$3:$3,0))/365)*(1-index($E$9:$AU$9,1,E$1-$A17))=0,"",max(0,(E$2-$B16-365/4/2)*index($4:$4,1,match($C17,$3:$3,0))/365)*(1-index($E$9:$AU$9,1,E$1-$A17))),"")</f>
        <v/>
      </c>
      <c r="F17" s="188" t="str">
        <f t="shared" si="11"/>
        <v/>
      </c>
      <c r="G17" s="188" t="str">
        <f t="shared" si="11"/>
        <v/>
      </c>
      <c r="H17" s="188" t="str">
        <f t="shared" si="11"/>
        <v/>
      </c>
      <c r="I17" s="188">
        <f t="shared" si="11"/>
        <v>518.736774</v>
      </c>
      <c r="J17" s="188">
        <f t="shared" si="11"/>
        <v>1547.354743</v>
      </c>
      <c r="K17" s="188">
        <f t="shared" si="11"/>
        <v>2553.251271</v>
      </c>
      <c r="L17" s="188">
        <f t="shared" si="11"/>
        <v>3569.5625</v>
      </c>
      <c r="M17" s="188">
        <f t="shared" si="11"/>
        <v>4596.433757</v>
      </c>
      <c r="N17" s="188">
        <f t="shared" si="11"/>
        <v>5622.684959</v>
      </c>
      <c r="O17" s="188">
        <f t="shared" si="11"/>
        <v>6625.982901</v>
      </c>
      <c r="P17" s="188">
        <f t="shared" si="11"/>
        <v>7639.8375</v>
      </c>
      <c r="Q17" s="188">
        <f t="shared" si="11"/>
        <v>8663.366555</v>
      </c>
      <c r="R17" s="188">
        <f t="shared" si="11"/>
        <v>9687.044305</v>
      </c>
      <c r="S17" s="188">
        <f t="shared" si="11"/>
        <v>10697.87235</v>
      </c>
      <c r="T17" s="188">
        <f t="shared" si="11"/>
        <v>11707.88263</v>
      </c>
      <c r="U17" s="188">
        <f t="shared" si="11"/>
        <v>12726.93384</v>
      </c>
      <c r="V17" s="188">
        <f t="shared" si="11"/>
        <v>13746.33818</v>
      </c>
      <c r="W17" s="188">
        <f t="shared" si="11"/>
        <v>14741.16457</v>
      </c>
      <c r="X17" s="188">
        <f t="shared" si="11"/>
        <v>15746.10504</v>
      </c>
      <c r="Y17" s="188">
        <f t="shared" si="11"/>
        <v>16759.44953</v>
      </c>
      <c r="Z17" s="188">
        <f t="shared" si="11"/>
        <v>17771.5539</v>
      </c>
      <c r="AA17" s="188">
        <f t="shared" si="11"/>
        <v>18760.20853</v>
      </c>
      <c r="AB17" s="188">
        <f t="shared" si="11"/>
        <v>19758.74808</v>
      </c>
      <c r="AC17" s="188">
        <f t="shared" si="11"/>
        <v>20765.04913</v>
      </c>
      <c r="AD17" s="188">
        <f t="shared" si="11"/>
        <v>21767.69683</v>
      </c>
      <c r="AE17" s="188">
        <f t="shared" si="11"/>
        <v>22746.54656</v>
      </c>
      <c r="AF17" s="188">
        <f t="shared" si="11"/>
        <v>23732.43214</v>
      </c>
      <c r="AG17" s="188">
        <f t="shared" si="11"/>
        <v>24727.5298</v>
      </c>
      <c r="AH17" s="188">
        <f t="shared" si="11"/>
        <v>25718.15074</v>
      </c>
    </row>
    <row r="18">
      <c r="A18" s="187">
        <f t="shared" si="7"/>
        <v>6</v>
      </c>
      <c r="B18" s="192">
        <f t="shared" si="10"/>
        <v>41639</v>
      </c>
      <c r="C18" s="12" t="s">
        <v>2284</v>
      </c>
      <c r="E18" s="188" t="str">
        <f t="shared" ref="E18:AH18" si="12">iferror(if(max(0,(E$2-$B17-365/4/2)*index($4:$4,1,match($C18,$3:$3,0))/365)*(1-index($E$9:$AU$9,1,E$1-$A18))=0,"",max(0,(E$2-$B17-365/4/2)*index($4:$4,1,match($C18,$3:$3,0))/365)*(1-index($E$9:$AU$9,1,E$1-$A18))),"")</f>
        <v/>
      </c>
      <c r="F18" s="188" t="str">
        <f t="shared" si="12"/>
        <v/>
      </c>
      <c r="G18" s="188" t="str">
        <f t="shared" si="12"/>
        <v/>
      </c>
      <c r="H18" s="188" t="str">
        <f t="shared" si="12"/>
        <v/>
      </c>
      <c r="I18" s="188" t="str">
        <f t="shared" si="12"/>
        <v/>
      </c>
      <c r="J18" s="188">
        <f t="shared" si="12"/>
        <v>442.8240753</v>
      </c>
      <c r="K18" s="188">
        <f t="shared" si="12"/>
        <v>1301.820805</v>
      </c>
      <c r="L18" s="188">
        <f t="shared" si="12"/>
        <v>2170.060771</v>
      </c>
      <c r="M18" s="188">
        <f t="shared" si="12"/>
        <v>3047.1875</v>
      </c>
      <c r="N18" s="188">
        <f t="shared" si="12"/>
        <v>3923.784914</v>
      </c>
      <c r="O18" s="188">
        <f t="shared" si="12"/>
        <v>4780.782329</v>
      </c>
      <c r="P18" s="188">
        <f t="shared" si="12"/>
        <v>5646.794401</v>
      </c>
      <c r="Q18" s="188">
        <f t="shared" si="12"/>
        <v>6521.8125</v>
      </c>
      <c r="R18" s="188">
        <f t="shared" si="12"/>
        <v>7395.556815</v>
      </c>
      <c r="S18" s="188">
        <f t="shared" si="12"/>
        <v>8259.905188</v>
      </c>
      <c r="T18" s="188">
        <f t="shared" si="12"/>
        <v>9122.81101</v>
      </c>
      <c r="U18" s="188">
        <f t="shared" si="12"/>
        <v>9994.533955</v>
      </c>
      <c r="V18" s="188">
        <f t="shared" si="12"/>
        <v>10864.45572</v>
      </c>
      <c r="W18" s="188">
        <f t="shared" si="12"/>
        <v>11715.66579</v>
      </c>
      <c r="X18" s="188">
        <f t="shared" si="12"/>
        <v>12574.4192</v>
      </c>
      <c r="Y18" s="188">
        <f t="shared" si="12"/>
        <v>13441.79699</v>
      </c>
      <c r="Z18" s="188">
        <f t="shared" si="12"/>
        <v>14306.84716</v>
      </c>
      <c r="AA18" s="188">
        <f t="shared" si="12"/>
        <v>15151.86774</v>
      </c>
      <c r="AB18" s="188">
        <f t="shared" si="12"/>
        <v>16005.33243</v>
      </c>
      <c r="AC18" s="188">
        <f t="shared" si="12"/>
        <v>16867.22397</v>
      </c>
      <c r="AD18" s="188">
        <f t="shared" si="12"/>
        <v>17726.26146</v>
      </c>
      <c r="AE18" s="188">
        <f t="shared" si="12"/>
        <v>18563.26104</v>
      </c>
      <c r="AF18" s="188">
        <f t="shared" si="12"/>
        <v>19408.33173</v>
      </c>
      <c r="AG18" s="188">
        <f t="shared" si="12"/>
        <v>20259.39329</v>
      </c>
      <c r="AH18" s="188">
        <f t="shared" si="12"/>
        <v>21108.8669</v>
      </c>
    </row>
    <row r="19">
      <c r="A19" s="187">
        <f t="shared" si="7"/>
        <v>7</v>
      </c>
      <c r="B19" s="192">
        <f t="shared" si="10"/>
        <v>41729</v>
      </c>
      <c r="C19" s="12" t="s">
        <v>2285</v>
      </c>
      <c r="E19" s="188" t="str">
        <f t="shared" ref="E19:AH19" si="13">iferror(if(max(0,(E$2-$B18-365/4/2)*index($4:$4,1,match($C19,$3:$3,0))/365)*(1-index($E$9:$AU$9,1,E$1-$A19))=0,"",max(0,(E$2-$B18-365/4/2)*index($4:$4,1,match($C19,$3:$3,0))/365)*(1-index($E$9:$AU$9,1,E$1-$A19))),"")</f>
        <v/>
      </c>
      <c r="F19" s="188" t="str">
        <f t="shared" si="13"/>
        <v/>
      </c>
      <c r="G19" s="188" t="str">
        <f t="shared" si="13"/>
        <v/>
      </c>
      <c r="H19" s="188" t="str">
        <f t="shared" si="13"/>
        <v/>
      </c>
      <c r="I19" s="188" t="str">
        <f t="shared" si="13"/>
        <v/>
      </c>
      <c r="J19" s="188" t="str">
        <f t="shared" si="13"/>
        <v/>
      </c>
      <c r="K19" s="188">
        <f t="shared" si="13"/>
        <v>423.7265411</v>
      </c>
      <c r="L19" s="188">
        <f t="shared" si="13"/>
        <v>1292.274914</v>
      </c>
      <c r="M19" s="188">
        <f t="shared" si="13"/>
        <v>2170.060771</v>
      </c>
      <c r="N19" s="188">
        <f t="shared" si="13"/>
        <v>3047.1875</v>
      </c>
      <c r="O19" s="188">
        <f t="shared" si="13"/>
        <v>3904.708476</v>
      </c>
      <c r="P19" s="188">
        <f t="shared" si="13"/>
        <v>4771.246986</v>
      </c>
      <c r="Q19" s="188">
        <f t="shared" si="13"/>
        <v>5646.794401</v>
      </c>
      <c r="R19" s="188">
        <f t="shared" si="13"/>
        <v>6521.8125</v>
      </c>
      <c r="S19" s="188">
        <f t="shared" si="13"/>
        <v>7386.031062</v>
      </c>
      <c r="T19" s="188">
        <f t="shared" si="13"/>
        <v>8250.382312</v>
      </c>
      <c r="U19" s="188">
        <f t="shared" si="13"/>
        <v>9122.81101</v>
      </c>
      <c r="V19" s="188">
        <f t="shared" si="13"/>
        <v>9994.533955</v>
      </c>
      <c r="W19" s="188">
        <f t="shared" si="13"/>
        <v>10845.4349</v>
      </c>
      <c r="X19" s="188">
        <f t="shared" si="13"/>
        <v>11706.15921</v>
      </c>
      <c r="Y19" s="188">
        <f t="shared" si="13"/>
        <v>12574.4192</v>
      </c>
      <c r="Z19" s="188">
        <f t="shared" si="13"/>
        <v>13441.79699</v>
      </c>
      <c r="AA19" s="188">
        <f t="shared" si="13"/>
        <v>14287.86469</v>
      </c>
      <c r="AB19" s="188">
        <f t="shared" si="13"/>
        <v>15142.38226</v>
      </c>
      <c r="AC19" s="188">
        <f t="shared" si="13"/>
        <v>16005.33243</v>
      </c>
      <c r="AD19" s="188">
        <f t="shared" si="13"/>
        <v>16867.22397</v>
      </c>
      <c r="AE19" s="188">
        <f t="shared" si="13"/>
        <v>17707.32693</v>
      </c>
      <c r="AF19" s="188">
        <f t="shared" si="13"/>
        <v>18553.80146</v>
      </c>
      <c r="AG19" s="188">
        <f t="shared" si="13"/>
        <v>19408.33173</v>
      </c>
      <c r="AH19" s="188">
        <f t="shared" si="13"/>
        <v>20259.39329</v>
      </c>
    </row>
    <row r="20">
      <c r="A20" s="187">
        <f t="shared" si="7"/>
        <v>8</v>
      </c>
      <c r="B20" s="192">
        <f t="shared" si="10"/>
        <v>41820</v>
      </c>
      <c r="C20" s="12" t="s">
        <v>2286</v>
      </c>
      <c r="E20" s="188" t="str">
        <f t="shared" ref="E20:AH20" si="14">iferror(if(max(0,(E$2-$B19-365/4/2)*index($4:$4,1,match($C20,$3:$3,0))/365)*(1-index($E$9:$AU$9,1,E$1-$A20))=0,"",max(0,(E$2-$B19-365/4/2)*index($4:$4,1,match($C20,$3:$3,0))/365)*(1-index($E$9:$AU$9,1,E$1-$A20))),"")</f>
        <v/>
      </c>
      <c r="F20" s="188" t="str">
        <f t="shared" si="14"/>
        <v/>
      </c>
      <c r="G20" s="188" t="str">
        <f t="shared" si="14"/>
        <v/>
      </c>
      <c r="H20" s="188" t="str">
        <f t="shared" si="14"/>
        <v/>
      </c>
      <c r="I20" s="188" t="str">
        <f t="shared" si="14"/>
        <v/>
      </c>
      <c r="J20" s="188" t="str">
        <f t="shared" si="14"/>
        <v/>
      </c>
      <c r="K20" s="188" t="str">
        <f t="shared" si="14"/>
        <v/>
      </c>
      <c r="L20" s="188">
        <f t="shared" si="14"/>
        <v>482.7924863</v>
      </c>
      <c r="M20" s="188">
        <f t="shared" si="14"/>
        <v>1461.237175</v>
      </c>
      <c r="N20" s="188">
        <f t="shared" si="14"/>
        <v>2439.33714</v>
      </c>
      <c r="O20" s="188">
        <f t="shared" si="14"/>
        <v>3395.4375</v>
      </c>
      <c r="P20" s="188">
        <f t="shared" si="14"/>
        <v>4361.589175</v>
      </c>
      <c r="Q20" s="188">
        <f t="shared" si="14"/>
        <v>5337.782548</v>
      </c>
      <c r="R20" s="188">
        <f t="shared" si="14"/>
        <v>6313.386113</v>
      </c>
      <c r="S20" s="188">
        <f t="shared" si="14"/>
        <v>7277.781185</v>
      </c>
      <c r="T20" s="188">
        <f t="shared" si="14"/>
        <v>8240.763308</v>
      </c>
      <c r="U20" s="188">
        <f t="shared" si="14"/>
        <v>9214.505558</v>
      </c>
      <c r="V20" s="188">
        <f t="shared" si="14"/>
        <v>10186.63185</v>
      </c>
      <c r="W20" s="188">
        <f t="shared" si="14"/>
        <v>11136.76641</v>
      </c>
      <c r="X20" s="188">
        <f t="shared" si="14"/>
        <v>12095.51049</v>
      </c>
      <c r="Y20" s="188">
        <f t="shared" si="14"/>
        <v>13065.19206</v>
      </c>
      <c r="Z20" s="188">
        <f t="shared" si="14"/>
        <v>14032.67107</v>
      </c>
      <c r="AA20" s="188">
        <f t="shared" si="14"/>
        <v>14978.00236</v>
      </c>
      <c r="AB20" s="188">
        <f t="shared" si="14"/>
        <v>15931.33946</v>
      </c>
      <c r="AC20" s="188">
        <f t="shared" si="14"/>
        <v>16894.0793</v>
      </c>
      <c r="AD20" s="188">
        <f t="shared" si="14"/>
        <v>17855.63953</v>
      </c>
      <c r="AE20" s="188">
        <f t="shared" si="14"/>
        <v>18794.90671</v>
      </c>
      <c r="AF20" s="188">
        <f t="shared" si="14"/>
        <v>19741.57067</v>
      </c>
      <c r="AG20" s="188">
        <f t="shared" si="14"/>
        <v>20695.31728</v>
      </c>
      <c r="AH20" s="188">
        <f t="shared" si="14"/>
        <v>21647.49106</v>
      </c>
    </row>
    <row r="21">
      <c r="A21" s="187">
        <f t="shared" si="7"/>
        <v>9</v>
      </c>
      <c r="B21" s="192">
        <f t="shared" si="10"/>
        <v>41912</v>
      </c>
      <c r="C21" s="12" t="s">
        <v>2287</v>
      </c>
      <c r="E21" s="188" t="str">
        <f t="shared" ref="E21:AH21" si="15">iferror(if(max(0,(E$2-$B20-365/4/2)*index($4:$4,1,match($C21,$3:$3,0))/365)*(1-index($E$9:$AU$9,1,E$1-$A21))=0,"",max(0,(E$2-$B20-365/4/2)*index($4:$4,1,match($C21,$3:$3,0))/365)*(1-index($E$9:$AU$9,1,E$1-$A21))),"")</f>
        <v/>
      </c>
      <c r="F21" s="188" t="str">
        <f t="shared" si="15"/>
        <v/>
      </c>
      <c r="G21" s="188" t="str">
        <f t="shared" si="15"/>
        <v/>
      </c>
      <c r="H21" s="188" t="str">
        <f t="shared" si="15"/>
        <v/>
      </c>
      <c r="I21" s="188" t="str">
        <f t="shared" si="15"/>
        <v/>
      </c>
      <c r="J21" s="188" t="str">
        <f t="shared" si="15"/>
        <v/>
      </c>
      <c r="K21" s="188" t="str">
        <f t="shared" si="15"/>
        <v/>
      </c>
      <c r="L21" s="188" t="str">
        <f t="shared" si="15"/>
        <v/>
      </c>
      <c r="M21" s="188">
        <f t="shared" si="15"/>
        <v>493.4325411</v>
      </c>
      <c r="N21" s="188">
        <f t="shared" si="15"/>
        <v>1471.874024</v>
      </c>
      <c r="O21" s="188">
        <f t="shared" si="15"/>
        <v>2428.702428</v>
      </c>
      <c r="P21" s="188">
        <f t="shared" si="15"/>
        <v>3395.4375</v>
      </c>
      <c r="Q21" s="188">
        <f t="shared" si="15"/>
        <v>4372.217476</v>
      </c>
      <c r="R21" s="188">
        <f t="shared" si="15"/>
        <v>5348.407644</v>
      </c>
      <c r="S21" s="188">
        <f t="shared" si="15"/>
        <v>6313.386113</v>
      </c>
      <c r="T21" s="188">
        <f t="shared" si="15"/>
        <v>7277.781185</v>
      </c>
      <c r="U21" s="188">
        <f t="shared" si="15"/>
        <v>8251.377719</v>
      </c>
      <c r="V21" s="188">
        <f t="shared" si="15"/>
        <v>9225.116764</v>
      </c>
      <c r="W21" s="188">
        <f t="shared" si="15"/>
        <v>10176.02491</v>
      </c>
      <c r="X21" s="188">
        <f t="shared" si="15"/>
        <v>11136.76641</v>
      </c>
      <c r="Y21" s="188">
        <f t="shared" si="15"/>
        <v>12106.1078</v>
      </c>
      <c r="Z21" s="188">
        <f t="shared" si="15"/>
        <v>13075.7851</v>
      </c>
      <c r="AA21" s="188">
        <f t="shared" si="15"/>
        <v>14022.08337</v>
      </c>
      <c r="AB21" s="188">
        <f t="shared" si="15"/>
        <v>14978.00236</v>
      </c>
      <c r="AC21" s="188">
        <f t="shared" si="15"/>
        <v>15941.9154</v>
      </c>
      <c r="AD21" s="188">
        <f t="shared" si="15"/>
        <v>16904.64884</v>
      </c>
      <c r="AE21" s="188">
        <f t="shared" si="15"/>
        <v>17845.0764</v>
      </c>
      <c r="AF21" s="188">
        <f t="shared" si="15"/>
        <v>18794.90671</v>
      </c>
      <c r="AG21" s="188">
        <f t="shared" si="15"/>
        <v>19752.11991</v>
      </c>
      <c r="AH21" s="188">
        <f t="shared" si="15"/>
        <v>20705.85796</v>
      </c>
    </row>
    <row r="22">
      <c r="A22" s="187">
        <f t="shared" si="7"/>
        <v>10</v>
      </c>
      <c r="B22" s="192">
        <f t="shared" si="10"/>
        <v>42004</v>
      </c>
      <c r="C22" s="12" t="s">
        <v>2288</v>
      </c>
      <c r="E22" s="188" t="str">
        <f t="shared" ref="E22:AH22" si="16">iferror(if(max(0,(E$2-$B21-365/4/2)*index($4:$4,1,match($C22,$3:$3,0))/365)*(1-index($E$9:$AU$9,1,E$1-$A22))=0,"",max(0,(E$2-$B21-365/4/2)*index($4:$4,1,match($C22,$3:$3,0))/365)*(1-index($E$9:$AU$9,1,E$1-$A22))),"")</f>
        <v/>
      </c>
      <c r="F22" s="188" t="str">
        <f t="shared" si="16"/>
        <v/>
      </c>
      <c r="G22" s="188" t="str">
        <f t="shared" si="16"/>
        <v/>
      </c>
      <c r="H22" s="188" t="str">
        <f t="shared" si="16"/>
        <v/>
      </c>
      <c r="I22" s="188" t="str">
        <f t="shared" si="16"/>
        <v/>
      </c>
      <c r="J22" s="188" t="str">
        <f t="shared" si="16"/>
        <v/>
      </c>
      <c r="K22" s="188" t="str">
        <f t="shared" si="16"/>
        <v/>
      </c>
      <c r="L22" s="188" t="str">
        <f t="shared" si="16"/>
        <v/>
      </c>
      <c r="M22" s="188" t="str">
        <f t="shared" si="16"/>
        <v/>
      </c>
      <c r="N22" s="188">
        <f t="shared" si="16"/>
        <v>759.1269863</v>
      </c>
      <c r="O22" s="188">
        <f t="shared" si="16"/>
        <v>2231.692808</v>
      </c>
      <c r="P22" s="188">
        <f t="shared" si="16"/>
        <v>3720.104178</v>
      </c>
      <c r="Q22" s="188">
        <f t="shared" si="16"/>
        <v>5223.75</v>
      </c>
      <c r="R22" s="188">
        <f t="shared" si="16"/>
        <v>6726.488425</v>
      </c>
      <c r="S22" s="188">
        <f t="shared" si="16"/>
        <v>8211.973151</v>
      </c>
      <c r="T22" s="188">
        <f t="shared" si="16"/>
        <v>9696.560342</v>
      </c>
      <c r="U22" s="188">
        <f t="shared" si="16"/>
        <v>11196.58644</v>
      </c>
      <c r="V22" s="188">
        <f t="shared" si="16"/>
        <v>12694.42726</v>
      </c>
      <c r="W22" s="188">
        <f t="shared" si="16"/>
        <v>14159.83747</v>
      </c>
      <c r="X22" s="188">
        <f t="shared" si="16"/>
        <v>15639.10459</v>
      </c>
      <c r="Y22" s="188">
        <f t="shared" si="16"/>
        <v>17133.48678</v>
      </c>
      <c r="Z22" s="188">
        <f t="shared" si="16"/>
        <v>18624.78123</v>
      </c>
      <c r="AA22" s="188">
        <f t="shared" si="16"/>
        <v>20083.99849</v>
      </c>
      <c r="AB22" s="188">
        <f t="shared" si="16"/>
        <v>21556.14719</v>
      </c>
      <c r="AC22" s="188">
        <f t="shared" si="16"/>
        <v>23043.08055</v>
      </c>
      <c r="AD22" s="188">
        <f t="shared" si="16"/>
        <v>24526.0237</v>
      </c>
      <c r="AE22" s="188">
        <f t="shared" si="16"/>
        <v>25974.63041</v>
      </c>
      <c r="AF22" s="188">
        <f t="shared" si="16"/>
        <v>27437.71274</v>
      </c>
      <c r="AG22" s="188">
        <f t="shared" si="16"/>
        <v>28915.2411</v>
      </c>
      <c r="AH22" s="188">
        <f t="shared" si="16"/>
        <v>30387.87678</v>
      </c>
    </row>
    <row r="23">
      <c r="A23" s="187">
        <f t="shared" si="7"/>
        <v>11</v>
      </c>
      <c r="B23" s="192">
        <f t="shared" si="10"/>
        <v>42094</v>
      </c>
      <c r="C23" s="12" t="s">
        <v>2289</v>
      </c>
      <c r="E23" s="188" t="str">
        <f t="shared" ref="E23:AH23" si="17">iferror(if(max(0,(E$2-$B22-365/4/2)*index($4:$4,1,match($C23,$3:$3,0))/365)*(1-index($E$9:$AU$9,1,E$1-$A23))=0,"",max(0,(E$2-$B22-365/4/2)*index($4:$4,1,match($C23,$3:$3,0))/365)*(1-index($E$9:$AU$9,1,E$1-$A23))),"")</f>
        <v/>
      </c>
      <c r="F23" s="188" t="str">
        <f t="shared" si="17"/>
        <v/>
      </c>
      <c r="G23" s="188" t="str">
        <f t="shared" si="17"/>
        <v/>
      </c>
      <c r="H23" s="188" t="str">
        <f t="shared" si="17"/>
        <v/>
      </c>
      <c r="I23" s="188" t="str">
        <f t="shared" si="17"/>
        <v/>
      </c>
      <c r="J23" s="188" t="str">
        <f t="shared" si="17"/>
        <v/>
      </c>
      <c r="K23" s="188" t="str">
        <f t="shared" si="17"/>
        <v/>
      </c>
      <c r="L23" s="188" t="str">
        <f t="shared" si="17"/>
        <v/>
      </c>
      <c r="M23" s="188" t="str">
        <f t="shared" si="17"/>
        <v/>
      </c>
      <c r="N23" s="188" t="str">
        <f t="shared" si="17"/>
        <v/>
      </c>
      <c r="O23" s="188">
        <f t="shared" si="17"/>
        <v>569.0042123</v>
      </c>
      <c r="P23" s="188">
        <f t="shared" si="17"/>
        <v>1735.340599</v>
      </c>
      <c r="Q23" s="188">
        <f t="shared" si="17"/>
        <v>2914.081606</v>
      </c>
      <c r="R23" s="188">
        <f t="shared" si="17"/>
        <v>4091.9375</v>
      </c>
      <c r="S23" s="188">
        <f t="shared" si="17"/>
        <v>5256.274134</v>
      </c>
      <c r="T23" s="188">
        <f t="shared" si="17"/>
        <v>6419.907699</v>
      </c>
      <c r="U23" s="188">
        <f t="shared" si="17"/>
        <v>7595.638935</v>
      </c>
      <c r="V23" s="188">
        <f t="shared" si="17"/>
        <v>8770.659377</v>
      </c>
      <c r="W23" s="188">
        <f t="shared" si="17"/>
        <v>9918.384568</v>
      </c>
      <c r="X23" s="188">
        <f t="shared" si="17"/>
        <v>11079.08482</v>
      </c>
      <c r="Y23" s="188">
        <f t="shared" si="17"/>
        <v>12250.63193</v>
      </c>
      <c r="Z23" s="188">
        <f t="shared" si="17"/>
        <v>13421.23131</v>
      </c>
      <c r="AA23" s="188">
        <f t="shared" si="17"/>
        <v>14563.86972</v>
      </c>
      <c r="AB23" s="188">
        <f t="shared" si="17"/>
        <v>15719.69951</v>
      </c>
      <c r="AC23" s="188">
        <f t="shared" si="17"/>
        <v>16885.64863</v>
      </c>
      <c r="AD23" s="188">
        <f t="shared" si="17"/>
        <v>18050.4131</v>
      </c>
      <c r="AE23" s="188">
        <f t="shared" si="17"/>
        <v>19186.56116</v>
      </c>
      <c r="AF23" s="188">
        <f t="shared" si="17"/>
        <v>20334.05618</v>
      </c>
      <c r="AG23" s="188">
        <f t="shared" si="17"/>
        <v>21492.87498</v>
      </c>
      <c r="AH23" s="188">
        <f t="shared" si="17"/>
        <v>22650.27219</v>
      </c>
    </row>
    <row r="24">
      <c r="A24" s="187">
        <f t="shared" si="7"/>
        <v>12</v>
      </c>
      <c r="B24" s="192">
        <f t="shared" si="10"/>
        <v>42185</v>
      </c>
      <c r="C24" s="12" t="s">
        <v>2290</v>
      </c>
      <c r="E24" s="188" t="str">
        <f t="shared" ref="E24:AH24" si="18">iferror(if(max(0,(E$2-$B23-365/4/2)*index($4:$4,1,match($C24,$3:$3,0))/365)*(1-index($E$9:$AU$9,1,E$1-$A24))=0,"",max(0,(E$2-$B23-365/4/2)*index($4:$4,1,match($C24,$3:$3,0))/365)*(1-index($E$9:$AU$9,1,E$1-$A24))),"")</f>
        <v/>
      </c>
      <c r="F24" s="188" t="str">
        <f t="shared" si="18"/>
        <v/>
      </c>
      <c r="G24" s="188" t="str">
        <f t="shared" si="18"/>
        <v/>
      </c>
      <c r="H24" s="188" t="str">
        <f t="shared" si="18"/>
        <v/>
      </c>
      <c r="I24" s="188" t="str">
        <f t="shared" si="18"/>
        <v/>
      </c>
      <c r="J24" s="188" t="str">
        <f t="shared" si="18"/>
        <v/>
      </c>
      <c r="K24" s="188" t="str">
        <f t="shared" si="18"/>
        <v/>
      </c>
      <c r="L24" s="188" t="str">
        <f t="shared" si="18"/>
        <v/>
      </c>
      <c r="M24" s="188" t="str">
        <f t="shared" si="18"/>
        <v/>
      </c>
      <c r="N24" s="188" t="str">
        <f t="shared" si="18"/>
        <v/>
      </c>
      <c r="O24" s="188" t="str">
        <f t="shared" si="18"/>
        <v/>
      </c>
      <c r="P24" s="188">
        <f t="shared" si="18"/>
        <v>854.1713219</v>
      </c>
      <c r="Q24" s="188">
        <f t="shared" si="18"/>
        <v>2585.265771</v>
      </c>
      <c r="R24" s="188">
        <f t="shared" si="18"/>
        <v>4315.750325</v>
      </c>
      <c r="S24" s="188">
        <f t="shared" si="18"/>
        <v>6026.122089</v>
      </c>
      <c r="T24" s="188">
        <f t="shared" si="18"/>
        <v>7735.461688</v>
      </c>
      <c r="U24" s="188">
        <f t="shared" si="18"/>
        <v>9462.56737</v>
      </c>
      <c r="V24" s="188">
        <f t="shared" si="18"/>
        <v>11188.62954</v>
      </c>
      <c r="W24" s="188">
        <f t="shared" si="18"/>
        <v>12876.0744</v>
      </c>
      <c r="X24" s="188">
        <f t="shared" si="18"/>
        <v>14579.81201</v>
      </c>
      <c r="Y24" s="188">
        <f t="shared" si="18"/>
        <v>16302.58676</v>
      </c>
      <c r="Z24" s="188">
        <f t="shared" si="18"/>
        <v>18022.5025</v>
      </c>
      <c r="AA24" s="188">
        <f t="shared" si="18"/>
        <v>19703.5098</v>
      </c>
      <c r="AB24" s="188">
        <f t="shared" si="18"/>
        <v>21399.74932</v>
      </c>
      <c r="AC24" s="188">
        <f t="shared" si="18"/>
        <v>23115.3398</v>
      </c>
      <c r="AD24" s="188">
        <f t="shared" si="18"/>
        <v>24827.03343</v>
      </c>
      <c r="AE24" s="188">
        <f t="shared" si="18"/>
        <v>26499.54263</v>
      </c>
      <c r="AF24" s="188">
        <f t="shared" si="18"/>
        <v>28186.21597</v>
      </c>
      <c r="AG24" s="188">
        <f t="shared" si="18"/>
        <v>29889.52492</v>
      </c>
      <c r="AH24" s="188">
        <f t="shared" si="18"/>
        <v>31590.74686</v>
      </c>
    </row>
    <row r="25">
      <c r="A25" s="187">
        <f t="shared" si="7"/>
        <v>13</v>
      </c>
      <c r="B25" s="192">
        <f t="shared" si="10"/>
        <v>42277</v>
      </c>
      <c r="C25" s="12" t="s">
        <v>2291</v>
      </c>
      <c r="E25" s="188" t="str">
        <f t="shared" ref="E25:AH25" si="19">iferror(if(max(0,(E$2-$B24-365/4/2)*index($4:$4,1,match($C25,$3:$3,0))/365)*(1-index($E$9:$AU$9,1,E$1-$A25))=0,"",max(0,(E$2-$B24-365/4/2)*index($4:$4,1,match($C25,$3:$3,0))/365)*(1-index($E$9:$AU$9,1,E$1-$A25))),"")</f>
        <v/>
      </c>
      <c r="F25" s="188" t="str">
        <f t="shared" si="19"/>
        <v/>
      </c>
      <c r="G25" s="188" t="str">
        <f t="shared" si="19"/>
        <v/>
      </c>
      <c r="H25" s="188" t="str">
        <f t="shared" si="19"/>
        <v/>
      </c>
      <c r="I25" s="188" t="str">
        <f t="shared" si="19"/>
        <v/>
      </c>
      <c r="J25" s="188" t="str">
        <f t="shared" si="19"/>
        <v/>
      </c>
      <c r="K25" s="188" t="str">
        <f t="shared" si="19"/>
        <v/>
      </c>
      <c r="L25" s="188" t="str">
        <f t="shared" si="19"/>
        <v/>
      </c>
      <c r="M25" s="188" t="str">
        <f t="shared" si="19"/>
        <v/>
      </c>
      <c r="N25" s="188" t="str">
        <f t="shared" si="19"/>
        <v/>
      </c>
      <c r="O25" s="188" t="str">
        <f t="shared" si="19"/>
        <v/>
      </c>
      <c r="P25" s="188" t="str">
        <f t="shared" si="19"/>
        <v/>
      </c>
      <c r="Q25" s="188">
        <f t="shared" si="19"/>
        <v>683.9734147</v>
      </c>
      <c r="R25" s="188">
        <f t="shared" si="19"/>
        <v>2040.243839</v>
      </c>
      <c r="S25" s="188">
        <f t="shared" si="19"/>
        <v>3381.296559</v>
      </c>
      <c r="T25" s="188">
        <f t="shared" si="19"/>
        <v>4721.335654</v>
      </c>
      <c r="U25" s="188">
        <f t="shared" si="19"/>
        <v>6075.298531</v>
      </c>
      <c r="V25" s="188">
        <f t="shared" si="19"/>
        <v>7428.443844</v>
      </c>
      <c r="W25" s="188">
        <f t="shared" si="19"/>
        <v>8751.324443</v>
      </c>
      <c r="X25" s="188">
        <f t="shared" si="19"/>
        <v>10088.12438</v>
      </c>
      <c r="Y25" s="188">
        <f t="shared" si="19"/>
        <v>11437.67896</v>
      </c>
      <c r="Z25" s="188">
        <f t="shared" si="19"/>
        <v>12787.43108</v>
      </c>
      <c r="AA25" s="188">
        <f t="shared" si="19"/>
        <v>14105.53607</v>
      </c>
      <c r="AB25" s="188">
        <f t="shared" si="19"/>
        <v>15437.27159</v>
      </c>
      <c r="AC25" s="188">
        <f t="shared" si="19"/>
        <v>16780.92789</v>
      </c>
      <c r="AD25" s="188">
        <f t="shared" si="19"/>
        <v>18125.04981</v>
      </c>
      <c r="AE25" s="188">
        <f t="shared" si="19"/>
        <v>19436.7648</v>
      </c>
      <c r="AF25" s="188">
        <f t="shared" si="19"/>
        <v>20761.81557</v>
      </c>
      <c r="AG25" s="188">
        <f t="shared" si="19"/>
        <v>22097.94735</v>
      </c>
      <c r="AH25" s="188">
        <f t="shared" si="19"/>
        <v>23432.444</v>
      </c>
    </row>
    <row r="26">
      <c r="A26" s="187">
        <f t="shared" si="7"/>
        <v>14</v>
      </c>
      <c r="B26" s="192">
        <f t="shared" si="10"/>
        <v>42369</v>
      </c>
      <c r="C26" s="12" t="s">
        <v>2292</v>
      </c>
      <c r="E26" s="188" t="str">
        <f t="shared" ref="E26:AH26" si="20">iferror(if(max(0,(E$2-$B25-365/4/2)*index($4:$4,1,match($C26,$3:$3,0))/365)*(1-index($E$9:$AU$9,1,E$1-$A26))=0,"",max(0,(E$2-$B25-365/4/2)*index($4:$4,1,match($C26,$3:$3,0))/365)*(1-index($E$9:$AU$9,1,E$1-$A26))),"")</f>
        <v/>
      </c>
      <c r="F26" s="188" t="str">
        <f t="shared" si="20"/>
        <v/>
      </c>
      <c r="G26" s="188" t="str">
        <f t="shared" si="20"/>
        <v/>
      </c>
      <c r="H26" s="188" t="str">
        <f t="shared" si="20"/>
        <v/>
      </c>
      <c r="I26" s="188" t="str">
        <f t="shared" si="20"/>
        <v/>
      </c>
      <c r="J26" s="188" t="str">
        <f t="shared" si="20"/>
        <v/>
      </c>
      <c r="K26" s="188" t="str">
        <f t="shared" si="20"/>
        <v/>
      </c>
      <c r="L26" s="188" t="str">
        <f t="shared" si="20"/>
        <v/>
      </c>
      <c r="M26" s="188" t="str">
        <f t="shared" si="20"/>
        <v/>
      </c>
      <c r="N26" s="188" t="str">
        <f t="shared" si="20"/>
        <v/>
      </c>
      <c r="O26" s="188" t="str">
        <f t="shared" si="20"/>
        <v/>
      </c>
      <c r="P26" s="188" t="str">
        <f t="shared" si="20"/>
        <v/>
      </c>
      <c r="Q26" s="188" t="str">
        <f t="shared" si="20"/>
        <v/>
      </c>
      <c r="R26" s="188">
        <f t="shared" si="20"/>
        <v>1127.050532</v>
      </c>
      <c r="S26" s="188">
        <f t="shared" si="20"/>
        <v>3337.615577</v>
      </c>
      <c r="T26" s="188">
        <f t="shared" si="20"/>
        <v>5547.405443</v>
      </c>
      <c r="U26" s="188">
        <f t="shared" si="20"/>
        <v>7779.810952</v>
      </c>
      <c r="V26" s="188">
        <f t="shared" si="20"/>
        <v>10010.86928</v>
      </c>
      <c r="W26" s="188">
        <f t="shared" si="20"/>
        <v>12192.0428</v>
      </c>
      <c r="X26" s="188">
        <f t="shared" si="20"/>
        <v>14396.15992</v>
      </c>
      <c r="Y26" s="188">
        <f t="shared" si="20"/>
        <v>16623.19867</v>
      </c>
      <c r="Z26" s="188">
        <f t="shared" si="20"/>
        <v>18846.99301</v>
      </c>
      <c r="AA26" s="188">
        <f t="shared" si="20"/>
        <v>21022.63869</v>
      </c>
      <c r="AB26" s="188">
        <f t="shared" si="20"/>
        <v>23218.85728</v>
      </c>
      <c r="AC26" s="188">
        <f t="shared" si="20"/>
        <v>25437.51671</v>
      </c>
      <c r="AD26" s="188">
        <f t="shared" si="20"/>
        <v>27651.59187</v>
      </c>
      <c r="AE26" s="188">
        <f t="shared" si="20"/>
        <v>29818.0431</v>
      </c>
      <c r="AF26" s="188">
        <f t="shared" si="20"/>
        <v>32003.6932</v>
      </c>
      <c r="AG26" s="188">
        <f t="shared" si="20"/>
        <v>34211.29359</v>
      </c>
      <c r="AH26" s="188">
        <f t="shared" si="20"/>
        <v>36412.96985</v>
      </c>
    </row>
    <row r="27">
      <c r="A27" s="187">
        <f t="shared" si="7"/>
        <v>15</v>
      </c>
      <c r="B27" s="192">
        <f t="shared" si="10"/>
        <v>42460</v>
      </c>
      <c r="C27" s="12" t="s">
        <v>2293</v>
      </c>
      <c r="E27" s="188" t="str">
        <f t="shared" ref="E27:AH27" si="21">iferror(if(max(0,(E$2-$B26-365/4/2)*index($4:$4,1,match($C27,$3:$3,0))/365)*(1-index($E$9:$AU$9,1,E$1-$A27))=0,"",max(0,(E$2-$B26-365/4/2)*index($4:$4,1,match($C27,$3:$3,0))/365)*(1-index($E$9:$AU$9,1,E$1-$A27))),"")</f>
        <v/>
      </c>
      <c r="F27" s="188" t="str">
        <f t="shared" si="21"/>
        <v/>
      </c>
      <c r="G27" s="188" t="str">
        <f t="shared" si="21"/>
        <v/>
      </c>
      <c r="H27" s="188" t="str">
        <f t="shared" si="21"/>
        <v/>
      </c>
      <c r="I27" s="188" t="str">
        <f t="shared" si="21"/>
        <v/>
      </c>
      <c r="J27" s="188" t="str">
        <f t="shared" si="21"/>
        <v/>
      </c>
      <c r="K27" s="188" t="str">
        <f t="shared" si="21"/>
        <v/>
      </c>
      <c r="L27" s="188" t="str">
        <f t="shared" si="21"/>
        <v/>
      </c>
      <c r="M27" s="188" t="str">
        <f t="shared" si="21"/>
        <v/>
      </c>
      <c r="N27" s="188" t="str">
        <f t="shared" si="21"/>
        <v/>
      </c>
      <c r="O27" s="188" t="str">
        <f t="shared" si="21"/>
        <v/>
      </c>
      <c r="P27" s="188" t="str">
        <f t="shared" si="21"/>
        <v/>
      </c>
      <c r="Q27" s="188" t="str">
        <f t="shared" si="21"/>
        <v/>
      </c>
      <c r="R27" s="188" t="str">
        <f t="shared" si="21"/>
        <v/>
      </c>
      <c r="S27" s="188">
        <f t="shared" si="21"/>
        <v>1088.139988</v>
      </c>
      <c r="T27" s="188">
        <f t="shared" si="21"/>
        <v>3269.429964</v>
      </c>
      <c r="U27" s="188">
        <f t="shared" si="21"/>
        <v>5473.921626</v>
      </c>
      <c r="V27" s="188">
        <f t="shared" si="21"/>
        <v>7676.755531</v>
      </c>
      <c r="W27" s="188">
        <f t="shared" si="21"/>
        <v>9830.350986</v>
      </c>
      <c r="X27" s="188">
        <f t="shared" si="21"/>
        <v>12006.59333</v>
      </c>
      <c r="Y27" s="188">
        <f t="shared" si="21"/>
        <v>14205.4609</v>
      </c>
      <c r="Z27" s="188">
        <f t="shared" si="21"/>
        <v>16402.99913</v>
      </c>
      <c r="AA27" s="188">
        <f t="shared" si="21"/>
        <v>18549.48944</v>
      </c>
      <c r="AB27" s="188">
        <f t="shared" si="21"/>
        <v>20720.24586</v>
      </c>
      <c r="AC27" s="188">
        <f t="shared" si="21"/>
        <v>22911.28822</v>
      </c>
      <c r="AD27" s="188">
        <f t="shared" si="21"/>
        <v>25100.55813</v>
      </c>
      <c r="AE27" s="188">
        <f t="shared" si="21"/>
        <v>27237.53507</v>
      </c>
      <c r="AF27" s="188">
        <f t="shared" si="21"/>
        <v>29399.18271</v>
      </c>
      <c r="AG27" s="188">
        <f t="shared" si="21"/>
        <v>31579.75564</v>
      </c>
      <c r="AH27" s="188">
        <f t="shared" si="21"/>
        <v>33758.113</v>
      </c>
    </row>
    <row r="28">
      <c r="A28" s="187">
        <f t="shared" si="7"/>
        <v>16</v>
      </c>
      <c r="B28" s="192">
        <f t="shared" si="10"/>
        <v>42551</v>
      </c>
      <c r="C28" s="12" t="s">
        <v>2294</v>
      </c>
      <c r="E28" s="188" t="str">
        <f t="shared" ref="E28:AH28" si="22">iferror(if(max(0,(E$2-$B27-365/4/2)*index($4:$4,1,match($C28,$3:$3,0))/365)*(1-index($E$9:$AU$9,1,E$1-$A28))=0,"",max(0,(E$2-$B27-365/4/2)*index($4:$4,1,match($C28,$3:$3,0))/365)*(1-index($E$9:$AU$9,1,E$1-$A28))),"")</f>
        <v/>
      </c>
      <c r="F28" s="188" t="str">
        <f t="shared" si="22"/>
        <v/>
      </c>
      <c r="G28" s="188" t="str">
        <f t="shared" si="22"/>
        <v/>
      </c>
      <c r="H28" s="188" t="str">
        <f t="shared" si="22"/>
        <v/>
      </c>
      <c r="I28" s="188" t="str">
        <f t="shared" si="22"/>
        <v/>
      </c>
      <c r="J28" s="188" t="str">
        <f t="shared" si="22"/>
        <v/>
      </c>
      <c r="K28" s="188" t="str">
        <f t="shared" si="22"/>
        <v/>
      </c>
      <c r="L28" s="188" t="str">
        <f t="shared" si="22"/>
        <v/>
      </c>
      <c r="M28" s="188" t="str">
        <f t="shared" si="22"/>
        <v/>
      </c>
      <c r="N28" s="188" t="str">
        <f t="shared" si="22"/>
        <v/>
      </c>
      <c r="O28" s="188" t="str">
        <f t="shared" si="22"/>
        <v/>
      </c>
      <c r="P28" s="188" t="str">
        <f t="shared" si="22"/>
        <v/>
      </c>
      <c r="Q28" s="188" t="str">
        <f t="shared" si="22"/>
        <v/>
      </c>
      <c r="R28" s="188" t="str">
        <f t="shared" si="22"/>
        <v/>
      </c>
      <c r="S28" s="188" t="str">
        <f t="shared" si="22"/>
        <v/>
      </c>
      <c r="T28" s="188">
        <f t="shared" si="22"/>
        <v>1267.639759</v>
      </c>
      <c r="U28" s="188">
        <f t="shared" si="22"/>
        <v>3836.684274</v>
      </c>
      <c r="V28" s="188">
        <f t="shared" si="22"/>
        <v>6404.823671</v>
      </c>
      <c r="W28" s="188">
        <f t="shared" si="22"/>
        <v>8915.2</v>
      </c>
      <c r="X28" s="188">
        <f t="shared" si="22"/>
        <v>11451.96747</v>
      </c>
      <c r="Y28" s="188">
        <f t="shared" si="22"/>
        <v>14015.10084</v>
      </c>
      <c r="Z28" s="188">
        <f t="shared" si="22"/>
        <v>16576.68559</v>
      </c>
      <c r="AA28" s="188">
        <f t="shared" si="22"/>
        <v>19080.96</v>
      </c>
      <c r="AB28" s="188">
        <f t="shared" si="22"/>
        <v>21609.41659</v>
      </c>
      <c r="AC28" s="188">
        <f t="shared" si="22"/>
        <v>24166.12261</v>
      </c>
      <c r="AD28" s="188">
        <f t="shared" si="22"/>
        <v>26718.58849</v>
      </c>
      <c r="AE28" s="188">
        <f t="shared" si="22"/>
        <v>29213.312</v>
      </c>
      <c r="AF28" s="188">
        <f t="shared" si="22"/>
        <v>31730.64381</v>
      </c>
      <c r="AG28" s="188">
        <f t="shared" si="22"/>
        <v>34276.69076</v>
      </c>
      <c r="AH28" s="188">
        <f t="shared" si="22"/>
        <v>36816.95737</v>
      </c>
    </row>
    <row r="29">
      <c r="A29" s="187">
        <f t="shared" si="7"/>
        <v>17</v>
      </c>
      <c r="B29" s="192">
        <f t="shared" si="10"/>
        <v>42643</v>
      </c>
      <c r="C29" s="12" t="s">
        <v>2295</v>
      </c>
      <c r="E29" s="188" t="str">
        <f t="shared" ref="E29:AH29" si="23">iferror(if(max(0,(E$2-$B28-365/4/2)*index($4:$4,1,match($C29,$3:$3,0))/365)*(1-index($E$9:$AU$9,1,E$1-$A29))=0,"",max(0,(E$2-$B28-365/4/2)*index($4:$4,1,match($C29,$3:$3,0))/365)*(1-index($E$9:$AU$9,1,E$1-$A29))),"")</f>
        <v/>
      </c>
      <c r="F29" s="188" t="str">
        <f t="shared" si="23"/>
        <v/>
      </c>
      <c r="G29" s="188" t="str">
        <f t="shared" si="23"/>
        <v/>
      </c>
      <c r="H29" s="188" t="str">
        <f t="shared" si="23"/>
        <v/>
      </c>
      <c r="I29" s="188" t="str">
        <f t="shared" si="23"/>
        <v/>
      </c>
      <c r="J29" s="188" t="str">
        <f t="shared" si="23"/>
        <v/>
      </c>
      <c r="K29" s="188" t="str">
        <f t="shared" si="23"/>
        <v/>
      </c>
      <c r="L29" s="188" t="str">
        <f t="shared" si="23"/>
        <v/>
      </c>
      <c r="M29" s="188" t="str">
        <f t="shared" si="23"/>
        <v/>
      </c>
      <c r="N29" s="188" t="str">
        <f t="shared" si="23"/>
        <v/>
      </c>
      <c r="O29" s="188" t="str">
        <f t="shared" si="23"/>
        <v/>
      </c>
      <c r="P29" s="188" t="str">
        <f t="shared" si="23"/>
        <v/>
      </c>
      <c r="Q29" s="188" t="str">
        <f t="shared" si="23"/>
        <v/>
      </c>
      <c r="R29" s="188" t="str">
        <f t="shared" si="23"/>
        <v/>
      </c>
      <c r="S29" s="188" t="str">
        <f t="shared" si="23"/>
        <v/>
      </c>
      <c r="T29" s="188" t="str">
        <f t="shared" si="23"/>
        <v/>
      </c>
      <c r="U29" s="188">
        <f t="shared" si="23"/>
        <v>1890.099675</v>
      </c>
      <c r="V29" s="188">
        <f t="shared" si="23"/>
        <v>5638.032319</v>
      </c>
      <c r="W29" s="188">
        <f t="shared" si="23"/>
        <v>9303.175788</v>
      </c>
      <c r="X29" s="188">
        <f t="shared" si="23"/>
        <v>13006.26688</v>
      </c>
      <c r="Y29" s="188">
        <f t="shared" si="23"/>
        <v>16747.8351</v>
      </c>
      <c r="Z29" s="188">
        <f t="shared" si="23"/>
        <v>20487.14405</v>
      </c>
      <c r="AA29" s="188">
        <f t="shared" si="23"/>
        <v>24142.81916</v>
      </c>
      <c r="AB29" s="188">
        <f t="shared" si="23"/>
        <v>27836.95913</v>
      </c>
      <c r="AC29" s="188">
        <f t="shared" si="23"/>
        <v>31566.3495</v>
      </c>
      <c r="AD29" s="188">
        <f t="shared" si="23"/>
        <v>35296.28168</v>
      </c>
      <c r="AE29" s="188">
        <f t="shared" si="23"/>
        <v>38938.76391</v>
      </c>
      <c r="AF29" s="188">
        <f t="shared" si="23"/>
        <v>42618.91289</v>
      </c>
      <c r="AG29" s="188">
        <f t="shared" si="23"/>
        <v>46332.00799</v>
      </c>
      <c r="AH29" s="188">
        <f t="shared" si="23"/>
        <v>50046.38569</v>
      </c>
    </row>
    <row r="30">
      <c r="A30" s="187">
        <f t="shared" si="7"/>
        <v>18</v>
      </c>
      <c r="B30" s="192">
        <f t="shared" si="10"/>
        <v>42735</v>
      </c>
      <c r="C30" s="12" t="s">
        <v>2296</v>
      </c>
      <c r="E30" s="188" t="str">
        <f t="shared" ref="E30:AH30" si="24">iferror(if(max(0,(E$2-$B29-365/4/2)*index($4:$4,1,match($C30,$3:$3,0))/365)*(1-index($E$9:$AU$9,1,E$1-$A30))=0,"",max(0,(E$2-$B29-365/4/2)*index($4:$4,1,match($C30,$3:$3,0))/365)*(1-index($E$9:$AU$9,1,E$1-$A30))),"")</f>
        <v/>
      </c>
      <c r="F30" s="188" t="str">
        <f t="shared" si="24"/>
        <v/>
      </c>
      <c r="G30" s="188" t="str">
        <f t="shared" si="24"/>
        <v/>
      </c>
      <c r="H30" s="188" t="str">
        <f t="shared" si="24"/>
        <v/>
      </c>
      <c r="I30" s="188" t="str">
        <f t="shared" si="24"/>
        <v/>
      </c>
      <c r="J30" s="188" t="str">
        <f t="shared" si="24"/>
        <v/>
      </c>
      <c r="K30" s="188" t="str">
        <f t="shared" si="24"/>
        <v/>
      </c>
      <c r="L30" s="188" t="str">
        <f t="shared" si="24"/>
        <v/>
      </c>
      <c r="M30" s="188" t="str">
        <f t="shared" si="24"/>
        <v/>
      </c>
      <c r="N30" s="188" t="str">
        <f t="shared" si="24"/>
        <v/>
      </c>
      <c r="O30" s="188" t="str">
        <f t="shared" si="24"/>
        <v/>
      </c>
      <c r="P30" s="188" t="str">
        <f t="shared" si="24"/>
        <v/>
      </c>
      <c r="Q30" s="188" t="str">
        <f t="shared" si="24"/>
        <v/>
      </c>
      <c r="R30" s="188" t="str">
        <f t="shared" si="24"/>
        <v/>
      </c>
      <c r="S30" s="188" t="str">
        <f t="shared" si="24"/>
        <v/>
      </c>
      <c r="T30" s="188" t="str">
        <f t="shared" si="24"/>
        <v/>
      </c>
      <c r="U30" s="188" t="str">
        <f t="shared" si="24"/>
        <v/>
      </c>
      <c r="V30" s="188">
        <f t="shared" si="24"/>
        <v>1730.176923</v>
      </c>
      <c r="W30" s="188">
        <f t="shared" si="24"/>
        <v>5086.399859</v>
      </c>
      <c r="X30" s="188">
        <f t="shared" si="24"/>
        <v>8478.737439</v>
      </c>
      <c r="Y30" s="188">
        <f t="shared" si="24"/>
        <v>11905.79688</v>
      </c>
      <c r="Z30" s="188">
        <f t="shared" si="24"/>
        <v>15330.7882</v>
      </c>
      <c r="AA30" s="188">
        <f t="shared" si="24"/>
        <v>18679.19953</v>
      </c>
      <c r="AB30" s="188">
        <f t="shared" si="24"/>
        <v>22062.83241</v>
      </c>
      <c r="AC30" s="188">
        <f t="shared" si="24"/>
        <v>25481.65313</v>
      </c>
      <c r="AD30" s="188">
        <f t="shared" si="24"/>
        <v>28895.49698</v>
      </c>
      <c r="AE30" s="188">
        <f t="shared" si="24"/>
        <v>32235.42232</v>
      </c>
      <c r="AF30" s="188">
        <f t="shared" si="24"/>
        <v>35606.93362</v>
      </c>
      <c r="AG30" s="188">
        <f t="shared" si="24"/>
        <v>39012.89469</v>
      </c>
      <c r="AH30" s="188">
        <f t="shared" si="24"/>
        <v>42411.82203</v>
      </c>
    </row>
    <row r="31">
      <c r="A31" s="187">
        <f t="shared" si="7"/>
        <v>19</v>
      </c>
      <c r="B31" s="192">
        <f t="shared" si="10"/>
        <v>42825</v>
      </c>
      <c r="C31" s="12" t="s">
        <v>2297</v>
      </c>
      <c r="E31" s="188" t="str">
        <f t="shared" ref="E31:AH31" si="25">iferror(if(max(0,(E$2-$B30-365/4/2)*index($4:$4,1,match($C31,$3:$3,0))/365)*(1-index($E$9:$AU$9,1,E$1-$A31))=0,"",max(0,(E$2-$B30-365/4/2)*index($4:$4,1,match($C31,$3:$3,0))/365)*(1-index($E$9:$AU$9,1,E$1-$A31))),"")</f>
        <v/>
      </c>
      <c r="F31" s="188" t="str">
        <f t="shared" si="25"/>
        <v/>
      </c>
      <c r="G31" s="188" t="str">
        <f t="shared" si="25"/>
        <v/>
      </c>
      <c r="H31" s="188" t="str">
        <f t="shared" si="25"/>
        <v/>
      </c>
      <c r="I31" s="188" t="str">
        <f t="shared" si="25"/>
        <v/>
      </c>
      <c r="J31" s="188" t="str">
        <f t="shared" si="25"/>
        <v/>
      </c>
      <c r="K31" s="188" t="str">
        <f t="shared" si="25"/>
        <v/>
      </c>
      <c r="L31" s="188" t="str">
        <f t="shared" si="25"/>
        <v/>
      </c>
      <c r="M31" s="188" t="str">
        <f t="shared" si="25"/>
        <v/>
      </c>
      <c r="N31" s="188" t="str">
        <f t="shared" si="25"/>
        <v/>
      </c>
      <c r="O31" s="188" t="str">
        <f t="shared" si="25"/>
        <v/>
      </c>
      <c r="P31" s="188" t="str">
        <f t="shared" si="25"/>
        <v/>
      </c>
      <c r="Q31" s="188" t="str">
        <f t="shared" si="25"/>
        <v/>
      </c>
      <c r="R31" s="188" t="str">
        <f t="shared" si="25"/>
        <v/>
      </c>
      <c r="S31" s="188" t="str">
        <f t="shared" si="25"/>
        <v/>
      </c>
      <c r="T31" s="188" t="str">
        <f t="shared" si="25"/>
        <v/>
      </c>
      <c r="U31" s="188" t="str">
        <f t="shared" si="25"/>
        <v/>
      </c>
      <c r="V31" s="188" t="str">
        <f t="shared" si="25"/>
        <v/>
      </c>
      <c r="W31" s="188">
        <f t="shared" si="25"/>
        <v>1259.073151</v>
      </c>
      <c r="X31" s="188">
        <f t="shared" si="25"/>
        <v>3839.902603</v>
      </c>
      <c r="Y31" s="188">
        <f t="shared" si="25"/>
        <v>6448.180575</v>
      </c>
      <c r="Z31" s="188">
        <f t="shared" si="25"/>
        <v>9054.5</v>
      </c>
      <c r="AA31" s="188">
        <f t="shared" si="25"/>
        <v>11602.56233</v>
      </c>
      <c r="AB31" s="188">
        <f t="shared" si="25"/>
        <v>14177.41962</v>
      </c>
      <c r="AC31" s="188">
        <f t="shared" si="25"/>
        <v>16779.04622</v>
      </c>
      <c r="AD31" s="188">
        <f t="shared" si="25"/>
        <v>19379.1</v>
      </c>
      <c r="AE31" s="188">
        <f t="shared" si="25"/>
        <v>21918.75863</v>
      </c>
      <c r="AF31" s="188">
        <f t="shared" si="25"/>
        <v>24487.12518</v>
      </c>
      <c r="AG31" s="188">
        <f t="shared" si="25"/>
        <v>27079.49614</v>
      </c>
      <c r="AH31" s="188">
        <f t="shared" si="25"/>
        <v>29669.77</v>
      </c>
    </row>
    <row r="32">
      <c r="A32" s="187">
        <f t="shared" si="7"/>
        <v>20</v>
      </c>
      <c r="B32" s="192">
        <f t="shared" si="10"/>
        <v>42916</v>
      </c>
      <c r="C32" s="12" t="s">
        <v>2298</v>
      </c>
      <c r="E32" s="188" t="str">
        <f t="shared" ref="E32:AH32" si="26">iferror(if(max(0,(E$2-$B31-365/4/2)*index($4:$4,1,match($C32,$3:$3,0))/365)*(1-index($E$9:$AU$9,1,E$1-$A32))=0,"",max(0,(E$2-$B31-365/4/2)*index($4:$4,1,match($C32,$3:$3,0))/365)*(1-index($E$9:$AU$9,1,E$1-$A32))),"")</f>
        <v/>
      </c>
      <c r="F32" s="188" t="str">
        <f t="shared" si="26"/>
        <v/>
      </c>
      <c r="G32" s="188" t="str">
        <f t="shared" si="26"/>
        <v/>
      </c>
      <c r="H32" s="188" t="str">
        <f t="shared" si="26"/>
        <v/>
      </c>
      <c r="I32" s="188" t="str">
        <f t="shared" si="26"/>
        <v/>
      </c>
      <c r="J32" s="188" t="str">
        <f t="shared" si="26"/>
        <v/>
      </c>
      <c r="K32" s="188" t="str">
        <f t="shared" si="26"/>
        <v/>
      </c>
      <c r="L32" s="188" t="str">
        <f t="shared" si="26"/>
        <v/>
      </c>
      <c r="M32" s="188" t="str">
        <f t="shared" si="26"/>
        <v/>
      </c>
      <c r="N32" s="188" t="str">
        <f t="shared" si="26"/>
        <v/>
      </c>
      <c r="O32" s="188" t="str">
        <f t="shared" si="26"/>
        <v/>
      </c>
      <c r="P32" s="188" t="str">
        <f t="shared" si="26"/>
        <v/>
      </c>
      <c r="Q32" s="188" t="str">
        <f t="shared" si="26"/>
        <v/>
      </c>
      <c r="R32" s="188" t="str">
        <f t="shared" si="26"/>
        <v/>
      </c>
      <c r="S32" s="188" t="str">
        <f t="shared" si="26"/>
        <v/>
      </c>
      <c r="T32" s="188" t="str">
        <f t="shared" si="26"/>
        <v/>
      </c>
      <c r="U32" s="188" t="str">
        <f t="shared" si="26"/>
        <v/>
      </c>
      <c r="V32" s="188" t="str">
        <f t="shared" si="26"/>
        <v/>
      </c>
      <c r="W32" s="188" t="str">
        <f t="shared" si="26"/>
        <v/>
      </c>
      <c r="X32" s="188">
        <f t="shared" si="26"/>
        <v>1205.743286</v>
      </c>
      <c r="Y32" s="188">
        <f t="shared" si="26"/>
        <v>3649.346175</v>
      </c>
      <c r="Z32" s="188">
        <f t="shared" si="26"/>
        <v>6092.08814</v>
      </c>
      <c r="AA32" s="188">
        <f t="shared" si="26"/>
        <v>8479.8875</v>
      </c>
      <c r="AB32" s="188">
        <f t="shared" si="26"/>
        <v>10892.78937</v>
      </c>
      <c r="AC32" s="188">
        <f t="shared" si="26"/>
        <v>13330.76975</v>
      </c>
      <c r="AD32" s="188">
        <f t="shared" si="26"/>
        <v>15767.27711</v>
      </c>
      <c r="AE32" s="188">
        <f t="shared" si="26"/>
        <v>18149.2725</v>
      </c>
      <c r="AF32" s="188">
        <f t="shared" si="26"/>
        <v>20554.2693</v>
      </c>
      <c r="AG32" s="188">
        <f t="shared" si="26"/>
        <v>22986.13615</v>
      </c>
      <c r="AH32" s="188">
        <f t="shared" si="26"/>
        <v>25413.96991</v>
      </c>
    </row>
    <row r="33">
      <c r="A33" s="187">
        <f t="shared" si="7"/>
        <v>21</v>
      </c>
      <c r="B33" s="192">
        <f t="shared" si="10"/>
        <v>43008</v>
      </c>
      <c r="C33" s="12" t="s">
        <v>2299</v>
      </c>
      <c r="E33" s="188" t="str">
        <f t="shared" ref="E33:AH33" si="27">iferror(if(max(0,(E$2-$B32-365/4/2)*index($4:$4,1,match($C33,$3:$3,0))/365)*(1-index($E$9:$AU$9,1,E$1-$A33))=0,"",max(0,(E$2-$B32-365/4/2)*index($4:$4,1,match($C33,$3:$3,0))/365)*(1-index($E$9:$AU$9,1,E$1-$A33))),"")</f>
        <v/>
      </c>
      <c r="F33" s="188" t="str">
        <f t="shared" si="27"/>
        <v/>
      </c>
      <c r="G33" s="188" t="str">
        <f t="shared" si="27"/>
        <v/>
      </c>
      <c r="H33" s="188" t="str">
        <f t="shared" si="27"/>
        <v/>
      </c>
      <c r="I33" s="188" t="str">
        <f t="shared" si="27"/>
        <v/>
      </c>
      <c r="J33" s="188" t="str">
        <f t="shared" si="27"/>
        <v/>
      </c>
      <c r="K33" s="188" t="str">
        <f t="shared" si="27"/>
        <v/>
      </c>
      <c r="L33" s="188" t="str">
        <f t="shared" si="27"/>
        <v/>
      </c>
      <c r="M33" s="188" t="str">
        <f t="shared" si="27"/>
        <v/>
      </c>
      <c r="N33" s="188" t="str">
        <f t="shared" si="27"/>
        <v/>
      </c>
      <c r="O33" s="188" t="str">
        <f t="shared" si="27"/>
        <v/>
      </c>
      <c r="P33" s="188" t="str">
        <f t="shared" si="27"/>
        <v/>
      </c>
      <c r="Q33" s="188" t="str">
        <f t="shared" si="27"/>
        <v/>
      </c>
      <c r="R33" s="188" t="str">
        <f t="shared" si="27"/>
        <v/>
      </c>
      <c r="S33" s="188" t="str">
        <f t="shared" si="27"/>
        <v/>
      </c>
      <c r="T33" s="188" t="str">
        <f t="shared" si="27"/>
        <v/>
      </c>
      <c r="U33" s="188" t="str">
        <f t="shared" si="27"/>
        <v/>
      </c>
      <c r="V33" s="188" t="str">
        <f t="shared" si="27"/>
        <v/>
      </c>
      <c r="W33" s="188" t="str">
        <f t="shared" si="27"/>
        <v/>
      </c>
      <c r="X33" s="188" t="str">
        <f t="shared" si="27"/>
        <v/>
      </c>
      <c r="Y33" s="188">
        <f t="shared" si="27"/>
        <v>1869.98281</v>
      </c>
      <c r="Z33" s="188">
        <f t="shared" si="27"/>
        <v>5578.025147</v>
      </c>
      <c r="AA33" s="188">
        <f t="shared" si="27"/>
        <v>9204.159458</v>
      </c>
      <c r="AB33" s="188">
        <f t="shared" si="27"/>
        <v>12867.8375</v>
      </c>
      <c r="AC33" s="188">
        <f t="shared" si="27"/>
        <v>16569.58315</v>
      </c>
      <c r="AD33" s="188">
        <f t="shared" si="27"/>
        <v>20269.09358</v>
      </c>
      <c r="AE33" s="188">
        <f t="shared" si="27"/>
        <v>23885.86031</v>
      </c>
      <c r="AF33" s="188">
        <f t="shared" si="27"/>
        <v>27540.6825</v>
      </c>
      <c r="AG33" s="188">
        <f t="shared" si="27"/>
        <v>31230.37992</v>
      </c>
      <c r="AH33" s="188">
        <f t="shared" si="27"/>
        <v>34920.61337</v>
      </c>
    </row>
    <row r="34">
      <c r="A34" s="187">
        <f t="shared" si="7"/>
        <v>22</v>
      </c>
      <c r="B34" s="192">
        <f t="shared" si="10"/>
        <v>43100</v>
      </c>
      <c r="C34" s="12" t="s">
        <v>2300</v>
      </c>
      <c r="E34" s="188" t="str">
        <f t="shared" ref="E34:AH34" si="28">iferror(if(max(0,(E$2-$B33-365/4/2)*index($4:$4,1,match($C34,$3:$3,0))/365)*(1-index($E$9:$AU$9,1,E$1-$A34))=0,"",max(0,(E$2-$B33-365/4/2)*index($4:$4,1,match($C34,$3:$3,0))/365)*(1-index($E$9:$AU$9,1,E$1-$A34))),"")</f>
        <v/>
      </c>
      <c r="F34" s="188" t="str">
        <f t="shared" si="28"/>
        <v/>
      </c>
      <c r="G34" s="188" t="str">
        <f t="shared" si="28"/>
        <v/>
      </c>
      <c r="H34" s="188" t="str">
        <f t="shared" si="28"/>
        <v/>
      </c>
      <c r="I34" s="188" t="str">
        <f t="shared" si="28"/>
        <v/>
      </c>
      <c r="J34" s="188" t="str">
        <f t="shared" si="28"/>
        <v/>
      </c>
      <c r="K34" s="188" t="str">
        <f t="shared" si="28"/>
        <v/>
      </c>
      <c r="L34" s="188" t="str">
        <f t="shared" si="28"/>
        <v/>
      </c>
      <c r="M34" s="188" t="str">
        <f t="shared" si="28"/>
        <v/>
      </c>
      <c r="N34" s="188" t="str">
        <f t="shared" si="28"/>
        <v/>
      </c>
      <c r="O34" s="188" t="str">
        <f t="shared" si="28"/>
        <v/>
      </c>
      <c r="P34" s="188" t="str">
        <f t="shared" si="28"/>
        <v/>
      </c>
      <c r="Q34" s="188" t="str">
        <f t="shared" si="28"/>
        <v/>
      </c>
      <c r="R34" s="188" t="str">
        <f t="shared" si="28"/>
        <v/>
      </c>
      <c r="S34" s="188" t="str">
        <f t="shared" si="28"/>
        <v/>
      </c>
      <c r="T34" s="188" t="str">
        <f t="shared" si="28"/>
        <v/>
      </c>
      <c r="U34" s="188" t="str">
        <f t="shared" si="28"/>
        <v/>
      </c>
      <c r="V34" s="188" t="str">
        <f t="shared" si="28"/>
        <v/>
      </c>
      <c r="W34" s="188" t="str">
        <f t="shared" si="28"/>
        <v/>
      </c>
      <c r="X34" s="188" t="str">
        <f t="shared" si="28"/>
        <v/>
      </c>
      <c r="Y34" s="188" t="str">
        <f t="shared" si="28"/>
        <v/>
      </c>
      <c r="Z34" s="188">
        <f t="shared" si="28"/>
        <v>1702.342267</v>
      </c>
      <c r="AA34" s="188">
        <f t="shared" si="28"/>
        <v>5004.571122</v>
      </c>
      <c r="AB34" s="188">
        <f t="shared" si="28"/>
        <v>8342.333619</v>
      </c>
      <c r="AC34" s="188">
        <f t="shared" si="28"/>
        <v>11714.25938</v>
      </c>
      <c r="AD34" s="188">
        <f t="shared" si="28"/>
        <v>15084.15029</v>
      </c>
      <c r="AE34" s="188">
        <f t="shared" si="28"/>
        <v>18378.69321</v>
      </c>
      <c r="AF34" s="188">
        <f t="shared" si="28"/>
        <v>21707.89105</v>
      </c>
      <c r="AG34" s="188">
        <f t="shared" si="28"/>
        <v>25071.71063</v>
      </c>
      <c r="AH34" s="188">
        <f t="shared" si="28"/>
        <v>28430.63341</v>
      </c>
    </row>
    <row r="35">
      <c r="A35" s="187">
        <f t="shared" si="7"/>
        <v>23</v>
      </c>
      <c r="B35" s="192">
        <f t="shared" si="10"/>
        <v>43190</v>
      </c>
      <c r="C35" s="12" t="s">
        <v>2301</v>
      </c>
      <c r="E35" s="188" t="str">
        <f t="shared" ref="E35:AH35" si="29">iferror(if(max(0,(E$2-$B34-365/4/2)*index($4:$4,1,match($C35,$3:$3,0))/365)*(1-index($E$9:$AU$9,1,E$1-$A35))=0,"",max(0,(E$2-$B34-365/4/2)*index($4:$4,1,match($C35,$3:$3,0))/365)*(1-index($E$9:$AU$9,1,E$1-$A35))),"")</f>
        <v/>
      </c>
      <c r="F35" s="188" t="str">
        <f t="shared" si="29"/>
        <v/>
      </c>
      <c r="G35" s="188" t="str">
        <f t="shared" si="29"/>
        <v/>
      </c>
      <c r="H35" s="188" t="str">
        <f t="shared" si="29"/>
        <v/>
      </c>
      <c r="I35" s="188" t="str">
        <f t="shared" si="29"/>
        <v/>
      </c>
      <c r="J35" s="188" t="str">
        <f t="shared" si="29"/>
        <v/>
      </c>
      <c r="K35" s="188" t="str">
        <f t="shared" si="29"/>
        <v/>
      </c>
      <c r="L35" s="188" t="str">
        <f t="shared" si="29"/>
        <v/>
      </c>
      <c r="M35" s="188" t="str">
        <f t="shared" si="29"/>
        <v/>
      </c>
      <c r="N35" s="188" t="str">
        <f t="shared" si="29"/>
        <v/>
      </c>
      <c r="O35" s="188" t="str">
        <f t="shared" si="29"/>
        <v/>
      </c>
      <c r="P35" s="188" t="str">
        <f t="shared" si="29"/>
        <v/>
      </c>
      <c r="Q35" s="188" t="str">
        <f t="shared" si="29"/>
        <v/>
      </c>
      <c r="R35" s="188" t="str">
        <f t="shared" si="29"/>
        <v/>
      </c>
      <c r="S35" s="188" t="str">
        <f t="shared" si="29"/>
        <v/>
      </c>
      <c r="T35" s="188" t="str">
        <f t="shared" si="29"/>
        <v/>
      </c>
      <c r="U35" s="188" t="str">
        <f t="shared" si="29"/>
        <v/>
      </c>
      <c r="V35" s="188" t="str">
        <f t="shared" si="29"/>
        <v/>
      </c>
      <c r="W35" s="188" t="str">
        <f t="shared" si="29"/>
        <v/>
      </c>
      <c r="X35" s="188" t="str">
        <f t="shared" si="29"/>
        <v/>
      </c>
      <c r="Y35" s="188" t="str">
        <f t="shared" si="29"/>
        <v/>
      </c>
      <c r="Z35" s="188" t="str">
        <f t="shared" si="29"/>
        <v/>
      </c>
      <c r="AA35" s="188">
        <f t="shared" si="29"/>
        <v>2176.743774</v>
      </c>
      <c r="AB35" s="188">
        <f t="shared" si="29"/>
        <v>6638.600846</v>
      </c>
      <c r="AC35" s="188">
        <f t="shared" si="29"/>
        <v>11147.91219</v>
      </c>
      <c r="AD35" s="188">
        <f t="shared" si="29"/>
        <v>15653.8375</v>
      </c>
      <c r="AE35" s="188">
        <f t="shared" si="29"/>
        <v>20059.04526</v>
      </c>
      <c r="AF35" s="188">
        <f t="shared" si="29"/>
        <v>24510.57738</v>
      </c>
      <c r="AG35" s="188">
        <f t="shared" si="29"/>
        <v>29008.38952</v>
      </c>
      <c r="AH35" s="188">
        <f t="shared" si="29"/>
        <v>33503.4825</v>
      </c>
    </row>
    <row r="36">
      <c r="A36" s="187">
        <f t="shared" si="7"/>
        <v>24</v>
      </c>
      <c r="B36" s="192">
        <f t="shared" si="10"/>
        <v>43281</v>
      </c>
      <c r="C36" s="12" t="s">
        <v>2302</v>
      </c>
      <c r="E36" s="188" t="str">
        <f t="shared" ref="E36:AH36" si="30">iferror(if(max(0,(E$2-$B35-365/4/2)*index($4:$4,1,match($C36,$3:$3,0))/365)*(1-index($E$9:$AU$9,1,E$1-$A36))=0,"",max(0,(E$2-$B35-365/4/2)*index($4:$4,1,match($C36,$3:$3,0))/365)*(1-index($E$9:$AU$9,1,E$1-$A36))),"")</f>
        <v/>
      </c>
      <c r="F36" s="188" t="str">
        <f t="shared" si="30"/>
        <v/>
      </c>
      <c r="G36" s="188" t="str">
        <f t="shared" si="30"/>
        <v/>
      </c>
      <c r="H36" s="188" t="str">
        <f t="shared" si="30"/>
        <v/>
      </c>
      <c r="I36" s="188" t="str">
        <f t="shared" si="30"/>
        <v/>
      </c>
      <c r="J36" s="188" t="str">
        <f t="shared" si="30"/>
        <v/>
      </c>
      <c r="K36" s="188" t="str">
        <f t="shared" si="30"/>
        <v/>
      </c>
      <c r="L36" s="188" t="str">
        <f t="shared" si="30"/>
        <v/>
      </c>
      <c r="M36" s="188" t="str">
        <f t="shared" si="30"/>
        <v/>
      </c>
      <c r="N36" s="188" t="str">
        <f t="shared" si="30"/>
        <v/>
      </c>
      <c r="O36" s="188" t="str">
        <f t="shared" si="30"/>
        <v/>
      </c>
      <c r="P36" s="188" t="str">
        <f t="shared" si="30"/>
        <v/>
      </c>
      <c r="Q36" s="188" t="str">
        <f t="shared" si="30"/>
        <v/>
      </c>
      <c r="R36" s="188" t="str">
        <f t="shared" si="30"/>
        <v/>
      </c>
      <c r="S36" s="188" t="str">
        <f t="shared" si="30"/>
        <v/>
      </c>
      <c r="T36" s="188" t="str">
        <f t="shared" si="30"/>
        <v/>
      </c>
      <c r="U36" s="188" t="str">
        <f t="shared" si="30"/>
        <v/>
      </c>
      <c r="V36" s="188" t="str">
        <f t="shared" si="30"/>
        <v/>
      </c>
      <c r="W36" s="188" t="str">
        <f t="shared" si="30"/>
        <v/>
      </c>
      <c r="X36" s="188" t="str">
        <f t="shared" si="30"/>
        <v/>
      </c>
      <c r="Y36" s="188" t="str">
        <f t="shared" si="30"/>
        <v/>
      </c>
      <c r="Z36" s="188" t="str">
        <f t="shared" si="30"/>
        <v/>
      </c>
      <c r="AA36" s="188" t="str">
        <f t="shared" si="30"/>
        <v/>
      </c>
      <c r="AB36" s="188">
        <f t="shared" si="30"/>
        <v>3307.747496</v>
      </c>
      <c r="AC36" s="188">
        <f t="shared" si="30"/>
        <v>10011.34803</v>
      </c>
      <c r="AD36" s="188">
        <f t="shared" si="30"/>
        <v>16712.58677</v>
      </c>
      <c r="AE36" s="188">
        <f t="shared" si="30"/>
        <v>23263.1</v>
      </c>
      <c r="AF36" s="188">
        <f t="shared" si="30"/>
        <v>29882.47763</v>
      </c>
      <c r="AG36" s="188">
        <f t="shared" si="30"/>
        <v>36570.65376</v>
      </c>
      <c r="AH36" s="188">
        <f t="shared" si="30"/>
        <v>43254.78896</v>
      </c>
    </row>
    <row r="37">
      <c r="A37" s="187">
        <f t="shared" si="7"/>
        <v>25</v>
      </c>
      <c r="B37" s="192">
        <f t="shared" si="10"/>
        <v>43373</v>
      </c>
      <c r="C37" s="12" t="s">
        <v>2303</v>
      </c>
      <c r="E37" s="188" t="str">
        <f t="shared" ref="E37:AH37" si="31">iferror(if(max(0,(E$2-$B36-365/4/2)*index($4:$4,1,match($C37,$3:$3,0))/365)*(1-index($E$9:$AU$9,1,E$1-$A37))=0,"",max(0,(E$2-$B36-365/4/2)*index($4:$4,1,match($C37,$3:$3,0))/365)*(1-index($E$9:$AU$9,1,E$1-$A37))),"")</f>
        <v/>
      </c>
      <c r="F37" s="188" t="str">
        <f t="shared" si="31"/>
        <v/>
      </c>
      <c r="G37" s="188" t="str">
        <f t="shared" si="31"/>
        <v/>
      </c>
      <c r="H37" s="188" t="str">
        <f t="shared" si="31"/>
        <v/>
      </c>
      <c r="I37" s="188" t="str">
        <f t="shared" si="31"/>
        <v/>
      </c>
      <c r="J37" s="188" t="str">
        <f t="shared" si="31"/>
        <v/>
      </c>
      <c r="K37" s="188" t="str">
        <f t="shared" si="31"/>
        <v/>
      </c>
      <c r="L37" s="188" t="str">
        <f t="shared" si="31"/>
        <v/>
      </c>
      <c r="M37" s="188" t="str">
        <f t="shared" si="31"/>
        <v/>
      </c>
      <c r="N37" s="188" t="str">
        <f t="shared" si="31"/>
        <v/>
      </c>
      <c r="O37" s="188" t="str">
        <f t="shared" si="31"/>
        <v/>
      </c>
      <c r="P37" s="188" t="str">
        <f t="shared" si="31"/>
        <v/>
      </c>
      <c r="Q37" s="188" t="str">
        <f t="shared" si="31"/>
        <v/>
      </c>
      <c r="R37" s="188" t="str">
        <f t="shared" si="31"/>
        <v/>
      </c>
      <c r="S37" s="188" t="str">
        <f t="shared" si="31"/>
        <v/>
      </c>
      <c r="T37" s="188" t="str">
        <f t="shared" si="31"/>
        <v/>
      </c>
      <c r="U37" s="188" t="str">
        <f t="shared" si="31"/>
        <v/>
      </c>
      <c r="V37" s="188" t="str">
        <f t="shared" si="31"/>
        <v/>
      </c>
      <c r="W37" s="188" t="str">
        <f t="shared" si="31"/>
        <v/>
      </c>
      <c r="X37" s="188" t="str">
        <f t="shared" si="31"/>
        <v/>
      </c>
      <c r="Y37" s="188" t="str">
        <f t="shared" si="31"/>
        <v/>
      </c>
      <c r="Z37" s="188" t="str">
        <f t="shared" si="31"/>
        <v/>
      </c>
      <c r="AA37" s="188" t="str">
        <f t="shared" si="31"/>
        <v/>
      </c>
      <c r="AB37" s="188" t="str">
        <f t="shared" si="31"/>
        <v/>
      </c>
      <c r="AC37" s="188">
        <f t="shared" si="31"/>
        <v>8846.99242</v>
      </c>
      <c r="AD37" s="188">
        <f t="shared" si="31"/>
        <v>26389.94644</v>
      </c>
      <c r="AE37" s="188">
        <f t="shared" si="31"/>
        <v>43545.38905</v>
      </c>
      <c r="AF37" s="188">
        <f t="shared" si="31"/>
        <v>60878.45313</v>
      </c>
      <c r="AG37" s="188">
        <f t="shared" si="31"/>
        <v>78391.61718</v>
      </c>
      <c r="AH37" s="188">
        <f t="shared" si="31"/>
        <v>95894.20628</v>
      </c>
    </row>
    <row r="38">
      <c r="A38" s="187">
        <f t="shared" si="7"/>
        <v>26</v>
      </c>
      <c r="B38" s="192">
        <f t="shared" si="10"/>
        <v>43465</v>
      </c>
      <c r="C38" s="12" t="s">
        <v>2304</v>
      </c>
      <c r="E38" s="188" t="str">
        <f t="shared" ref="E38:AH38" si="32">iferror(if(max(0,(E$2-$B37-365/4/2)*index($4:$4,1,match($C38,$3:$3,0))/365)*(1-index($E$9:$AU$9,1,E$1-$A38))=0,"",max(0,(E$2-$B37-365/4/2)*index($4:$4,1,match($C38,$3:$3,0))/365)*(1-index($E$9:$AU$9,1,E$1-$A38))),"")</f>
        <v/>
      </c>
      <c r="F38" s="188" t="str">
        <f t="shared" si="32"/>
        <v/>
      </c>
      <c r="G38" s="188" t="str">
        <f t="shared" si="32"/>
        <v/>
      </c>
      <c r="H38" s="188" t="str">
        <f t="shared" si="32"/>
        <v/>
      </c>
      <c r="I38" s="188" t="str">
        <f t="shared" si="32"/>
        <v/>
      </c>
      <c r="J38" s="188" t="str">
        <f t="shared" si="32"/>
        <v/>
      </c>
      <c r="K38" s="188" t="str">
        <f t="shared" si="32"/>
        <v/>
      </c>
      <c r="L38" s="188" t="str">
        <f t="shared" si="32"/>
        <v/>
      </c>
      <c r="M38" s="188" t="str">
        <f t="shared" si="32"/>
        <v/>
      </c>
      <c r="N38" s="188" t="str">
        <f t="shared" si="32"/>
        <v/>
      </c>
      <c r="O38" s="188" t="str">
        <f t="shared" si="32"/>
        <v/>
      </c>
      <c r="P38" s="188" t="str">
        <f t="shared" si="32"/>
        <v/>
      </c>
      <c r="Q38" s="188" t="str">
        <f t="shared" si="32"/>
        <v/>
      </c>
      <c r="R38" s="188" t="str">
        <f t="shared" si="32"/>
        <v/>
      </c>
      <c r="S38" s="188" t="str">
        <f t="shared" si="32"/>
        <v/>
      </c>
      <c r="T38" s="188" t="str">
        <f t="shared" si="32"/>
        <v/>
      </c>
      <c r="U38" s="188" t="str">
        <f t="shared" si="32"/>
        <v/>
      </c>
      <c r="V38" s="188" t="str">
        <f t="shared" si="32"/>
        <v/>
      </c>
      <c r="W38" s="188" t="str">
        <f t="shared" si="32"/>
        <v/>
      </c>
      <c r="X38" s="188" t="str">
        <f t="shared" si="32"/>
        <v/>
      </c>
      <c r="Y38" s="188" t="str">
        <f t="shared" si="32"/>
        <v/>
      </c>
      <c r="Z38" s="188" t="str">
        <f t="shared" si="32"/>
        <v/>
      </c>
      <c r="AA38" s="188" t="str">
        <f t="shared" si="32"/>
        <v/>
      </c>
      <c r="AB38" s="188" t="str">
        <f t="shared" si="32"/>
        <v/>
      </c>
      <c r="AC38" s="188" t="str">
        <f t="shared" si="32"/>
        <v/>
      </c>
      <c r="AD38" s="188">
        <f t="shared" si="32"/>
        <v>9808.553269</v>
      </c>
      <c r="AE38" s="188">
        <f t="shared" si="32"/>
        <v>28835.33083</v>
      </c>
      <c r="AF38" s="188">
        <f t="shared" si="32"/>
        <v>48066.84607</v>
      </c>
      <c r="AG38" s="188">
        <f t="shared" si="32"/>
        <v>67495.20313</v>
      </c>
      <c r="AH38" s="188">
        <f t="shared" si="32"/>
        <v>86911.83585</v>
      </c>
    </row>
    <row r="39">
      <c r="A39" s="187">
        <f t="shared" si="7"/>
        <v>27</v>
      </c>
      <c r="B39" s="192">
        <f t="shared" si="10"/>
        <v>43555</v>
      </c>
      <c r="C39" s="12" t="s">
        <v>2305</v>
      </c>
      <c r="E39" s="188" t="str">
        <f t="shared" ref="E39:AH39" si="33">iferror(if(max(0,(E$2-$B38-365/4/2)*index($4:$4,1,match($C39,$3:$3,0))/365)*(1-index($E$9:$AU$9,1,E$1-$A39))=0,"",max(0,(E$2-$B38-365/4/2)*index($4:$4,1,match($C39,$3:$3,0))/365)*(1-index($E$9:$AU$9,1,E$1-$A39))),"")</f>
        <v/>
      </c>
      <c r="F39" s="188" t="str">
        <f t="shared" si="33"/>
        <v/>
      </c>
      <c r="G39" s="188" t="str">
        <f t="shared" si="33"/>
        <v/>
      </c>
      <c r="H39" s="188" t="str">
        <f t="shared" si="33"/>
        <v/>
      </c>
      <c r="I39" s="188" t="str">
        <f t="shared" si="33"/>
        <v/>
      </c>
      <c r="J39" s="188" t="str">
        <f t="shared" si="33"/>
        <v/>
      </c>
      <c r="K39" s="188" t="str">
        <f t="shared" si="33"/>
        <v/>
      </c>
      <c r="L39" s="188" t="str">
        <f t="shared" si="33"/>
        <v/>
      </c>
      <c r="M39" s="188" t="str">
        <f t="shared" si="33"/>
        <v/>
      </c>
      <c r="N39" s="188" t="str">
        <f t="shared" si="33"/>
        <v/>
      </c>
      <c r="O39" s="188" t="str">
        <f t="shared" si="33"/>
        <v/>
      </c>
      <c r="P39" s="188" t="str">
        <f t="shared" si="33"/>
        <v/>
      </c>
      <c r="Q39" s="188" t="str">
        <f t="shared" si="33"/>
        <v/>
      </c>
      <c r="R39" s="188" t="str">
        <f t="shared" si="33"/>
        <v/>
      </c>
      <c r="S39" s="188" t="str">
        <f t="shared" si="33"/>
        <v/>
      </c>
      <c r="T39" s="188" t="str">
        <f t="shared" si="33"/>
        <v/>
      </c>
      <c r="U39" s="188" t="str">
        <f t="shared" si="33"/>
        <v/>
      </c>
      <c r="V39" s="188" t="str">
        <f t="shared" si="33"/>
        <v/>
      </c>
      <c r="W39" s="188" t="str">
        <f t="shared" si="33"/>
        <v/>
      </c>
      <c r="X39" s="188" t="str">
        <f t="shared" si="33"/>
        <v/>
      </c>
      <c r="Y39" s="188" t="str">
        <f t="shared" si="33"/>
        <v/>
      </c>
      <c r="Z39" s="188" t="str">
        <f t="shared" si="33"/>
        <v/>
      </c>
      <c r="AA39" s="188" t="str">
        <f t="shared" si="33"/>
        <v/>
      </c>
      <c r="AB39" s="188" t="str">
        <f t="shared" si="33"/>
        <v/>
      </c>
      <c r="AC39" s="188" t="str">
        <f t="shared" si="33"/>
        <v/>
      </c>
      <c r="AD39" s="188" t="str">
        <f t="shared" si="33"/>
        <v/>
      </c>
      <c r="AE39" s="188">
        <f t="shared" si="33"/>
        <v>3789.325925</v>
      </c>
      <c r="AF39" s="188">
        <f t="shared" si="33"/>
        <v>11556.62995</v>
      </c>
      <c r="AG39" s="188">
        <f t="shared" si="33"/>
        <v>19406.54346</v>
      </c>
      <c r="AH39" s="188">
        <f t="shared" si="33"/>
        <v>27250.5625</v>
      </c>
    </row>
    <row r="40">
      <c r="A40" s="187">
        <f t="shared" si="7"/>
        <v>28</v>
      </c>
      <c r="B40" s="192">
        <f t="shared" si="10"/>
        <v>43646</v>
      </c>
      <c r="C40" s="12" t="s">
        <v>2306</v>
      </c>
      <c r="E40" s="188" t="str">
        <f t="shared" ref="E40:AH40" si="34">iferror(if(max(0,(E$2-$B39-365/4/2)*index($4:$4,1,match($C40,$3:$3,0))/365)*(1-index($E$9:$AU$9,1,E$1-$A40))=0,"",max(0,(E$2-$B39-365/4/2)*index($4:$4,1,match($C40,$3:$3,0))/365)*(1-index($E$9:$AU$9,1,E$1-$A40))),"")</f>
        <v/>
      </c>
      <c r="F40" s="188" t="str">
        <f t="shared" si="34"/>
        <v/>
      </c>
      <c r="G40" s="188" t="str">
        <f t="shared" si="34"/>
        <v/>
      </c>
      <c r="H40" s="188" t="str">
        <f t="shared" si="34"/>
        <v/>
      </c>
      <c r="I40" s="188" t="str">
        <f t="shared" si="34"/>
        <v/>
      </c>
      <c r="J40" s="188" t="str">
        <f t="shared" si="34"/>
        <v/>
      </c>
      <c r="K40" s="188" t="str">
        <f t="shared" si="34"/>
        <v/>
      </c>
      <c r="L40" s="188" t="str">
        <f t="shared" si="34"/>
        <v/>
      </c>
      <c r="M40" s="188" t="str">
        <f t="shared" si="34"/>
        <v/>
      </c>
      <c r="N40" s="188" t="str">
        <f t="shared" si="34"/>
        <v/>
      </c>
      <c r="O40" s="188" t="str">
        <f t="shared" si="34"/>
        <v/>
      </c>
      <c r="P40" s="188" t="str">
        <f t="shared" si="34"/>
        <v/>
      </c>
      <c r="Q40" s="188" t="str">
        <f t="shared" si="34"/>
        <v/>
      </c>
      <c r="R40" s="188" t="str">
        <f t="shared" si="34"/>
        <v/>
      </c>
      <c r="S40" s="188" t="str">
        <f t="shared" si="34"/>
        <v/>
      </c>
      <c r="T40" s="188" t="str">
        <f t="shared" si="34"/>
        <v/>
      </c>
      <c r="U40" s="188" t="str">
        <f t="shared" si="34"/>
        <v/>
      </c>
      <c r="V40" s="188" t="str">
        <f t="shared" si="34"/>
        <v/>
      </c>
      <c r="W40" s="188" t="str">
        <f t="shared" si="34"/>
        <v/>
      </c>
      <c r="X40" s="188" t="str">
        <f t="shared" si="34"/>
        <v/>
      </c>
      <c r="Y40" s="188" t="str">
        <f t="shared" si="34"/>
        <v/>
      </c>
      <c r="Z40" s="188" t="str">
        <f t="shared" si="34"/>
        <v/>
      </c>
      <c r="AA40" s="188" t="str">
        <f t="shared" si="34"/>
        <v/>
      </c>
      <c r="AB40" s="188" t="str">
        <f t="shared" si="34"/>
        <v/>
      </c>
      <c r="AC40" s="188" t="str">
        <f t="shared" si="34"/>
        <v/>
      </c>
      <c r="AD40" s="188" t="str">
        <f t="shared" si="34"/>
        <v/>
      </c>
      <c r="AE40" s="188" t="str">
        <f t="shared" si="34"/>
        <v/>
      </c>
      <c r="AF40" s="188">
        <f t="shared" si="34"/>
        <v>6681.724217</v>
      </c>
      <c r="AG40" s="188">
        <f t="shared" si="34"/>
        <v>20223.14782</v>
      </c>
      <c r="AH40" s="188">
        <f t="shared" si="34"/>
        <v>33759.80055</v>
      </c>
    </row>
    <row r="41">
      <c r="A41" s="187">
        <f t="shared" si="7"/>
        <v>29</v>
      </c>
      <c r="B41" s="192">
        <f t="shared" si="10"/>
        <v>43738</v>
      </c>
      <c r="C41" s="12" t="s">
        <v>2307</v>
      </c>
      <c r="E41" s="188" t="str">
        <f t="shared" ref="E41:AH41" si="35">iferror(if(max(0,(E$2-$B40-365/4/2)*index($4:$4,1,match($C41,$3:$3,0))/365)*(1-index($E$9:$AU$9,1,E$1-$A41))=0,"",max(0,(E$2-$B40-365/4/2)*index($4:$4,1,match($C41,$3:$3,0))/365)*(1-index($E$9:$AU$9,1,E$1-$A41))),"")</f>
        <v/>
      </c>
      <c r="F41" s="188" t="str">
        <f t="shared" si="35"/>
        <v/>
      </c>
      <c r="G41" s="188" t="str">
        <f t="shared" si="35"/>
        <v/>
      </c>
      <c r="H41" s="188" t="str">
        <f t="shared" si="35"/>
        <v/>
      </c>
      <c r="I41" s="188" t="str">
        <f t="shared" si="35"/>
        <v/>
      </c>
      <c r="J41" s="188" t="str">
        <f t="shared" si="35"/>
        <v/>
      </c>
      <c r="K41" s="188" t="str">
        <f t="shared" si="35"/>
        <v/>
      </c>
      <c r="L41" s="188" t="str">
        <f t="shared" si="35"/>
        <v/>
      </c>
      <c r="M41" s="188" t="str">
        <f t="shared" si="35"/>
        <v/>
      </c>
      <c r="N41" s="188" t="str">
        <f t="shared" si="35"/>
        <v/>
      </c>
      <c r="O41" s="188" t="str">
        <f t="shared" si="35"/>
        <v/>
      </c>
      <c r="P41" s="188" t="str">
        <f t="shared" si="35"/>
        <v/>
      </c>
      <c r="Q41" s="188" t="str">
        <f t="shared" si="35"/>
        <v/>
      </c>
      <c r="R41" s="188" t="str">
        <f t="shared" si="35"/>
        <v/>
      </c>
      <c r="S41" s="188" t="str">
        <f t="shared" si="35"/>
        <v/>
      </c>
      <c r="T41" s="188" t="str">
        <f t="shared" si="35"/>
        <v/>
      </c>
      <c r="U41" s="188" t="str">
        <f t="shared" si="35"/>
        <v/>
      </c>
      <c r="V41" s="188" t="str">
        <f t="shared" si="35"/>
        <v/>
      </c>
      <c r="W41" s="188" t="str">
        <f t="shared" si="35"/>
        <v/>
      </c>
      <c r="X41" s="188" t="str">
        <f t="shared" si="35"/>
        <v/>
      </c>
      <c r="Y41" s="188" t="str">
        <f t="shared" si="35"/>
        <v/>
      </c>
      <c r="Z41" s="188" t="str">
        <f t="shared" si="35"/>
        <v/>
      </c>
      <c r="AA41" s="188" t="str">
        <f t="shared" si="35"/>
        <v/>
      </c>
      <c r="AB41" s="188" t="str">
        <f t="shared" si="35"/>
        <v/>
      </c>
      <c r="AC41" s="188" t="str">
        <f t="shared" si="35"/>
        <v/>
      </c>
      <c r="AD41" s="188" t="str">
        <f t="shared" si="35"/>
        <v/>
      </c>
      <c r="AE41" s="188" t="str">
        <f t="shared" si="35"/>
        <v/>
      </c>
      <c r="AF41" s="188" t="str">
        <f t="shared" si="35"/>
        <v/>
      </c>
      <c r="AG41" s="188">
        <f t="shared" si="35"/>
        <v>1980.056223</v>
      </c>
      <c r="AH41" s="188">
        <f t="shared" si="35"/>
        <v>5906.366276</v>
      </c>
    </row>
    <row r="42">
      <c r="A42" s="187">
        <f t="shared" si="7"/>
        <v>30</v>
      </c>
      <c r="B42" s="192">
        <f t="shared" si="10"/>
        <v>43830</v>
      </c>
      <c r="C42" s="12" t="s">
        <v>2308</v>
      </c>
      <c r="E42" s="188" t="str">
        <f t="shared" ref="E42:AH42" si="36">iferror(if(max(0,(E$2-$B41-365/4/2)*index($4:$4,1,match($C42,$3:$3,0))/365)*(1-index($E$9:$AU$9,1,E$1-$A42))=0,"",max(0,(E$2-$B41-365/4/2)*index($4:$4,1,match($C42,$3:$3,0))/365)*(1-index($E$9:$AU$9,1,E$1-$A42))),"")</f>
        <v/>
      </c>
      <c r="F42" s="188" t="str">
        <f t="shared" si="36"/>
        <v/>
      </c>
      <c r="G42" s="188" t="str">
        <f t="shared" si="36"/>
        <v/>
      </c>
      <c r="H42" s="188" t="str">
        <f t="shared" si="36"/>
        <v/>
      </c>
      <c r="I42" s="188" t="str">
        <f t="shared" si="36"/>
        <v/>
      </c>
      <c r="J42" s="188" t="str">
        <f t="shared" si="36"/>
        <v/>
      </c>
      <c r="K42" s="188" t="str">
        <f t="shared" si="36"/>
        <v/>
      </c>
      <c r="L42" s="188" t="str">
        <f t="shared" si="36"/>
        <v/>
      </c>
      <c r="M42" s="188" t="str">
        <f t="shared" si="36"/>
        <v/>
      </c>
      <c r="N42" s="188" t="str">
        <f t="shared" si="36"/>
        <v/>
      </c>
      <c r="O42" s="188" t="str">
        <f t="shared" si="36"/>
        <v/>
      </c>
      <c r="P42" s="188" t="str">
        <f t="shared" si="36"/>
        <v/>
      </c>
      <c r="Q42" s="188" t="str">
        <f t="shared" si="36"/>
        <v/>
      </c>
      <c r="R42" s="188" t="str">
        <f t="shared" si="36"/>
        <v/>
      </c>
      <c r="S42" s="188" t="str">
        <f t="shared" si="36"/>
        <v/>
      </c>
      <c r="T42" s="188" t="str">
        <f t="shared" si="36"/>
        <v/>
      </c>
      <c r="U42" s="188" t="str">
        <f t="shared" si="36"/>
        <v/>
      </c>
      <c r="V42" s="188" t="str">
        <f t="shared" si="36"/>
        <v/>
      </c>
      <c r="W42" s="188" t="str">
        <f t="shared" si="36"/>
        <v/>
      </c>
      <c r="X42" s="188" t="str">
        <f t="shared" si="36"/>
        <v/>
      </c>
      <c r="Y42" s="188" t="str">
        <f t="shared" si="36"/>
        <v/>
      </c>
      <c r="Z42" s="188" t="str">
        <f t="shared" si="36"/>
        <v/>
      </c>
      <c r="AA42" s="188" t="str">
        <f t="shared" si="36"/>
        <v/>
      </c>
      <c r="AB42" s="188" t="str">
        <f t="shared" si="36"/>
        <v/>
      </c>
      <c r="AC42" s="188" t="str">
        <f t="shared" si="36"/>
        <v/>
      </c>
      <c r="AD42" s="188" t="str">
        <f t="shared" si="36"/>
        <v/>
      </c>
      <c r="AE42" s="188" t="str">
        <f t="shared" si="36"/>
        <v/>
      </c>
      <c r="AF42" s="188" t="str">
        <f t="shared" si="36"/>
        <v/>
      </c>
      <c r="AG42" s="188" t="str">
        <f t="shared" si="36"/>
        <v/>
      </c>
      <c r="AH42" s="188">
        <f t="shared" si="36"/>
        <v>1926.284728</v>
      </c>
    </row>
    <row r="43">
      <c r="E43" s="188"/>
      <c r="F43" s="188"/>
      <c r="G43" s="188"/>
      <c r="H43" s="188"/>
      <c r="I43" s="188"/>
      <c r="J43" s="188"/>
      <c r="K43" s="188"/>
      <c r="L43" s="188"/>
      <c r="M43" s="188"/>
      <c r="N43" s="188"/>
      <c r="O43" s="188"/>
      <c r="P43" s="188"/>
      <c r="Q43" s="188"/>
      <c r="R43" s="188"/>
      <c r="S43" s="188"/>
      <c r="T43" s="188"/>
      <c r="U43" s="188"/>
      <c r="V43" s="188"/>
      <c r="W43" s="188"/>
      <c r="X43" s="188"/>
      <c r="Y43" s="188"/>
      <c r="Z43" s="188"/>
      <c r="AA43" s="188"/>
      <c r="AB43" s="188"/>
      <c r="AC43" s="188"/>
      <c r="AD43" s="188"/>
      <c r="AE43" s="188"/>
    </row>
    <row r="44">
      <c r="C44" s="189" t="s">
        <v>2315</v>
      </c>
      <c r="E44" s="188">
        <f t="shared" ref="E44:AH44" si="37">sum(E13:E43)</f>
        <v>31.6302911</v>
      </c>
      <c r="F44" s="188">
        <f t="shared" si="37"/>
        <v>398.0016935</v>
      </c>
      <c r="G44" s="188">
        <f t="shared" si="37"/>
        <v>1641.580334</v>
      </c>
      <c r="H44" s="188">
        <f t="shared" si="37"/>
        <v>4152.416469</v>
      </c>
      <c r="I44" s="188">
        <f t="shared" si="37"/>
        <v>7856.174627</v>
      </c>
      <c r="J44" s="188">
        <f t="shared" si="37"/>
        <v>12510.8593</v>
      </c>
      <c r="K44" s="188">
        <f t="shared" si="37"/>
        <v>17911.38332</v>
      </c>
      <c r="L44" s="188">
        <f t="shared" si="37"/>
        <v>24291.90221</v>
      </c>
      <c r="M44" s="188">
        <f t="shared" si="37"/>
        <v>31722.82825</v>
      </c>
      <c r="N44" s="188">
        <f t="shared" si="37"/>
        <v>40393.35272</v>
      </c>
      <c r="O44" s="188">
        <f t="shared" si="37"/>
        <v>50168.83371</v>
      </c>
      <c r="P44" s="188">
        <f t="shared" si="37"/>
        <v>61492.07212</v>
      </c>
      <c r="Q44" s="188">
        <f t="shared" si="37"/>
        <v>74483.73676</v>
      </c>
      <c r="R44" s="188">
        <f t="shared" si="37"/>
        <v>89265.17899</v>
      </c>
      <c r="S44" s="188">
        <f t="shared" si="37"/>
        <v>106058.7</v>
      </c>
      <c r="T44" s="188">
        <f t="shared" si="37"/>
        <v>125200.8478</v>
      </c>
      <c r="U44" s="188">
        <f t="shared" si="37"/>
        <v>147716.8603</v>
      </c>
      <c r="V44" s="188">
        <f t="shared" si="37"/>
        <v>173802.7729</v>
      </c>
      <c r="W44" s="188">
        <f t="shared" si="37"/>
        <v>202222.3421</v>
      </c>
      <c r="X44" s="188">
        <f t="shared" si="37"/>
        <v>233447.217</v>
      </c>
      <c r="Y44" s="188">
        <f t="shared" si="37"/>
        <v>268084.8236</v>
      </c>
      <c r="Z44" s="188">
        <f t="shared" si="37"/>
        <v>306231.3297</v>
      </c>
      <c r="AA44" s="188">
        <f t="shared" si="37"/>
        <v>347325.2226</v>
      </c>
      <c r="AB44" s="188">
        <f t="shared" si="37"/>
        <v>394403.701</v>
      </c>
      <c r="AC44" s="188">
        <f t="shared" si="37"/>
        <v>454161.4662</v>
      </c>
      <c r="AD44" s="188">
        <f t="shared" si="37"/>
        <v>532368.8244</v>
      </c>
      <c r="AE44" s="188">
        <f t="shared" si="37"/>
        <v>622027.4295</v>
      </c>
      <c r="AF44" s="188">
        <f t="shared" si="37"/>
        <v>723220.1803</v>
      </c>
      <c r="AG44" s="188">
        <f t="shared" si="37"/>
        <v>834235.2169</v>
      </c>
      <c r="AH44" s="188">
        <f t="shared" si="37"/>
        <v>949332.8707</v>
      </c>
    </row>
    <row r="46">
      <c r="A46" s="166" t="s">
        <v>2316</v>
      </c>
    </row>
    <row r="47">
      <c r="A47" s="198">
        <v>1.0</v>
      </c>
      <c r="B47" s="192">
        <v>41547.0</v>
      </c>
      <c r="C47" s="12" t="s">
        <v>2283</v>
      </c>
      <c r="D47" s="198"/>
      <c r="E47" s="188" t="str">
        <f t="shared" ref="E47:AH47" si="38">iferror(if(max(0,(E$2-$B16-365/4/2)*index($5:$5,1,match($C17,$3:$3,0))/365)*(1-index($E$9:$AU$9,1,E$1-$A47))=0,"",max(0,(E$2-$B16-365/4/2)*index($5:$5,1,match($C17,$3:$3,0))/365)*(1-index($E$9:$AU$9,1,E$1-$A47))),"")</f>
        <v/>
      </c>
      <c r="F47" s="188" t="str">
        <f t="shared" si="38"/>
        <v/>
      </c>
      <c r="G47" s="188" t="str">
        <f t="shared" si="38"/>
        <v/>
      </c>
      <c r="H47" s="188" t="str">
        <f t="shared" si="38"/>
        <v/>
      </c>
      <c r="I47" s="188">
        <f t="shared" si="38"/>
        <v>176.9339658</v>
      </c>
      <c r="J47" s="188">
        <f t="shared" si="38"/>
        <v>527.7812055</v>
      </c>
      <c r="K47" s="188">
        <f t="shared" si="38"/>
        <v>870.7907466</v>
      </c>
      <c r="L47" s="188">
        <f t="shared" si="38"/>
        <v>1217.405</v>
      </c>
      <c r="M47" s="188">
        <f t="shared" si="38"/>
        <v>1567.462726</v>
      </c>
      <c r="N47" s="188">
        <f t="shared" si="38"/>
        <v>1917.431226</v>
      </c>
      <c r="O47" s="188">
        <f t="shared" si="38"/>
        <v>2259.344404</v>
      </c>
      <c r="P47" s="188">
        <f t="shared" si="38"/>
        <v>2604.7875</v>
      </c>
      <c r="Q47" s="188">
        <f t="shared" si="38"/>
        <v>2953.458123</v>
      </c>
      <c r="R47" s="188">
        <f t="shared" si="38"/>
        <v>3302.108945</v>
      </c>
      <c r="S47" s="188">
        <f t="shared" si="38"/>
        <v>3646.30839</v>
      </c>
      <c r="T47" s="188">
        <f t="shared" si="38"/>
        <v>3990.158795</v>
      </c>
      <c r="U47" s="188">
        <f t="shared" si="38"/>
        <v>4337.018863</v>
      </c>
      <c r="V47" s="188">
        <f t="shared" si="38"/>
        <v>4683.455479</v>
      </c>
      <c r="W47" s="188">
        <f t="shared" si="38"/>
        <v>5021.884863</v>
      </c>
      <c r="X47" s="188">
        <f t="shared" si="38"/>
        <v>5363.689589</v>
      </c>
      <c r="Y47" s="188">
        <f t="shared" si="38"/>
        <v>5708.284582</v>
      </c>
      <c r="Z47" s="188">
        <f t="shared" si="38"/>
        <v>6051.772089</v>
      </c>
      <c r="AA47" s="188">
        <f t="shared" si="38"/>
        <v>6387.133459</v>
      </c>
      <c r="AB47" s="188">
        <f t="shared" si="38"/>
        <v>6725.037315</v>
      </c>
      <c r="AC47" s="188">
        <f t="shared" si="38"/>
        <v>7066.08676</v>
      </c>
      <c r="AD47" s="188">
        <f t="shared" si="38"/>
        <v>7405.747568</v>
      </c>
      <c r="AE47" s="188">
        <f t="shared" si="38"/>
        <v>7737.17024</v>
      </c>
      <c r="AF47" s="188">
        <f t="shared" si="38"/>
        <v>8070.841973</v>
      </c>
      <c r="AG47" s="188">
        <f t="shared" si="38"/>
        <v>8581.712329</v>
      </c>
      <c r="AH47" s="188">
        <f t="shared" si="38"/>
        <v>8934.589041</v>
      </c>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203"/>
      <c r="BF47" s="203"/>
      <c r="BG47" s="203"/>
      <c r="BH47" s="203"/>
      <c r="BI47" s="203"/>
      <c r="BJ47" s="203"/>
      <c r="BK47" s="203"/>
      <c r="BL47" s="203"/>
      <c r="BM47" s="203"/>
      <c r="BN47" s="203"/>
      <c r="BO47" s="203"/>
      <c r="BP47" s="203"/>
      <c r="BQ47" s="203"/>
      <c r="BR47" s="203"/>
      <c r="BS47" s="203"/>
    </row>
    <row r="48">
      <c r="A48" s="198">
        <f t="shared" ref="A48:A72" si="40">A47+1</f>
        <v>2</v>
      </c>
      <c r="B48" s="192">
        <v>41639.0</v>
      </c>
      <c r="C48" s="12" t="s">
        <v>2284</v>
      </c>
      <c r="D48" s="198"/>
      <c r="E48" s="188" t="str">
        <f t="shared" ref="E48:AH48" si="39">iferror(if(max(0,(E$2-$B17-365/4/2)*index($5:$5,1,match($C18,$3:$3,0))/365)*(1-index($E$9:$AU$9,1,E$1-$A48))=0,"",max(0,(E$2-$B17-365/4/2)*index($5:$5,1,match($C18,$3:$3,0))/365)*(1-index($E$9:$AU$9,1,E$1-$A48))),"")</f>
        <v/>
      </c>
      <c r="F48" s="188" t="str">
        <f t="shared" si="39"/>
        <v/>
      </c>
      <c r="G48" s="188" t="str">
        <f t="shared" si="39"/>
        <v/>
      </c>
      <c r="H48" s="188" t="str">
        <f t="shared" si="39"/>
        <v/>
      </c>
      <c r="I48" s="188" t="str">
        <f t="shared" si="39"/>
        <v/>
      </c>
      <c r="J48" s="188">
        <f t="shared" si="39"/>
        <v>428.6857227</v>
      </c>
      <c r="K48" s="188">
        <f t="shared" si="39"/>
        <v>1260.256245</v>
      </c>
      <c r="L48" s="188">
        <f t="shared" si="39"/>
        <v>2100.563259</v>
      </c>
      <c r="M48" s="188">
        <f t="shared" si="39"/>
        <v>2949.5984</v>
      </c>
      <c r="N48" s="188">
        <f t="shared" si="39"/>
        <v>3797.738262</v>
      </c>
      <c r="O48" s="188">
        <f t="shared" si="39"/>
        <v>4627.203886</v>
      </c>
      <c r="P48" s="188">
        <f t="shared" si="39"/>
        <v>5464.843417</v>
      </c>
      <c r="Q48" s="188">
        <f t="shared" si="39"/>
        <v>6311.028</v>
      </c>
      <c r="R48" s="188">
        <f t="shared" si="39"/>
        <v>7155.80711</v>
      </c>
      <c r="S48" s="188">
        <f t="shared" si="39"/>
        <v>7991.325015</v>
      </c>
      <c r="T48" s="188">
        <f t="shared" si="39"/>
        <v>8825.275746</v>
      </c>
      <c r="U48" s="188">
        <f t="shared" si="39"/>
        <v>9667.584736</v>
      </c>
      <c r="V48" s="188">
        <f t="shared" si="39"/>
        <v>10507.97713</v>
      </c>
      <c r="W48" s="188">
        <f t="shared" si="39"/>
        <v>11328.95799</v>
      </c>
      <c r="X48" s="188">
        <f t="shared" si="39"/>
        <v>12158.1224</v>
      </c>
      <c r="Y48" s="188">
        <f t="shared" si="39"/>
        <v>12995.45363</v>
      </c>
      <c r="Z48" s="188">
        <f t="shared" si="39"/>
        <v>13830.35807</v>
      </c>
      <c r="AA48" s="188">
        <f t="shared" si="39"/>
        <v>14644.24385</v>
      </c>
      <c r="AB48" s="188">
        <f t="shared" si="39"/>
        <v>15465.95166</v>
      </c>
      <c r="AC48" s="188">
        <f t="shared" si="39"/>
        <v>16293.80469</v>
      </c>
      <c r="AD48" s="188">
        <f t="shared" si="39"/>
        <v>17120.11878</v>
      </c>
      <c r="AE48" s="188">
        <f t="shared" si="39"/>
        <v>17924.79992</v>
      </c>
      <c r="AF48" s="188">
        <f t="shared" si="39"/>
        <v>18736.93324</v>
      </c>
      <c r="AG48" s="188">
        <f t="shared" si="39"/>
        <v>19554.49712</v>
      </c>
      <c r="AH48" s="188">
        <f t="shared" si="39"/>
        <v>20792.26301</v>
      </c>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203"/>
      <c r="BF48" s="203"/>
      <c r="BG48" s="203"/>
      <c r="BH48" s="203"/>
      <c r="BI48" s="203"/>
      <c r="BJ48" s="203"/>
      <c r="BK48" s="203"/>
      <c r="BL48" s="203"/>
      <c r="BM48" s="203"/>
      <c r="BN48" s="203"/>
      <c r="BO48" s="203"/>
      <c r="BP48" s="203"/>
      <c r="BQ48" s="203"/>
      <c r="BR48" s="203"/>
      <c r="BS48" s="203"/>
    </row>
    <row r="49">
      <c r="A49" s="198">
        <f t="shared" si="40"/>
        <v>3</v>
      </c>
      <c r="B49" s="192">
        <v>41729.0</v>
      </c>
      <c r="C49" s="12" t="s">
        <v>2285</v>
      </c>
      <c r="D49" s="198"/>
      <c r="E49" s="188" t="str">
        <f t="shared" ref="E49:AH49" si="41">iferror(if(max(0,(E$2-$B18-365/4/2)*index($5:$5,1,match($C19,$3:$3,0))/365)*(1-index($E$9:$AU$9,1,E$1-$A49))=0,"",max(0,(E$2-$B18-365/4/2)*index($5:$5,1,match($C19,$3:$3,0))/365)*(1-index($E$9:$AU$9,1,E$1-$A49))),"")</f>
        <v/>
      </c>
      <c r="F49" s="188" t="str">
        <f t="shared" si="41"/>
        <v/>
      </c>
      <c r="G49" s="188" t="str">
        <f t="shared" si="41"/>
        <v/>
      </c>
      <c r="H49" s="188" t="str">
        <f t="shared" si="41"/>
        <v/>
      </c>
      <c r="I49" s="188" t="str">
        <f t="shared" si="41"/>
        <v/>
      </c>
      <c r="J49" s="188" t="str">
        <f t="shared" si="41"/>
        <v/>
      </c>
      <c r="K49" s="188">
        <f t="shared" si="41"/>
        <v>357.5929467</v>
      </c>
      <c r="L49" s="188">
        <f t="shared" si="41"/>
        <v>1090.581297</v>
      </c>
      <c r="M49" s="188">
        <f t="shared" si="41"/>
        <v>1831.180884</v>
      </c>
      <c r="N49" s="188">
        <f t="shared" si="41"/>
        <v>2571.333275</v>
      </c>
      <c r="O49" s="188">
        <f t="shared" si="41"/>
        <v>3294.609399</v>
      </c>
      <c r="P49" s="188">
        <f t="shared" si="41"/>
        <v>4025.752257</v>
      </c>
      <c r="Q49" s="188">
        <f t="shared" si="41"/>
        <v>4764.015915</v>
      </c>
      <c r="R49" s="188">
        <f t="shared" si="41"/>
        <v>5501.683313</v>
      </c>
      <c r="S49" s="188">
        <f t="shared" si="41"/>
        <v>6230.09054</v>
      </c>
      <c r="T49" s="188">
        <f t="shared" si="41"/>
        <v>6958.462426</v>
      </c>
      <c r="U49" s="188">
        <f t="shared" si="41"/>
        <v>7693.496574</v>
      </c>
      <c r="V49" s="188">
        <f t="shared" si="41"/>
        <v>8427.785397</v>
      </c>
      <c r="W49" s="188">
        <f t="shared" si="41"/>
        <v>9144.365941</v>
      </c>
      <c r="X49" s="188">
        <f t="shared" si="41"/>
        <v>9868.085412</v>
      </c>
      <c r="Y49" s="188">
        <f t="shared" si="41"/>
        <v>10598.92923</v>
      </c>
      <c r="Z49" s="188">
        <f t="shared" si="41"/>
        <v>11328.87865</v>
      </c>
      <c r="AA49" s="188">
        <f t="shared" si="41"/>
        <v>12040.71554</v>
      </c>
      <c r="AB49" s="188">
        <f t="shared" si="41"/>
        <v>12758.23119</v>
      </c>
      <c r="AC49" s="188">
        <f t="shared" si="41"/>
        <v>13482.55279</v>
      </c>
      <c r="AD49" s="188">
        <f t="shared" si="41"/>
        <v>14204.23953</v>
      </c>
      <c r="AE49" s="188">
        <f t="shared" si="41"/>
        <v>14908.6428</v>
      </c>
      <c r="AF49" s="188">
        <f t="shared" si="41"/>
        <v>15618.10832</v>
      </c>
      <c r="AG49" s="188">
        <f t="shared" si="41"/>
        <v>16334.05412</v>
      </c>
      <c r="AH49" s="188">
        <f t="shared" si="41"/>
        <v>17046.77122</v>
      </c>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203"/>
      <c r="BF49" s="203"/>
      <c r="BG49" s="203"/>
      <c r="BH49" s="203"/>
      <c r="BI49" s="203"/>
      <c r="BJ49" s="203"/>
      <c r="BK49" s="203"/>
      <c r="BL49" s="203"/>
      <c r="BM49" s="203"/>
      <c r="BN49" s="203"/>
      <c r="BO49" s="203"/>
      <c r="BP49" s="203"/>
      <c r="BQ49" s="203"/>
      <c r="BR49" s="203"/>
      <c r="BS49" s="203"/>
    </row>
    <row r="50">
      <c r="A50" s="198">
        <f t="shared" si="40"/>
        <v>4</v>
      </c>
      <c r="B50" s="192">
        <v>41820.0</v>
      </c>
      <c r="C50" s="12" t="s">
        <v>2286</v>
      </c>
      <c r="D50" s="198"/>
      <c r="E50" s="188" t="str">
        <f t="shared" ref="E50:AH50" si="42">iferror(if(max(0,(E$2-$B19-365/4/2)*index($5:$5,1,match($C20,$3:$3,0))/365)*(1-index($E$9:$AU$9,1,E$1-$A50))=0,"",max(0,(E$2-$B19-365/4/2)*index($5:$5,1,match($C20,$3:$3,0))/365)*(1-index($E$9:$AU$9,1,E$1-$A50))),"")</f>
        <v/>
      </c>
      <c r="F50" s="188" t="str">
        <f t="shared" si="42"/>
        <v/>
      </c>
      <c r="G50" s="188" t="str">
        <f t="shared" si="42"/>
        <v/>
      </c>
      <c r="H50" s="188" t="str">
        <f t="shared" si="42"/>
        <v/>
      </c>
      <c r="I50" s="188" t="str">
        <f t="shared" si="42"/>
        <v/>
      </c>
      <c r="J50" s="188" t="str">
        <f t="shared" si="42"/>
        <v/>
      </c>
      <c r="K50" s="188" t="str">
        <f t="shared" si="42"/>
        <v/>
      </c>
      <c r="L50" s="188">
        <f t="shared" si="42"/>
        <v>454.9311548</v>
      </c>
      <c r="M50" s="188">
        <f t="shared" si="42"/>
        <v>1376.910604</v>
      </c>
      <c r="N50" s="188">
        <f t="shared" si="42"/>
        <v>2298.333667</v>
      </c>
      <c r="O50" s="188">
        <f t="shared" si="42"/>
        <v>3199.166425</v>
      </c>
      <c r="P50" s="188">
        <f t="shared" si="42"/>
        <v>4109.055193</v>
      </c>
      <c r="Q50" s="188">
        <f t="shared" si="42"/>
        <v>5028.725439</v>
      </c>
      <c r="R50" s="188">
        <f t="shared" si="42"/>
        <v>5947.240203</v>
      </c>
      <c r="S50" s="188">
        <f t="shared" si="42"/>
        <v>6855.011278</v>
      </c>
      <c r="T50" s="188">
        <f t="shared" si="42"/>
        <v>7761.266025</v>
      </c>
      <c r="U50" s="188">
        <f t="shared" si="42"/>
        <v>8677.470578</v>
      </c>
      <c r="V50" s="188">
        <f t="shared" si="42"/>
        <v>9591.965278</v>
      </c>
      <c r="W50" s="188">
        <f t="shared" si="42"/>
        <v>10485.56729</v>
      </c>
      <c r="X50" s="188">
        <f t="shared" si="42"/>
        <v>11387.08936</v>
      </c>
      <c r="Y50" s="188">
        <f t="shared" si="42"/>
        <v>12297.48134</v>
      </c>
      <c r="Z50" s="188">
        <f t="shared" si="42"/>
        <v>13206.76055</v>
      </c>
      <c r="AA50" s="188">
        <f t="shared" si="42"/>
        <v>14095.01</v>
      </c>
      <c r="AB50" s="188">
        <f t="shared" si="42"/>
        <v>14990.60497</v>
      </c>
      <c r="AC50" s="188">
        <f t="shared" si="42"/>
        <v>15893.24913</v>
      </c>
      <c r="AD50" s="188">
        <f t="shared" si="42"/>
        <v>16794.4096</v>
      </c>
      <c r="AE50" s="188">
        <f t="shared" si="42"/>
        <v>17672.43734</v>
      </c>
      <c r="AF50" s="188">
        <f t="shared" si="42"/>
        <v>18558.74939</v>
      </c>
      <c r="AG50" s="188">
        <f t="shared" si="42"/>
        <v>19451.33955</v>
      </c>
      <c r="AH50" s="188">
        <f t="shared" si="42"/>
        <v>20342.07509</v>
      </c>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203"/>
      <c r="BF50" s="203"/>
      <c r="BG50" s="203"/>
      <c r="BH50" s="203"/>
      <c r="BI50" s="203"/>
      <c r="BJ50" s="203"/>
      <c r="BK50" s="203"/>
      <c r="BL50" s="203"/>
      <c r="BM50" s="203"/>
      <c r="BN50" s="203"/>
      <c r="BO50" s="203"/>
      <c r="BP50" s="203"/>
      <c r="BQ50" s="203"/>
      <c r="BR50" s="203"/>
      <c r="BS50" s="203"/>
    </row>
    <row r="51">
      <c r="A51" s="198">
        <f t="shared" si="40"/>
        <v>5</v>
      </c>
      <c r="B51" s="192">
        <f t="shared" ref="B51:B72" si="44">edate(B47,12)</f>
        <v>41912</v>
      </c>
      <c r="C51" s="12" t="s">
        <v>2287</v>
      </c>
      <c r="D51" s="198"/>
      <c r="E51" s="188" t="str">
        <f t="shared" ref="E51:AH51" si="43">iferror(if(max(0,(E$2-$B20-365/4/2)*index($5:$5,1,match($C21,$3:$3,0))/365)*(1-index($E$9:$AU$9,1,E$1-$A51))=0,"",max(0,(E$2-$B20-365/4/2)*index($5:$5,1,match($C21,$3:$3,0))/365)*(1-index($E$9:$AU$9,1,E$1-$A51))),"")</f>
        <v/>
      </c>
      <c r="F51" s="188" t="str">
        <f t="shared" si="43"/>
        <v/>
      </c>
      <c r="G51" s="188" t="str">
        <f t="shared" si="43"/>
        <v/>
      </c>
      <c r="H51" s="188" t="str">
        <f t="shared" si="43"/>
        <v/>
      </c>
      <c r="I51" s="188" t="str">
        <f t="shared" si="43"/>
        <v/>
      </c>
      <c r="J51" s="188" t="str">
        <f t="shared" si="43"/>
        <v/>
      </c>
      <c r="K51" s="188" t="str">
        <f t="shared" si="43"/>
        <v/>
      </c>
      <c r="L51" s="188" t="str">
        <f t="shared" si="43"/>
        <v/>
      </c>
      <c r="M51" s="188">
        <f t="shared" si="43"/>
        <v>490.991755</v>
      </c>
      <c r="N51" s="188">
        <f t="shared" si="43"/>
        <v>1464.592845</v>
      </c>
      <c r="O51" s="188">
        <f t="shared" si="43"/>
        <v>2416.444322</v>
      </c>
      <c r="P51" s="188">
        <f t="shared" si="43"/>
        <v>3378.298875</v>
      </c>
      <c r="Q51" s="188">
        <f t="shared" si="43"/>
        <v>4349.709065</v>
      </c>
      <c r="R51" s="188">
        <f t="shared" si="43"/>
        <v>5320.871652</v>
      </c>
      <c r="S51" s="188">
        <f t="shared" si="43"/>
        <v>6280.246857</v>
      </c>
      <c r="T51" s="188">
        <f t="shared" si="43"/>
        <v>7238.847191</v>
      </c>
      <c r="U51" s="188">
        <f t="shared" si="43"/>
        <v>8206.402848</v>
      </c>
      <c r="V51" s="188">
        <f t="shared" si="43"/>
        <v>9173.904622</v>
      </c>
      <c r="W51" s="188">
        <f t="shared" si="43"/>
        <v>10118.50578</v>
      </c>
      <c r="X51" s="188">
        <f t="shared" si="43"/>
        <v>11072.69065</v>
      </c>
      <c r="Y51" s="188">
        <f t="shared" si="43"/>
        <v>12035.22734</v>
      </c>
      <c r="Z51" s="188">
        <f t="shared" si="43"/>
        <v>12996.58896</v>
      </c>
      <c r="AA51" s="188">
        <f t="shared" si="43"/>
        <v>13935.73049</v>
      </c>
      <c r="AB51" s="188">
        <f t="shared" si="43"/>
        <v>14884.23861</v>
      </c>
      <c r="AC51" s="188">
        <f t="shared" si="43"/>
        <v>15840.48972</v>
      </c>
      <c r="AD51" s="188">
        <f t="shared" si="43"/>
        <v>16793.66755</v>
      </c>
      <c r="AE51" s="188">
        <f t="shared" si="43"/>
        <v>17724.29535</v>
      </c>
      <c r="AF51" s="188">
        <f t="shared" si="43"/>
        <v>18661.97855</v>
      </c>
      <c r="AG51" s="188">
        <f t="shared" si="43"/>
        <v>19608.39076</v>
      </c>
      <c r="AH51" s="188">
        <f t="shared" si="43"/>
        <v>20550.9495</v>
      </c>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203"/>
      <c r="BF51" s="203"/>
      <c r="BG51" s="203"/>
      <c r="BH51" s="203"/>
      <c r="BI51" s="203"/>
      <c r="BJ51" s="203"/>
      <c r="BK51" s="203"/>
      <c r="BL51" s="203"/>
      <c r="BM51" s="203"/>
      <c r="BN51" s="203"/>
      <c r="BO51" s="203"/>
      <c r="BP51" s="203"/>
      <c r="BQ51" s="203"/>
      <c r="BR51" s="203"/>
      <c r="BS51" s="203"/>
    </row>
    <row r="52">
      <c r="A52" s="198">
        <f t="shared" si="40"/>
        <v>6</v>
      </c>
      <c r="B52" s="192">
        <f t="shared" si="44"/>
        <v>42004</v>
      </c>
      <c r="C52" s="12" t="s">
        <v>2288</v>
      </c>
      <c r="D52" s="198"/>
      <c r="E52" s="188" t="str">
        <f t="shared" ref="E52:AH52" si="45">iferror(if(max(0,(E$2-$B21-365/4/2)*index($5:$5,1,match($C22,$3:$3,0))/365)*(1-index($E$9:$AU$9,1,E$1-$A52))=0,"",max(0,(E$2-$B21-365/4/2)*index($5:$5,1,match($C22,$3:$3,0))/365)*(1-index($E$9:$AU$9,1,E$1-$A52))),"")</f>
        <v/>
      </c>
      <c r="F52" s="188" t="str">
        <f t="shared" si="45"/>
        <v/>
      </c>
      <c r="G52" s="188" t="str">
        <f t="shared" si="45"/>
        <v/>
      </c>
      <c r="H52" s="188" t="str">
        <f t="shared" si="45"/>
        <v/>
      </c>
      <c r="I52" s="188" t="str">
        <f t="shared" si="45"/>
        <v/>
      </c>
      <c r="J52" s="188" t="str">
        <f t="shared" si="45"/>
        <v/>
      </c>
      <c r="K52" s="188" t="str">
        <f t="shared" si="45"/>
        <v/>
      </c>
      <c r="L52" s="188" t="str">
        <f t="shared" si="45"/>
        <v/>
      </c>
      <c r="M52" s="188" t="str">
        <f t="shared" si="45"/>
        <v/>
      </c>
      <c r="N52" s="188">
        <f t="shared" si="45"/>
        <v>484.5463034</v>
      </c>
      <c r="O52" s="188">
        <f t="shared" si="45"/>
        <v>1424.475957</v>
      </c>
      <c r="P52" s="188">
        <f t="shared" si="45"/>
        <v>2374.280523</v>
      </c>
      <c r="Q52" s="188">
        <f t="shared" si="45"/>
        <v>3333.95055</v>
      </c>
      <c r="R52" s="188">
        <f t="shared" si="45"/>
        <v>4292.608637</v>
      </c>
      <c r="S52" s="188">
        <f t="shared" si="45"/>
        <v>5240.590741</v>
      </c>
      <c r="T52" s="188">
        <f t="shared" si="45"/>
        <v>6187.376032</v>
      </c>
      <c r="U52" s="188">
        <f t="shared" si="45"/>
        <v>7143.819853</v>
      </c>
      <c r="V52" s="188">
        <f t="shared" si="45"/>
        <v>8098.674008</v>
      </c>
      <c r="W52" s="188">
        <f t="shared" si="45"/>
        <v>9032.647437</v>
      </c>
      <c r="X52" s="188">
        <f t="shared" si="45"/>
        <v>9975.267456</v>
      </c>
      <c r="Y52" s="188">
        <f t="shared" si="45"/>
        <v>10927.33487</v>
      </c>
      <c r="Z52" s="188">
        <f t="shared" si="45"/>
        <v>11877.23594</v>
      </c>
      <c r="AA52" s="188">
        <f t="shared" si="45"/>
        <v>12805.19603</v>
      </c>
      <c r="AB52" s="188">
        <f t="shared" si="45"/>
        <v>13742.40604</v>
      </c>
      <c r="AC52" s="188">
        <f t="shared" si="45"/>
        <v>14688.84706</v>
      </c>
      <c r="AD52" s="188">
        <f t="shared" si="45"/>
        <v>15632.54506</v>
      </c>
      <c r="AE52" s="188">
        <f t="shared" si="45"/>
        <v>16552.48553</v>
      </c>
      <c r="AF52" s="188">
        <f t="shared" si="45"/>
        <v>17481.2673</v>
      </c>
      <c r="AG52" s="188">
        <f t="shared" si="45"/>
        <v>18416.99505</v>
      </c>
      <c r="AH52" s="188">
        <f t="shared" si="45"/>
        <v>19350.98331</v>
      </c>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203"/>
      <c r="BF52" s="203"/>
      <c r="BG52" s="203"/>
      <c r="BH52" s="203"/>
      <c r="BI52" s="203"/>
      <c r="BJ52" s="203"/>
      <c r="BK52" s="203"/>
      <c r="BL52" s="203"/>
      <c r="BM52" s="203"/>
      <c r="BN52" s="203"/>
      <c r="BO52" s="203"/>
      <c r="BP52" s="203"/>
      <c r="BQ52" s="203"/>
      <c r="BR52" s="203"/>
      <c r="BS52" s="203"/>
    </row>
    <row r="53">
      <c r="A53" s="198">
        <f t="shared" si="40"/>
        <v>7</v>
      </c>
      <c r="B53" s="192">
        <f t="shared" si="44"/>
        <v>42094</v>
      </c>
      <c r="C53" s="12" t="s">
        <v>2289</v>
      </c>
      <c r="D53" s="198"/>
      <c r="E53" s="188" t="str">
        <f t="shared" ref="E53:AH53" si="46">iferror(if(max(0,(E$2-$B22-365/4/2)*index($5:$5,1,match($C23,$3:$3,0))/365)*(1-index($E$9:$AU$9,1,E$1-$A53))=0,"",max(0,(E$2-$B22-365/4/2)*index($5:$5,1,match($C23,$3:$3,0))/365)*(1-index($E$9:$AU$9,1,E$1-$A53))),"")</f>
        <v/>
      </c>
      <c r="F53" s="188" t="str">
        <f t="shared" si="46"/>
        <v/>
      </c>
      <c r="G53" s="188" t="str">
        <f t="shared" si="46"/>
        <v/>
      </c>
      <c r="H53" s="188" t="str">
        <f t="shared" si="46"/>
        <v/>
      </c>
      <c r="I53" s="188" t="str">
        <f t="shared" si="46"/>
        <v/>
      </c>
      <c r="J53" s="188" t="str">
        <f t="shared" si="46"/>
        <v/>
      </c>
      <c r="K53" s="188" t="str">
        <f t="shared" si="46"/>
        <v/>
      </c>
      <c r="L53" s="188" t="str">
        <f t="shared" si="46"/>
        <v/>
      </c>
      <c r="M53" s="188" t="str">
        <f t="shared" si="46"/>
        <v/>
      </c>
      <c r="N53" s="188" t="str">
        <f t="shared" si="46"/>
        <v/>
      </c>
      <c r="O53" s="188">
        <f t="shared" si="46"/>
        <v>646.3761584</v>
      </c>
      <c r="P53" s="188">
        <f t="shared" si="46"/>
        <v>1971.307755</v>
      </c>
      <c r="Q53" s="188">
        <f t="shared" si="46"/>
        <v>3309.997235</v>
      </c>
      <c r="R53" s="188">
        <f t="shared" si="46"/>
        <v>4647.878375</v>
      </c>
      <c r="S53" s="188">
        <f t="shared" si="46"/>
        <v>5969.801578</v>
      </c>
      <c r="T53" s="188">
        <f t="shared" si="46"/>
        <v>7291.392916</v>
      </c>
      <c r="U53" s="188">
        <f t="shared" si="46"/>
        <v>8625.854171</v>
      </c>
      <c r="V53" s="188">
        <f t="shared" si="46"/>
        <v>9959.237641</v>
      </c>
      <c r="W53" s="188">
        <f t="shared" si="46"/>
        <v>11261.35744</v>
      </c>
      <c r="X53" s="188">
        <f t="shared" si="46"/>
        <v>12577.94443</v>
      </c>
      <c r="Y53" s="188">
        <f t="shared" si="46"/>
        <v>13906.57396</v>
      </c>
      <c r="Z53" s="188">
        <f t="shared" si="46"/>
        <v>15233.85625</v>
      </c>
      <c r="AA53" s="188">
        <f t="shared" si="46"/>
        <v>16529.12951</v>
      </c>
      <c r="AB53" s="188">
        <f t="shared" si="46"/>
        <v>17837.30691</v>
      </c>
      <c r="AC53" s="188">
        <f t="shared" si="46"/>
        <v>19158.3621</v>
      </c>
      <c r="AD53" s="188">
        <f t="shared" si="46"/>
        <v>20477.80061</v>
      </c>
      <c r="AE53" s="188">
        <f t="shared" si="46"/>
        <v>21764.49935</v>
      </c>
      <c r="AF53" s="188">
        <f t="shared" si="46"/>
        <v>23061.46287</v>
      </c>
      <c r="AG53" s="188">
        <f t="shared" si="46"/>
        <v>24370.72867</v>
      </c>
      <c r="AH53" s="188">
        <f t="shared" si="46"/>
        <v>25675.23175</v>
      </c>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203"/>
      <c r="BF53" s="203"/>
      <c r="BG53" s="203"/>
      <c r="BH53" s="203"/>
      <c r="BI53" s="203"/>
      <c r="BJ53" s="203"/>
      <c r="BK53" s="203"/>
      <c r="BL53" s="203"/>
      <c r="BM53" s="203"/>
      <c r="BN53" s="203"/>
      <c r="BO53" s="203"/>
      <c r="BP53" s="203"/>
      <c r="BQ53" s="203"/>
      <c r="BR53" s="203"/>
      <c r="BS53" s="203"/>
    </row>
    <row r="54">
      <c r="A54" s="198">
        <f t="shared" si="40"/>
        <v>8</v>
      </c>
      <c r="B54" s="192">
        <f t="shared" si="44"/>
        <v>42185</v>
      </c>
      <c r="C54" s="12" t="s">
        <v>2290</v>
      </c>
      <c r="D54" s="198"/>
      <c r="E54" s="188" t="str">
        <f t="shared" ref="E54:AH54" si="47">iferror(if(max(0,(E$2-$B23-365/4/2)*index($5:$5,1,match($C24,$3:$3,0))/365)*(1-index($E$9:$AU$9,1,E$1-$A54))=0,"",max(0,(E$2-$B23-365/4/2)*index($5:$5,1,match($C24,$3:$3,0))/365)*(1-index($E$9:$AU$9,1,E$1-$A54))),"")</f>
        <v/>
      </c>
      <c r="F54" s="188" t="str">
        <f t="shared" si="47"/>
        <v/>
      </c>
      <c r="G54" s="188" t="str">
        <f t="shared" si="47"/>
        <v/>
      </c>
      <c r="H54" s="188" t="str">
        <f t="shared" si="47"/>
        <v/>
      </c>
      <c r="I54" s="188" t="str">
        <f t="shared" si="47"/>
        <v/>
      </c>
      <c r="J54" s="188" t="str">
        <f t="shared" si="47"/>
        <v/>
      </c>
      <c r="K54" s="188" t="str">
        <f t="shared" si="47"/>
        <v/>
      </c>
      <c r="L54" s="188" t="str">
        <f t="shared" si="47"/>
        <v/>
      </c>
      <c r="M54" s="188" t="str">
        <f t="shared" si="47"/>
        <v/>
      </c>
      <c r="N54" s="188" t="str">
        <f t="shared" si="47"/>
        <v/>
      </c>
      <c r="O54" s="188" t="str">
        <f t="shared" si="47"/>
        <v/>
      </c>
      <c r="P54" s="188">
        <f t="shared" si="47"/>
        <v>572.7755121</v>
      </c>
      <c r="Q54" s="188">
        <f t="shared" si="47"/>
        <v>1733.582472</v>
      </c>
      <c r="R54" s="188">
        <f t="shared" si="47"/>
        <v>2893.688922</v>
      </c>
      <c r="S54" s="188">
        <f t="shared" si="47"/>
        <v>4040.48313</v>
      </c>
      <c r="T54" s="188">
        <f t="shared" si="47"/>
        <v>5186.062391</v>
      </c>
      <c r="U54" s="188">
        <f t="shared" si="47"/>
        <v>6343.958171</v>
      </c>
      <c r="V54" s="188">
        <f t="shared" si="47"/>
        <v>7500.397885</v>
      </c>
      <c r="W54" s="188">
        <f t="shared" si="47"/>
        <v>8630.718195</v>
      </c>
      <c r="X54" s="188">
        <f t="shared" si="47"/>
        <v>9771.727162</v>
      </c>
      <c r="Y54" s="188">
        <f t="shared" si="47"/>
        <v>10925.26331</v>
      </c>
      <c r="Z54" s="188">
        <f t="shared" si="47"/>
        <v>12076.64669</v>
      </c>
      <c r="AA54" s="188">
        <f t="shared" si="47"/>
        <v>13201.72538</v>
      </c>
      <c r="AB54" s="188">
        <f t="shared" si="47"/>
        <v>14336.77573</v>
      </c>
      <c r="AC54" s="188">
        <f t="shared" si="47"/>
        <v>15482.99363</v>
      </c>
      <c r="AD54" s="188">
        <f t="shared" si="47"/>
        <v>16627.81052</v>
      </c>
      <c r="AE54" s="188">
        <f t="shared" si="47"/>
        <v>17746.15013</v>
      </c>
      <c r="AF54" s="188">
        <f t="shared" si="47"/>
        <v>18873.73803</v>
      </c>
      <c r="AG54" s="188">
        <f t="shared" si="47"/>
        <v>20010.20114</v>
      </c>
      <c r="AH54" s="188">
        <f t="shared" si="47"/>
        <v>21144.79621</v>
      </c>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203"/>
      <c r="BF54" s="203"/>
      <c r="BG54" s="203"/>
      <c r="BH54" s="203"/>
      <c r="BI54" s="203"/>
      <c r="BJ54" s="203"/>
      <c r="BK54" s="203"/>
      <c r="BL54" s="203"/>
      <c r="BM54" s="203"/>
      <c r="BN54" s="203"/>
      <c r="BO54" s="203"/>
      <c r="BP54" s="203"/>
      <c r="BQ54" s="203"/>
      <c r="BR54" s="203"/>
      <c r="BS54" s="203"/>
    </row>
    <row r="55">
      <c r="A55" s="198">
        <f t="shared" si="40"/>
        <v>9</v>
      </c>
      <c r="B55" s="192">
        <f t="shared" si="44"/>
        <v>42277</v>
      </c>
      <c r="C55" s="12" t="s">
        <v>2291</v>
      </c>
      <c r="D55" s="198"/>
      <c r="E55" s="188" t="str">
        <f t="shared" ref="E55:AH55" si="48">iferror(if(max(0,(E$2-$B24-365/4/2)*index($5:$5,1,match($C25,$3:$3,0))/365)*(1-index($E$9:$AU$9,1,E$1-$A55))=0,"",max(0,(E$2-$B24-365/4/2)*index($5:$5,1,match($C25,$3:$3,0))/365)*(1-index($E$9:$AU$9,1,E$1-$A55))),"")</f>
        <v/>
      </c>
      <c r="F55" s="188" t="str">
        <f t="shared" si="48"/>
        <v/>
      </c>
      <c r="G55" s="188" t="str">
        <f t="shared" si="48"/>
        <v/>
      </c>
      <c r="H55" s="188" t="str">
        <f t="shared" si="48"/>
        <v/>
      </c>
      <c r="I55" s="188" t="str">
        <f t="shared" si="48"/>
        <v/>
      </c>
      <c r="J55" s="188" t="str">
        <f t="shared" si="48"/>
        <v/>
      </c>
      <c r="K55" s="188" t="str">
        <f t="shared" si="48"/>
        <v/>
      </c>
      <c r="L55" s="188" t="str">
        <f t="shared" si="48"/>
        <v/>
      </c>
      <c r="M55" s="188" t="str">
        <f t="shared" si="48"/>
        <v/>
      </c>
      <c r="N55" s="188" t="str">
        <f t="shared" si="48"/>
        <v/>
      </c>
      <c r="O55" s="188" t="str">
        <f t="shared" si="48"/>
        <v/>
      </c>
      <c r="P55" s="188" t="str">
        <f t="shared" si="48"/>
        <v/>
      </c>
      <c r="Q55" s="188">
        <f t="shared" si="48"/>
        <v>783.1855613</v>
      </c>
      <c r="R55" s="188">
        <f t="shared" si="48"/>
        <v>2336.185807</v>
      </c>
      <c r="S55" s="188">
        <f t="shared" si="48"/>
        <v>3871.370952</v>
      </c>
      <c r="T55" s="188">
        <f t="shared" si="48"/>
        <v>5405.629093</v>
      </c>
      <c r="U55" s="188">
        <f t="shared" si="48"/>
        <v>6955.127822</v>
      </c>
      <c r="V55" s="188">
        <f t="shared" si="48"/>
        <v>8504.233296</v>
      </c>
      <c r="W55" s="188">
        <f t="shared" si="48"/>
        <v>10017.68077</v>
      </c>
      <c r="X55" s="188">
        <f t="shared" si="48"/>
        <v>11546.75316</v>
      </c>
      <c r="Y55" s="188">
        <f t="shared" si="48"/>
        <v>13090.11028</v>
      </c>
      <c r="Z55" s="188">
        <f t="shared" si="48"/>
        <v>14633.38145</v>
      </c>
      <c r="AA55" s="188">
        <f t="shared" si="48"/>
        <v>16140.12364</v>
      </c>
      <c r="AB55" s="188">
        <f t="shared" si="48"/>
        <v>17662.15289</v>
      </c>
      <c r="AC55" s="188">
        <f t="shared" si="48"/>
        <v>19197.50421</v>
      </c>
      <c r="AD55" s="188">
        <f t="shared" si="48"/>
        <v>20730.98115</v>
      </c>
      <c r="AE55" s="188">
        <f t="shared" si="48"/>
        <v>22229.01464</v>
      </c>
      <c r="AF55" s="188">
        <f t="shared" si="48"/>
        <v>23741.98885</v>
      </c>
      <c r="AG55" s="188">
        <f t="shared" si="48"/>
        <v>25267.31397</v>
      </c>
      <c r="AH55" s="188">
        <f t="shared" si="48"/>
        <v>26787.73688</v>
      </c>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203"/>
      <c r="BF55" s="203"/>
      <c r="BG55" s="203"/>
      <c r="BH55" s="203"/>
      <c r="BI55" s="203"/>
      <c r="BJ55" s="203"/>
      <c r="BK55" s="203"/>
      <c r="BL55" s="203"/>
      <c r="BM55" s="203"/>
      <c r="BN55" s="203"/>
      <c r="BO55" s="203"/>
      <c r="BP55" s="203"/>
      <c r="BQ55" s="203"/>
      <c r="BR55" s="203"/>
      <c r="BS55" s="203"/>
    </row>
    <row r="56">
      <c r="A56" s="198">
        <f t="shared" si="40"/>
        <v>10</v>
      </c>
      <c r="B56" s="192">
        <f t="shared" si="44"/>
        <v>42369</v>
      </c>
      <c r="C56" s="12" t="s">
        <v>2292</v>
      </c>
      <c r="D56" s="198"/>
      <c r="E56" s="188" t="str">
        <f t="shared" ref="E56:AH56" si="49">iferror(if(max(0,(E$2-$B25-365/4/2)*index($5:$5,1,match($C26,$3:$3,0))/365)*(1-index($E$9:$AU$9,1,E$1-$A56))=0,"",max(0,(E$2-$B25-365/4/2)*index($5:$5,1,match($C26,$3:$3,0))/365)*(1-index($E$9:$AU$9,1,E$1-$A56))),"")</f>
        <v/>
      </c>
      <c r="F56" s="188" t="str">
        <f t="shared" si="49"/>
        <v/>
      </c>
      <c r="G56" s="188" t="str">
        <f t="shared" si="49"/>
        <v/>
      </c>
      <c r="H56" s="188" t="str">
        <f t="shared" si="49"/>
        <v/>
      </c>
      <c r="I56" s="188" t="str">
        <f t="shared" si="49"/>
        <v/>
      </c>
      <c r="J56" s="188" t="str">
        <f t="shared" si="49"/>
        <v/>
      </c>
      <c r="K56" s="188" t="str">
        <f t="shared" si="49"/>
        <v/>
      </c>
      <c r="L56" s="188" t="str">
        <f t="shared" si="49"/>
        <v/>
      </c>
      <c r="M56" s="188" t="str">
        <f t="shared" si="49"/>
        <v/>
      </c>
      <c r="N56" s="188" t="str">
        <f t="shared" si="49"/>
        <v/>
      </c>
      <c r="O56" s="188" t="str">
        <f t="shared" si="49"/>
        <v/>
      </c>
      <c r="P56" s="188" t="str">
        <f t="shared" si="49"/>
        <v/>
      </c>
      <c r="Q56" s="188" t="str">
        <f t="shared" si="49"/>
        <v/>
      </c>
      <c r="R56" s="188">
        <f t="shared" si="49"/>
        <v>1061.603795</v>
      </c>
      <c r="S56" s="188">
        <f t="shared" si="49"/>
        <v>3143.802411</v>
      </c>
      <c r="T56" s="188">
        <f t="shared" si="49"/>
        <v>5224.744479</v>
      </c>
      <c r="U56" s="188">
        <f t="shared" si="49"/>
        <v>7327.301014</v>
      </c>
      <c r="V56" s="188">
        <f t="shared" si="49"/>
        <v>9427.638164</v>
      </c>
      <c r="W56" s="188">
        <f t="shared" si="49"/>
        <v>11481.73245</v>
      </c>
      <c r="X56" s="188">
        <f t="shared" si="49"/>
        <v>13556.06642</v>
      </c>
      <c r="Y56" s="188">
        <f t="shared" si="49"/>
        <v>15651.56149</v>
      </c>
      <c r="Z56" s="188">
        <f t="shared" si="49"/>
        <v>17743.57373</v>
      </c>
      <c r="AA56" s="188">
        <f t="shared" si="49"/>
        <v>19789.83789</v>
      </c>
      <c r="AB56" s="188">
        <f t="shared" si="49"/>
        <v>21855.04607</v>
      </c>
      <c r="AC56" s="188">
        <f t="shared" si="49"/>
        <v>23940.95277</v>
      </c>
      <c r="AD56" s="188">
        <f t="shared" si="49"/>
        <v>26022.11318</v>
      </c>
      <c r="AE56" s="188">
        <f t="shared" si="49"/>
        <v>28055.20258</v>
      </c>
      <c r="AF56" s="188">
        <f t="shared" si="49"/>
        <v>30108.55784</v>
      </c>
      <c r="AG56" s="188">
        <f t="shared" si="49"/>
        <v>32182.13753</v>
      </c>
      <c r="AH56" s="188">
        <f t="shared" si="49"/>
        <v>34249.70749</v>
      </c>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203"/>
      <c r="BF56" s="203"/>
      <c r="BG56" s="203"/>
      <c r="BH56" s="203"/>
      <c r="BI56" s="203"/>
      <c r="BJ56" s="203"/>
      <c r="BK56" s="203"/>
      <c r="BL56" s="203"/>
      <c r="BM56" s="203"/>
      <c r="BN56" s="203"/>
      <c r="BO56" s="203"/>
      <c r="BP56" s="203"/>
      <c r="BQ56" s="203"/>
      <c r="BR56" s="203"/>
      <c r="BS56" s="203"/>
    </row>
    <row r="57">
      <c r="A57" s="198">
        <f t="shared" si="40"/>
        <v>11</v>
      </c>
      <c r="B57" s="192">
        <f t="shared" si="44"/>
        <v>42460</v>
      </c>
      <c r="C57" s="12" t="s">
        <v>2293</v>
      </c>
      <c r="D57" s="198"/>
      <c r="E57" s="188" t="str">
        <f t="shared" ref="E57:AH57" si="50">iferror(if(max(0,(E$2-$B26-365/4/2)*index($5:$5,1,match($C27,$3:$3,0))/365)*(1-index($E$9:$AU$9,1,E$1-$A57))=0,"",max(0,(E$2-$B26-365/4/2)*index($5:$5,1,match($C27,$3:$3,0))/365)*(1-index($E$9:$AU$9,1,E$1-$A57))),"")</f>
        <v/>
      </c>
      <c r="F57" s="188" t="str">
        <f t="shared" si="50"/>
        <v/>
      </c>
      <c r="G57" s="188" t="str">
        <f t="shared" si="50"/>
        <v/>
      </c>
      <c r="H57" s="188" t="str">
        <f t="shared" si="50"/>
        <v/>
      </c>
      <c r="I57" s="188" t="str">
        <f t="shared" si="50"/>
        <v/>
      </c>
      <c r="J57" s="188" t="str">
        <f t="shared" si="50"/>
        <v/>
      </c>
      <c r="K57" s="188" t="str">
        <f t="shared" si="50"/>
        <v/>
      </c>
      <c r="L57" s="188" t="str">
        <f t="shared" si="50"/>
        <v/>
      </c>
      <c r="M57" s="188" t="str">
        <f t="shared" si="50"/>
        <v/>
      </c>
      <c r="N57" s="188" t="str">
        <f t="shared" si="50"/>
        <v/>
      </c>
      <c r="O57" s="188" t="str">
        <f t="shared" si="50"/>
        <v/>
      </c>
      <c r="P57" s="188" t="str">
        <f t="shared" si="50"/>
        <v/>
      </c>
      <c r="Q57" s="188" t="str">
        <f t="shared" si="50"/>
        <v/>
      </c>
      <c r="R57" s="188" t="str">
        <f t="shared" si="50"/>
        <v/>
      </c>
      <c r="S57" s="188">
        <f t="shared" si="50"/>
        <v>744.4103158</v>
      </c>
      <c r="T57" s="188">
        <f t="shared" si="50"/>
        <v>2236.657605</v>
      </c>
      <c r="U57" s="188">
        <f t="shared" si="50"/>
        <v>3744.40021</v>
      </c>
      <c r="V57" s="188">
        <f t="shared" si="50"/>
        <v>5251.232393</v>
      </c>
      <c r="W57" s="188">
        <f t="shared" si="50"/>
        <v>6723.705426</v>
      </c>
      <c r="X57" s="188">
        <f t="shared" si="50"/>
        <v>8212.195576</v>
      </c>
      <c r="Y57" s="188">
        <f t="shared" si="50"/>
        <v>9715.180938</v>
      </c>
      <c r="Z57" s="188">
        <f t="shared" si="50"/>
        <v>11216.9524</v>
      </c>
      <c r="AA57" s="188">
        <f t="shared" si="50"/>
        <v>12683.51202</v>
      </c>
      <c r="AB57" s="188">
        <f t="shared" si="50"/>
        <v>14166.36585</v>
      </c>
      <c r="AC57" s="188">
        <f t="shared" si="50"/>
        <v>15662.78302</v>
      </c>
      <c r="AD57" s="188">
        <f t="shared" si="50"/>
        <v>17157.68282</v>
      </c>
      <c r="AE57" s="188">
        <f t="shared" si="50"/>
        <v>18616.53127</v>
      </c>
      <c r="AF57" s="188">
        <f t="shared" si="50"/>
        <v>20089.91349</v>
      </c>
      <c r="AG57" s="188">
        <f t="shared" si="50"/>
        <v>21577.79978</v>
      </c>
      <c r="AH57" s="188">
        <f t="shared" si="50"/>
        <v>23063.86523</v>
      </c>
      <c r="AI57" s="198"/>
      <c r="AJ57" s="198"/>
      <c r="AK57" s="198"/>
      <c r="AL57" s="198"/>
      <c r="AM57" s="198"/>
      <c r="AN57" s="198"/>
      <c r="AO57" s="198"/>
      <c r="AP57" s="198"/>
      <c r="AQ57" s="198"/>
      <c r="AR57" s="198"/>
      <c r="AS57" s="198"/>
      <c r="AT57" s="198"/>
      <c r="AU57" s="198"/>
      <c r="AV57" s="198"/>
      <c r="AW57" s="198"/>
      <c r="AX57" s="198"/>
      <c r="AY57" s="198"/>
      <c r="AZ57" s="198"/>
      <c r="BA57" s="198"/>
      <c r="BB57" s="198"/>
      <c r="BC57" s="198"/>
      <c r="BD57" s="198"/>
      <c r="BE57" s="203"/>
      <c r="BF57" s="203"/>
      <c r="BG57" s="203"/>
      <c r="BH57" s="203"/>
      <c r="BI57" s="203"/>
      <c r="BJ57" s="203"/>
      <c r="BK57" s="203"/>
      <c r="BL57" s="203"/>
      <c r="BM57" s="203"/>
      <c r="BN57" s="203"/>
      <c r="BO57" s="203"/>
      <c r="BP57" s="203"/>
      <c r="BQ57" s="203"/>
      <c r="BR57" s="203"/>
      <c r="BS57" s="203"/>
    </row>
    <row r="58">
      <c r="A58" s="198">
        <f t="shared" si="40"/>
        <v>12</v>
      </c>
      <c r="B58" s="192">
        <f t="shared" si="44"/>
        <v>42551</v>
      </c>
      <c r="C58" s="12" t="s">
        <v>2294</v>
      </c>
      <c r="D58" s="198"/>
      <c r="E58" s="188" t="str">
        <f t="shared" ref="E58:AH58" si="51">iferror(if(max(0,(E$2-$B27-365/4/2)*index($5:$5,1,match($C28,$3:$3,0))/365)*(1-index($E$9:$AU$9,1,E$1-$A58))=0,"",max(0,(E$2-$B27-365/4/2)*index($5:$5,1,match($C28,$3:$3,0))/365)*(1-index($E$9:$AU$9,1,E$1-$A58))),"")</f>
        <v/>
      </c>
      <c r="F58" s="188" t="str">
        <f t="shared" si="51"/>
        <v/>
      </c>
      <c r="G58" s="188" t="str">
        <f t="shared" si="51"/>
        <v/>
      </c>
      <c r="H58" s="188" t="str">
        <f t="shared" si="51"/>
        <v/>
      </c>
      <c r="I58" s="188" t="str">
        <f t="shared" si="51"/>
        <v/>
      </c>
      <c r="J58" s="188" t="str">
        <f t="shared" si="51"/>
        <v/>
      </c>
      <c r="K58" s="188" t="str">
        <f t="shared" si="51"/>
        <v/>
      </c>
      <c r="L58" s="188" t="str">
        <f t="shared" si="51"/>
        <v/>
      </c>
      <c r="M58" s="188" t="str">
        <f t="shared" si="51"/>
        <v/>
      </c>
      <c r="N58" s="188" t="str">
        <f t="shared" si="51"/>
        <v/>
      </c>
      <c r="O58" s="188" t="str">
        <f t="shared" si="51"/>
        <v/>
      </c>
      <c r="P58" s="188" t="str">
        <f t="shared" si="51"/>
        <v/>
      </c>
      <c r="Q58" s="188" t="str">
        <f t="shared" si="51"/>
        <v/>
      </c>
      <c r="R58" s="188" t="str">
        <f t="shared" si="51"/>
        <v/>
      </c>
      <c r="S58" s="188" t="str">
        <f t="shared" si="51"/>
        <v/>
      </c>
      <c r="T58" s="188">
        <f t="shared" si="51"/>
        <v>514.6570987</v>
      </c>
      <c r="U58" s="188">
        <f t="shared" si="51"/>
        <v>1557.679242</v>
      </c>
      <c r="V58" s="188">
        <f t="shared" si="51"/>
        <v>2600.071954</v>
      </c>
      <c r="W58" s="188">
        <f t="shared" si="51"/>
        <v>3619.17115</v>
      </c>
      <c r="X58" s="188">
        <f t="shared" si="51"/>
        <v>4648.51528</v>
      </c>
      <c r="Y58" s="188">
        <f t="shared" si="51"/>
        <v>5688.925055</v>
      </c>
      <c r="Z58" s="188">
        <f t="shared" si="51"/>
        <v>6728.02765</v>
      </c>
      <c r="AA58" s="188">
        <f t="shared" si="51"/>
        <v>7743.661125</v>
      </c>
      <c r="AB58" s="188">
        <f t="shared" si="51"/>
        <v>8768.899841</v>
      </c>
      <c r="AC58" s="188">
        <f t="shared" si="51"/>
        <v>9805.393488</v>
      </c>
      <c r="AD58" s="188">
        <f t="shared" si="51"/>
        <v>10839.95394</v>
      </c>
      <c r="AE58" s="188">
        <f t="shared" si="51"/>
        <v>11850.8788</v>
      </c>
      <c r="AF58" s="188">
        <f t="shared" si="51"/>
        <v>12870.76464</v>
      </c>
      <c r="AG58" s="188">
        <f t="shared" si="51"/>
        <v>13900.6849</v>
      </c>
      <c r="AH58" s="188">
        <f t="shared" si="51"/>
        <v>14929.34629</v>
      </c>
      <c r="AI58" s="198"/>
      <c r="AJ58" s="198"/>
      <c r="AK58" s="198"/>
      <c r="AL58" s="198"/>
      <c r="AM58" s="198"/>
      <c r="AN58" s="198"/>
      <c r="AO58" s="198"/>
      <c r="AP58" s="198"/>
      <c r="AQ58" s="198"/>
      <c r="AR58" s="198"/>
      <c r="AS58" s="198"/>
      <c r="AT58" s="198"/>
      <c r="AU58" s="198"/>
      <c r="AV58" s="198"/>
      <c r="AW58" s="198"/>
      <c r="AX58" s="198"/>
      <c r="AY58" s="198"/>
      <c r="AZ58" s="198"/>
      <c r="BA58" s="198"/>
      <c r="BB58" s="198"/>
      <c r="BC58" s="198"/>
      <c r="BD58" s="198"/>
      <c r="BE58" s="203"/>
      <c r="BF58" s="203"/>
      <c r="BG58" s="203"/>
      <c r="BH58" s="203"/>
      <c r="BI58" s="203"/>
      <c r="BJ58" s="203"/>
      <c r="BK58" s="203"/>
      <c r="BL58" s="203"/>
      <c r="BM58" s="203"/>
      <c r="BN58" s="203"/>
      <c r="BO58" s="203"/>
      <c r="BP58" s="203"/>
      <c r="BQ58" s="203"/>
      <c r="BR58" s="203"/>
      <c r="BS58" s="203"/>
    </row>
    <row r="59">
      <c r="A59" s="198">
        <f t="shared" si="40"/>
        <v>13</v>
      </c>
      <c r="B59" s="192">
        <f t="shared" si="44"/>
        <v>42643</v>
      </c>
      <c r="C59" s="12" t="s">
        <v>2295</v>
      </c>
      <c r="D59" s="198"/>
      <c r="E59" s="188" t="str">
        <f t="shared" ref="E59:AH59" si="52">iferror(if(max(0,(E$2-$B28-365/4/2)*index($5:$5,1,match($C29,$3:$3,0))/365)*(1-index($E$9:$AU$9,1,E$1-$A59))=0,"",max(0,(E$2-$B28-365/4/2)*index($5:$5,1,match($C29,$3:$3,0))/365)*(1-index($E$9:$AU$9,1,E$1-$A59))),"")</f>
        <v/>
      </c>
      <c r="F59" s="188" t="str">
        <f t="shared" si="52"/>
        <v/>
      </c>
      <c r="G59" s="188" t="str">
        <f t="shared" si="52"/>
        <v/>
      </c>
      <c r="H59" s="188" t="str">
        <f t="shared" si="52"/>
        <v/>
      </c>
      <c r="I59" s="188" t="str">
        <f t="shared" si="52"/>
        <v/>
      </c>
      <c r="J59" s="188" t="str">
        <f t="shared" si="52"/>
        <v/>
      </c>
      <c r="K59" s="188" t="str">
        <f t="shared" si="52"/>
        <v/>
      </c>
      <c r="L59" s="188" t="str">
        <f t="shared" si="52"/>
        <v/>
      </c>
      <c r="M59" s="188" t="str">
        <f t="shared" si="52"/>
        <v/>
      </c>
      <c r="N59" s="188" t="str">
        <f t="shared" si="52"/>
        <v/>
      </c>
      <c r="O59" s="188" t="str">
        <f t="shared" si="52"/>
        <v/>
      </c>
      <c r="P59" s="188" t="str">
        <f t="shared" si="52"/>
        <v/>
      </c>
      <c r="Q59" s="188" t="str">
        <f t="shared" si="52"/>
        <v/>
      </c>
      <c r="R59" s="188" t="str">
        <f t="shared" si="52"/>
        <v/>
      </c>
      <c r="S59" s="188" t="str">
        <f t="shared" si="52"/>
        <v/>
      </c>
      <c r="T59" s="188" t="str">
        <f t="shared" si="52"/>
        <v/>
      </c>
      <c r="U59" s="188">
        <f t="shared" si="52"/>
        <v>1248.901035</v>
      </c>
      <c r="V59" s="188">
        <f t="shared" si="52"/>
        <v>3725.381338</v>
      </c>
      <c r="W59" s="188">
        <f t="shared" si="52"/>
        <v>6146.538684</v>
      </c>
      <c r="X59" s="188">
        <f t="shared" si="52"/>
        <v>8593.14015</v>
      </c>
      <c r="Y59" s="188">
        <f t="shared" si="52"/>
        <v>11064.04761</v>
      </c>
      <c r="Z59" s="188">
        <f t="shared" si="52"/>
        <v>13534.32527</v>
      </c>
      <c r="AA59" s="188">
        <f t="shared" si="52"/>
        <v>15947.74386</v>
      </c>
      <c r="AB59" s="188">
        <f t="shared" si="52"/>
        <v>18386.07863</v>
      </c>
      <c r="AC59" s="188">
        <f t="shared" si="52"/>
        <v>20847.19512</v>
      </c>
      <c r="AD59" s="188">
        <f t="shared" si="52"/>
        <v>23308.17185</v>
      </c>
      <c r="AE59" s="188">
        <f t="shared" si="52"/>
        <v>25710.90062</v>
      </c>
      <c r="AF59" s="188">
        <f t="shared" si="52"/>
        <v>28138.0068</v>
      </c>
      <c r="AG59" s="188">
        <f t="shared" si="52"/>
        <v>30586.35961</v>
      </c>
      <c r="AH59" s="188">
        <f t="shared" si="52"/>
        <v>33031.72346</v>
      </c>
      <c r="AI59" s="198"/>
      <c r="AJ59" s="198"/>
      <c r="AK59" s="198"/>
      <c r="AL59" s="198"/>
      <c r="AM59" s="198"/>
      <c r="AN59" s="198"/>
      <c r="AO59" s="198"/>
      <c r="AP59" s="198"/>
      <c r="AQ59" s="198"/>
      <c r="AR59" s="198"/>
      <c r="AS59" s="198"/>
      <c r="AT59" s="198"/>
      <c r="AU59" s="198"/>
      <c r="AV59" s="198"/>
      <c r="AW59" s="198"/>
      <c r="AX59" s="198"/>
      <c r="AY59" s="198"/>
      <c r="AZ59" s="198"/>
      <c r="BA59" s="198"/>
      <c r="BB59" s="198"/>
      <c r="BC59" s="198"/>
      <c r="BD59" s="198"/>
      <c r="BE59" s="203"/>
      <c r="BF59" s="203"/>
      <c r="BG59" s="203"/>
      <c r="BH59" s="203"/>
      <c r="BI59" s="203"/>
      <c r="BJ59" s="203"/>
      <c r="BK59" s="203"/>
      <c r="BL59" s="203"/>
      <c r="BM59" s="203"/>
      <c r="BN59" s="203"/>
      <c r="BO59" s="203"/>
      <c r="BP59" s="203"/>
      <c r="BQ59" s="203"/>
      <c r="BR59" s="203"/>
      <c r="BS59" s="203"/>
    </row>
    <row r="60">
      <c r="A60" s="198">
        <f t="shared" si="40"/>
        <v>14</v>
      </c>
      <c r="B60" s="192">
        <f t="shared" si="44"/>
        <v>42735</v>
      </c>
      <c r="C60" s="12" t="s">
        <v>2296</v>
      </c>
      <c r="D60" s="198"/>
      <c r="E60" s="188" t="str">
        <f t="shared" ref="E60:AH60" si="53">iferror(if(max(0,(E$2-$B29-365/4/2)*index($5:$5,1,match($C30,$3:$3,0))/365)*(1-index($E$9:$AU$9,1,E$1-$A60))=0,"",max(0,(E$2-$B29-365/4/2)*index($5:$5,1,match($C30,$3:$3,0))/365)*(1-index($E$9:$AU$9,1,E$1-$A60))),"")</f>
        <v/>
      </c>
      <c r="F60" s="188" t="str">
        <f t="shared" si="53"/>
        <v/>
      </c>
      <c r="G60" s="188" t="str">
        <f t="shared" si="53"/>
        <v/>
      </c>
      <c r="H60" s="188" t="str">
        <f t="shared" si="53"/>
        <v/>
      </c>
      <c r="I60" s="188" t="str">
        <f t="shared" si="53"/>
        <v/>
      </c>
      <c r="J60" s="188" t="str">
        <f t="shared" si="53"/>
        <v/>
      </c>
      <c r="K60" s="188" t="str">
        <f t="shared" si="53"/>
        <v/>
      </c>
      <c r="L60" s="188" t="str">
        <f t="shared" si="53"/>
        <v/>
      </c>
      <c r="M60" s="188" t="str">
        <f t="shared" si="53"/>
        <v/>
      </c>
      <c r="N60" s="188" t="str">
        <f t="shared" si="53"/>
        <v/>
      </c>
      <c r="O60" s="188" t="str">
        <f t="shared" si="53"/>
        <v/>
      </c>
      <c r="P60" s="188" t="str">
        <f t="shared" si="53"/>
        <v/>
      </c>
      <c r="Q60" s="188" t="str">
        <f t="shared" si="53"/>
        <v/>
      </c>
      <c r="R60" s="188" t="str">
        <f t="shared" si="53"/>
        <v/>
      </c>
      <c r="S60" s="188" t="str">
        <f t="shared" si="53"/>
        <v/>
      </c>
      <c r="T60" s="188" t="str">
        <f t="shared" si="53"/>
        <v/>
      </c>
      <c r="U60" s="188" t="str">
        <f t="shared" si="53"/>
        <v/>
      </c>
      <c r="V60" s="188">
        <f t="shared" si="53"/>
        <v>1083.973303</v>
      </c>
      <c r="W60" s="188">
        <f t="shared" si="53"/>
        <v>3186.679781</v>
      </c>
      <c r="X60" s="188">
        <f t="shared" si="53"/>
        <v>5311.477321</v>
      </c>
      <c r="Y60" s="188">
        <f t="shared" si="53"/>
        <v>7458.344775</v>
      </c>
      <c r="Z60" s="188">
        <f t="shared" si="53"/>
        <v>9602.948429</v>
      </c>
      <c r="AA60" s="188">
        <f t="shared" si="53"/>
        <v>11700.33247</v>
      </c>
      <c r="AB60" s="188">
        <f t="shared" si="53"/>
        <v>13818.38502</v>
      </c>
      <c r="AC60" s="188">
        <f t="shared" si="53"/>
        <v>15958.04456</v>
      </c>
      <c r="AD60" s="188">
        <f t="shared" si="53"/>
        <v>18094.15023</v>
      </c>
      <c r="AE60" s="188">
        <f t="shared" si="53"/>
        <v>20183.5415</v>
      </c>
      <c r="AF60" s="188">
        <f t="shared" si="53"/>
        <v>22292.27832</v>
      </c>
      <c r="AG60" s="188">
        <f t="shared" si="53"/>
        <v>24422.1498</v>
      </c>
      <c r="AH60" s="188">
        <f t="shared" si="53"/>
        <v>26547.17733</v>
      </c>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203"/>
      <c r="BF60" s="203"/>
      <c r="BG60" s="203"/>
      <c r="BH60" s="203"/>
      <c r="BI60" s="203"/>
      <c r="BJ60" s="203"/>
      <c r="BK60" s="203"/>
      <c r="BL60" s="203"/>
      <c r="BM60" s="203"/>
      <c r="BN60" s="203"/>
      <c r="BO60" s="203"/>
      <c r="BP60" s="203"/>
      <c r="BQ60" s="203"/>
      <c r="BR60" s="203"/>
      <c r="BS60" s="203"/>
    </row>
    <row r="61">
      <c r="A61" s="198">
        <f t="shared" si="40"/>
        <v>15</v>
      </c>
      <c r="B61" s="192">
        <f t="shared" si="44"/>
        <v>42825</v>
      </c>
      <c r="C61" s="12" t="s">
        <v>2297</v>
      </c>
      <c r="D61" s="198"/>
      <c r="E61" s="188" t="str">
        <f t="shared" ref="E61:AH61" si="54">iferror(if(max(0,(E$2-$B30-365/4/2)*index($5:$5,1,match($C31,$3:$3,0))/365)*(1-index($E$9:$AU$9,1,E$1-$A61))=0,"",max(0,(E$2-$B30-365/4/2)*index($5:$5,1,match($C31,$3:$3,0))/365)*(1-index($E$9:$AU$9,1,E$1-$A61))),"")</f>
        <v/>
      </c>
      <c r="F61" s="188" t="str">
        <f t="shared" si="54"/>
        <v/>
      </c>
      <c r="G61" s="188" t="str">
        <f t="shared" si="54"/>
        <v/>
      </c>
      <c r="H61" s="188" t="str">
        <f t="shared" si="54"/>
        <v/>
      </c>
      <c r="I61" s="188" t="str">
        <f t="shared" si="54"/>
        <v/>
      </c>
      <c r="J61" s="188" t="str">
        <f t="shared" si="54"/>
        <v/>
      </c>
      <c r="K61" s="188" t="str">
        <f t="shared" si="54"/>
        <v/>
      </c>
      <c r="L61" s="188" t="str">
        <f t="shared" si="54"/>
        <v/>
      </c>
      <c r="M61" s="188" t="str">
        <f t="shared" si="54"/>
        <v/>
      </c>
      <c r="N61" s="188" t="str">
        <f t="shared" si="54"/>
        <v/>
      </c>
      <c r="O61" s="188" t="str">
        <f t="shared" si="54"/>
        <v/>
      </c>
      <c r="P61" s="188" t="str">
        <f t="shared" si="54"/>
        <v/>
      </c>
      <c r="Q61" s="188" t="str">
        <f t="shared" si="54"/>
        <v/>
      </c>
      <c r="R61" s="188" t="str">
        <f t="shared" si="54"/>
        <v/>
      </c>
      <c r="S61" s="188" t="str">
        <f t="shared" si="54"/>
        <v/>
      </c>
      <c r="T61" s="188" t="str">
        <f t="shared" si="54"/>
        <v/>
      </c>
      <c r="U61" s="188" t="str">
        <f t="shared" si="54"/>
        <v/>
      </c>
      <c r="V61" s="188" t="str">
        <f t="shared" si="54"/>
        <v/>
      </c>
      <c r="W61" s="188">
        <f t="shared" si="54"/>
        <v>1771.759981</v>
      </c>
      <c r="X61" s="188">
        <f t="shared" si="54"/>
        <v>5403.485485</v>
      </c>
      <c r="Y61" s="188">
        <f t="shared" si="54"/>
        <v>9072.922261</v>
      </c>
      <c r="Z61" s="188">
        <f t="shared" si="54"/>
        <v>12740.14333</v>
      </c>
      <c r="AA61" s="188">
        <f t="shared" si="54"/>
        <v>16323.74782</v>
      </c>
      <c r="AB61" s="188">
        <f t="shared" si="54"/>
        <v>19946.32949</v>
      </c>
      <c r="AC61" s="188">
        <f t="shared" si="54"/>
        <v>23604.19248</v>
      </c>
      <c r="AD61" s="188">
        <f t="shared" si="54"/>
        <v>27259.10119</v>
      </c>
      <c r="AE61" s="188">
        <f t="shared" si="54"/>
        <v>30828.3181</v>
      </c>
      <c r="AF61" s="188">
        <f t="shared" si="54"/>
        <v>34437.18654</v>
      </c>
      <c r="AG61" s="188">
        <f t="shared" si="54"/>
        <v>38079.0684</v>
      </c>
      <c r="AH61" s="188">
        <f t="shared" si="54"/>
        <v>41717.2574</v>
      </c>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203"/>
      <c r="BF61" s="203"/>
      <c r="BG61" s="203"/>
      <c r="BH61" s="203"/>
      <c r="BI61" s="203"/>
      <c r="BJ61" s="203"/>
      <c r="BK61" s="203"/>
      <c r="BL61" s="203"/>
      <c r="BM61" s="203"/>
      <c r="BN61" s="203"/>
      <c r="BO61" s="203"/>
      <c r="BP61" s="203"/>
      <c r="BQ61" s="203"/>
      <c r="BR61" s="203"/>
      <c r="BS61" s="203"/>
    </row>
    <row r="62">
      <c r="A62" s="198">
        <f t="shared" si="40"/>
        <v>16</v>
      </c>
      <c r="B62" s="192">
        <f t="shared" si="44"/>
        <v>42916</v>
      </c>
      <c r="C62" s="12" t="s">
        <v>2298</v>
      </c>
      <c r="D62" s="198"/>
      <c r="E62" s="188" t="str">
        <f t="shared" ref="E62:AH62" si="55">iferror(if(max(0,(E$2-$B31-365/4/2)*index($5:$5,1,match($C32,$3:$3,0))/365)*(1-index($E$9:$AU$9,1,E$1-$A62))=0,"",max(0,(E$2-$B31-365/4/2)*index($5:$5,1,match($C32,$3:$3,0))/365)*(1-index($E$9:$AU$9,1,E$1-$A62))),"")</f>
        <v/>
      </c>
      <c r="F62" s="188" t="str">
        <f t="shared" si="55"/>
        <v/>
      </c>
      <c r="G62" s="188" t="str">
        <f t="shared" si="55"/>
        <v/>
      </c>
      <c r="H62" s="188" t="str">
        <f t="shared" si="55"/>
        <v/>
      </c>
      <c r="I62" s="188" t="str">
        <f t="shared" si="55"/>
        <v/>
      </c>
      <c r="J62" s="188" t="str">
        <f t="shared" si="55"/>
        <v/>
      </c>
      <c r="K62" s="188" t="str">
        <f t="shared" si="55"/>
        <v/>
      </c>
      <c r="L62" s="188" t="str">
        <f t="shared" si="55"/>
        <v/>
      </c>
      <c r="M62" s="188" t="str">
        <f t="shared" si="55"/>
        <v/>
      </c>
      <c r="N62" s="188" t="str">
        <f t="shared" si="55"/>
        <v/>
      </c>
      <c r="O62" s="188" t="str">
        <f t="shared" si="55"/>
        <v/>
      </c>
      <c r="P62" s="188" t="str">
        <f t="shared" si="55"/>
        <v/>
      </c>
      <c r="Q62" s="188" t="str">
        <f t="shared" si="55"/>
        <v/>
      </c>
      <c r="R62" s="188" t="str">
        <f t="shared" si="55"/>
        <v/>
      </c>
      <c r="S62" s="188" t="str">
        <f t="shared" si="55"/>
        <v/>
      </c>
      <c r="T62" s="188" t="str">
        <f t="shared" si="55"/>
        <v/>
      </c>
      <c r="U62" s="188" t="str">
        <f t="shared" si="55"/>
        <v/>
      </c>
      <c r="V62" s="188" t="str">
        <f t="shared" si="55"/>
        <v/>
      </c>
      <c r="W62" s="188" t="str">
        <f t="shared" si="55"/>
        <v/>
      </c>
      <c r="X62" s="188">
        <f t="shared" si="55"/>
        <v>1519.240056</v>
      </c>
      <c r="Y62" s="188">
        <f t="shared" si="55"/>
        <v>4598.185288</v>
      </c>
      <c r="Z62" s="188">
        <f t="shared" si="55"/>
        <v>7675.272473</v>
      </c>
      <c r="AA62" s="188">
        <f t="shared" si="55"/>
        <v>10683.59845</v>
      </c>
      <c r="AB62" s="188">
        <f t="shared" si="55"/>
        <v>13722.16692</v>
      </c>
      <c r="AC62" s="188">
        <f t="shared" si="55"/>
        <v>16793.40058</v>
      </c>
      <c r="AD62" s="188">
        <f t="shared" si="55"/>
        <v>19860.77552</v>
      </c>
      <c r="AE62" s="188">
        <f t="shared" si="55"/>
        <v>22858.87088</v>
      </c>
      <c r="AF62" s="188">
        <f t="shared" si="55"/>
        <v>25885.32039</v>
      </c>
      <c r="AG62" s="188">
        <f t="shared" si="55"/>
        <v>28944.99385</v>
      </c>
      <c r="AH62" s="188">
        <f t="shared" si="55"/>
        <v>31998.96063</v>
      </c>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203"/>
      <c r="BF62" s="203"/>
      <c r="BG62" s="203"/>
      <c r="BH62" s="203"/>
      <c r="BI62" s="203"/>
      <c r="BJ62" s="203"/>
      <c r="BK62" s="203"/>
      <c r="BL62" s="203"/>
      <c r="BM62" s="203"/>
      <c r="BN62" s="203"/>
      <c r="BO62" s="203"/>
      <c r="BP62" s="203"/>
      <c r="BQ62" s="203"/>
      <c r="BR62" s="203"/>
      <c r="BS62" s="203"/>
    </row>
    <row r="63">
      <c r="A63" s="198">
        <f t="shared" si="40"/>
        <v>17</v>
      </c>
      <c r="B63" s="192">
        <f t="shared" si="44"/>
        <v>43008</v>
      </c>
      <c r="C63" s="12" t="s">
        <v>2299</v>
      </c>
      <c r="D63" s="198"/>
      <c r="E63" s="188" t="str">
        <f t="shared" ref="E63:AH63" si="56">iferror(if(max(0,(E$2-$B32-365/4/2)*index($5:$5,1,match($C33,$3:$3,0))/365)*(1-index($E$9:$AU$9,1,E$1-$A63))=0,"",max(0,(E$2-$B32-365/4/2)*index($5:$5,1,match($C33,$3:$3,0))/365)*(1-index($E$9:$AU$9,1,E$1-$A63))),"")</f>
        <v/>
      </c>
      <c r="F63" s="188" t="str">
        <f t="shared" si="56"/>
        <v/>
      </c>
      <c r="G63" s="188" t="str">
        <f t="shared" si="56"/>
        <v/>
      </c>
      <c r="H63" s="188" t="str">
        <f t="shared" si="56"/>
        <v/>
      </c>
      <c r="I63" s="188" t="str">
        <f t="shared" si="56"/>
        <v/>
      </c>
      <c r="J63" s="188" t="str">
        <f t="shared" si="56"/>
        <v/>
      </c>
      <c r="K63" s="188" t="str">
        <f t="shared" si="56"/>
        <v/>
      </c>
      <c r="L63" s="188" t="str">
        <f t="shared" si="56"/>
        <v/>
      </c>
      <c r="M63" s="188" t="str">
        <f t="shared" si="56"/>
        <v/>
      </c>
      <c r="N63" s="188" t="str">
        <f t="shared" si="56"/>
        <v/>
      </c>
      <c r="O63" s="188" t="str">
        <f t="shared" si="56"/>
        <v/>
      </c>
      <c r="P63" s="188" t="str">
        <f t="shared" si="56"/>
        <v/>
      </c>
      <c r="Q63" s="188" t="str">
        <f t="shared" si="56"/>
        <v/>
      </c>
      <c r="R63" s="188" t="str">
        <f t="shared" si="56"/>
        <v/>
      </c>
      <c r="S63" s="188" t="str">
        <f t="shared" si="56"/>
        <v/>
      </c>
      <c r="T63" s="188" t="str">
        <f t="shared" si="56"/>
        <v/>
      </c>
      <c r="U63" s="188" t="str">
        <f t="shared" si="56"/>
        <v/>
      </c>
      <c r="V63" s="188" t="str">
        <f t="shared" si="56"/>
        <v/>
      </c>
      <c r="W63" s="188" t="str">
        <f t="shared" si="56"/>
        <v/>
      </c>
      <c r="X63" s="188" t="str">
        <f t="shared" si="56"/>
        <v/>
      </c>
      <c r="Y63" s="188">
        <f t="shared" si="56"/>
        <v>1435.313606</v>
      </c>
      <c r="Z63" s="188">
        <f t="shared" si="56"/>
        <v>4281.436536</v>
      </c>
      <c r="AA63" s="188">
        <f t="shared" si="56"/>
        <v>7063.978935</v>
      </c>
      <c r="AB63" s="188">
        <f t="shared" si="56"/>
        <v>9875.763275</v>
      </c>
      <c r="AC63" s="188">
        <f t="shared" si="56"/>
        <v>12715.48156</v>
      </c>
      <c r="AD63" s="188">
        <f t="shared" si="56"/>
        <v>15554.47602</v>
      </c>
      <c r="AE63" s="188">
        <f t="shared" si="56"/>
        <v>18328.12457</v>
      </c>
      <c r="AF63" s="188">
        <f t="shared" si="56"/>
        <v>21130.40831</v>
      </c>
      <c r="AG63" s="188">
        <f t="shared" si="56"/>
        <v>23958.87422</v>
      </c>
      <c r="AH63" s="188">
        <f t="shared" si="56"/>
        <v>26787.17949</v>
      </c>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203"/>
      <c r="BF63" s="203"/>
      <c r="BG63" s="203"/>
      <c r="BH63" s="203"/>
      <c r="BI63" s="203"/>
      <c r="BJ63" s="203"/>
      <c r="BK63" s="203"/>
      <c r="BL63" s="203"/>
      <c r="BM63" s="203"/>
      <c r="BN63" s="203"/>
      <c r="BO63" s="203"/>
      <c r="BP63" s="203"/>
      <c r="BQ63" s="203"/>
      <c r="BR63" s="203"/>
      <c r="BS63" s="203"/>
    </row>
    <row r="64">
      <c r="A64" s="198">
        <f t="shared" si="40"/>
        <v>18</v>
      </c>
      <c r="B64" s="192">
        <f t="shared" si="44"/>
        <v>43100</v>
      </c>
      <c r="C64" s="12" t="s">
        <v>2300</v>
      </c>
      <c r="D64" s="198"/>
      <c r="E64" s="188" t="str">
        <f t="shared" ref="E64:AH64" si="57">iferror(if(max(0,(E$2-$B33-365/4/2)*index($5:$5,1,match($C34,$3:$3,0))/365)*(1-index($E$9:$AU$9,1,E$1-$A64))=0,"",max(0,(E$2-$B33-365/4/2)*index($5:$5,1,match($C34,$3:$3,0))/365)*(1-index($E$9:$AU$9,1,E$1-$A64))),"")</f>
        <v/>
      </c>
      <c r="F64" s="188" t="str">
        <f t="shared" si="57"/>
        <v/>
      </c>
      <c r="G64" s="188" t="str">
        <f t="shared" si="57"/>
        <v/>
      </c>
      <c r="H64" s="188" t="str">
        <f t="shared" si="57"/>
        <v/>
      </c>
      <c r="I64" s="188" t="str">
        <f t="shared" si="57"/>
        <v/>
      </c>
      <c r="J64" s="188" t="str">
        <f t="shared" si="57"/>
        <v/>
      </c>
      <c r="K64" s="188" t="str">
        <f t="shared" si="57"/>
        <v/>
      </c>
      <c r="L64" s="188" t="str">
        <f t="shared" si="57"/>
        <v/>
      </c>
      <c r="M64" s="188" t="str">
        <f t="shared" si="57"/>
        <v/>
      </c>
      <c r="N64" s="188" t="str">
        <f t="shared" si="57"/>
        <v/>
      </c>
      <c r="O64" s="188" t="str">
        <f t="shared" si="57"/>
        <v/>
      </c>
      <c r="P64" s="188" t="str">
        <f t="shared" si="57"/>
        <v/>
      </c>
      <c r="Q64" s="188" t="str">
        <f t="shared" si="57"/>
        <v/>
      </c>
      <c r="R64" s="188" t="str">
        <f t="shared" si="57"/>
        <v/>
      </c>
      <c r="S64" s="188" t="str">
        <f t="shared" si="57"/>
        <v/>
      </c>
      <c r="T64" s="188" t="str">
        <f t="shared" si="57"/>
        <v/>
      </c>
      <c r="U64" s="188" t="str">
        <f t="shared" si="57"/>
        <v/>
      </c>
      <c r="V64" s="188" t="str">
        <f t="shared" si="57"/>
        <v/>
      </c>
      <c r="W64" s="188" t="str">
        <f t="shared" si="57"/>
        <v/>
      </c>
      <c r="X64" s="188" t="str">
        <f t="shared" si="57"/>
        <v/>
      </c>
      <c r="Y64" s="188" t="str">
        <f t="shared" si="57"/>
        <v/>
      </c>
      <c r="Z64" s="188">
        <f t="shared" si="57"/>
        <v>2086.809745</v>
      </c>
      <c r="AA64" s="188">
        <f t="shared" si="57"/>
        <v>6134.832289</v>
      </c>
      <c r="AB64" s="188">
        <f t="shared" si="57"/>
        <v>10225.38341</v>
      </c>
      <c r="AC64" s="188">
        <f t="shared" si="57"/>
        <v>14358.4224</v>
      </c>
      <c r="AD64" s="188">
        <f t="shared" si="57"/>
        <v>18487.10324</v>
      </c>
      <c r="AE64" s="188">
        <f t="shared" si="57"/>
        <v>22524.87929</v>
      </c>
      <c r="AF64" s="188">
        <f t="shared" si="57"/>
        <v>26602.44531</v>
      </c>
      <c r="AG64" s="188">
        <f t="shared" si="57"/>
        <v>30721.608</v>
      </c>
      <c r="AH64" s="188">
        <f t="shared" si="57"/>
        <v>34833.92895</v>
      </c>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203"/>
      <c r="BF64" s="203"/>
      <c r="BG64" s="203"/>
      <c r="BH64" s="203"/>
      <c r="BI64" s="203"/>
      <c r="BJ64" s="203"/>
      <c r="BK64" s="203"/>
      <c r="BL64" s="203"/>
      <c r="BM64" s="203"/>
      <c r="BN64" s="203"/>
      <c r="BO64" s="203"/>
      <c r="BP64" s="203"/>
      <c r="BQ64" s="203"/>
      <c r="BR64" s="203"/>
      <c r="BS64" s="203"/>
    </row>
    <row r="65">
      <c r="A65" s="198">
        <f t="shared" si="40"/>
        <v>19</v>
      </c>
      <c r="B65" s="192">
        <f t="shared" si="44"/>
        <v>43190</v>
      </c>
      <c r="C65" s="12" t="s">
        <v>2301</v>
      </c>
      <c r="D65" s="198"/>
      <c r="E65" s="188" t="str">
        <f t="shared" ref="E65:AH65" si="58">iferror(if(max(0,(E$2-$B34-365/4/2)*index($5:$5,1,match($C35,$3:$3,0))/365)*(1-index($E$9:$AU$9,1,E$1-$A65))=0,"",max(0,(E$2-$B34-365/4/2)*index($5:$5,1,match($C35,$3:$3,0))/365)*(1-index($E$9:$AU$9,1,E$1-$A65))),"")</f>
        <v/>
      </c>
      <c r="F65" s="188" t="str">
        <f t="shared" si="58"/>
        <v/>
      </c>
      <c r="G65" s="188" t="str">
        <f t="shared" si="58"/>
        <v/>
      </c>
      <c r="H65" s="188" t="str">
        <f t="shared" si="58"/>
        <v/>
      </c>
      <c r="I65" s="188" t="str">
        <f t="shared" si="58"/>
        <v/>
      </c>
      <c r="J65" s="188" t="str">
        <f t="shared" si="58"/>
        <v/>
      </c>
      <c r="K65" s="188" t="str">
        <f t="shared" si="58"/>
        <v/>
      </c>
      <c r="L65" s="188" t="str">
        <f t="shared" si="58"/>
        <v/>
      </c>
      <c r="M65" s="188" t="str">
        <f t="shared" si="58"/>
        <v/>
      </c>
      <c r="N65" s="188" t="str">
        <f t="shared" si="58"/>
        <v/>
      </c>
      <c r="O65" s="188" t="str">
        <f t="shared" si="58"/>
        <v/>
      </c>
      <c r="P65" s="188" t="str">
        <f t="shared" si="58"/>
        <v/>
      </c>
      <c r="Q65" s="188" t="str">
        <f t="shared" si="58"/>
        <v/>
      </c>
      <c r="R65" s="188" t="str">
        <f t="shared" si="58"/>
        <v/>
      </c>
      <c r="S65" s="188" t="str">
        <f t="shared" si="58"/>
        <v/>
      </c>
      <c r="T65" s="188" t="str">
        <f t="shared" si="58"/>
        <v/>
      </c>
      <c r="U65" s="188" t="str">
        <f t="shared" si="58"/>
        <v/>
      </c>
      <c r="V65" s="188" t="str">
        <f t="shared" si="58"/>
        <v/>
      </c>
      <c r="W65" s="188" t="str">
        <f t="shared" si="58"/>
        <v/>
      </c>
      <c r="X65" s="188" t="str">
        <f t="shared" si="58"/>
        <v/>
      </c>
      <c r="Y65" s="188" t="str">
        <f t="shared" si="58"/>
        <v/>
      </c>
      <c r="Z65" s="188" t="str">
        <f t="shared" si="58"/>
        <v/>
      </c>
      <c r="AA65" s="188">
        <f t="shared" si="58"/>
        <v>1453.227745</v>
      </c>
      <c r="AB65" s="188">
        <f t="shared" si="58"/>
        <v>4432.030924</v>
      </c>
      <c r="AC65" s="188">
        <f t="shared" si="58"/>
        <v>7441.765532</v>
      </c>
      <c r="AD65" s="188">
        <f t="shared" si="58"/>
        <v>10449.68278</v>
      </c>
      <c r="AE65" s="188">
        <f t="shared" si="58"/>
        <v>13389.01628</v>
      </c>
      <c r="AF65" s="188">
        <f t="shared" si="58"/>
        <v>16360.31954</v>
      </c>
      <c r="AG65" s="188">
        <f t="shared" si="58"/>
        <v>19360.56113</v>
      </c>
      <c r="AH65" s="188">
        <f t="shared" si="58"/>
        <v>22358.37956</v>
      </c>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203"/>
      <c r="BF65" s="203"/>
      <c r="BG65" s="203"/>
      <c r="BH65" s="203"/>
      <c r="BI65" s="203"/>
      <c r="BJ65" s="203"/>
      <c r="BK65" s="203"/>
      <c r="BL65" s="203"/>
      <c r="BM65" s="203"/>
      <c r="BN65" s="203"/>
      <c r="BO65" s="203"/>
      <c r="BP65" s="203"/>
      <c r="BQ65" s="203"/>
      <c r="BR65" s="203"/>
      <c r="BS65" s="203"/>
    </row>
    <row r="66">
      <c r="A66" s="198">
        <f t="shared" si="40"/>
        <v>20</v>
      </c>
      <c r="B66" s="192">
        <f t="shared" si="44"/>
        <v>43281</v>
      </c>
      <c r="C66" s="12" t="s">
        <v>2302</v>
      </c>
      <c r="D66" s="198"/>
      <c r="E66" s="188" t="str">
        <f t="shared" ref="E66:AH66" si="59">iferror(if(max(0,(E$2-$B35-365/4/2)*index($5:$5,1,match($C36,$3:$3,0))/365)*(1-index($E$9:$AU$9,1,E$1-$A66))=0,"",max(0,(E$2-$B35-365/4/2)*index($5:$5,1,match($C36,$3:$3,0))/365)*(1-index($E$9:$AU$9,1,E$1-$A66))),"")</f>
        <v/>
      </c>
      <c r="F66" s="188" t="str">
        <f t="shared" si="59"/>
        <v/>
      </c>
      <c r="G66" s="188" t="str">
        <f t="shared" si="59"/>
        <v/>
      </c>
      <c r="H66" s="188" t="str">
        <f t="shared" si="59"/>
        <v/>
      </c>
      <c r="I66" s="188" t="str">
        <f t="shared" si="59"/>
        <v/>
      </c>
      <c r="J66" s="188" t="str">
        <f t="shared" si="59"/>
        <v/>
      </c>
      <c r="K66" s="188" t="str">
        <f t="shared" si="59"/>
        <v/>
      </c>
      <c r="L66" s="188" t="str">
        <f t="shared" si="59"/>
        <v/>
      </c>
      <c r="M66" s="188" t="str">
        <f t="shared" si="59"/>
        <v/>
      </c>
      <c r="N66" s="188" t="str">
        <f t="shared" si="59"/>
        <v/>
      </c>
      <c r="O66" s="188" t="str">
        <f t="shared" si="59"/>
        <v/>
      </c>
      <c r="P66" s="188" t="str">
        <f t="shared" si="59"/>
        <v/>
      </c>
      <c r="Q66" s="188" t="str">
        <f t="shared" si="59"/>
        <v/>
      </c>
      <c r="R66" s="188" t="str">
        <f t="shared" si="59"/>
        <v/>
      </c>
      <c r="S66" s="188" t="str">
        <f t="shared" si="59"/>
        <v/>
      </c>
      <c r="T66" s="188" t="str">
        <f t="shared" si="59"/>
        <v/>
      </c>
      <c r="U66" s="188" t="str">
        <f t="shared" si="59"/>
        <v/>
      </c>
      <c r="V66" s="188" t="str">
        <f t="shared" si="59"/>
        <v/>
      </c>
      <c r="W66" s="188" t="str">
        <f t="shared" si="59"/>
        <v/>
      </c>
      <c r="X66" s="188" t="str">
        <f t="shared" si="59"/>
        <v/>
      </c>
      <c r="Y66" s="188" t="str">
        <f t="shared" si="59"/>
        <v/>
      </c>
      <c r="Z66" s="188" t="str">
        <f t="shared" si="59"/>
        <v/>
      </c>
      <c r="AA66" s="188" t="str">
        <f t="shared" si="59"/>
        <v/>
      </c>
      <c r="AB66" s="188">
        <f t="shared" si="59"/>
        <v>1737.122278</v>
      </c>
      <c r="AC66" s="188">
        <f t="shared" si="59"/>
        <v>5257.63527</v>
      </c>
      <c r="AD66" s="188">
        <f t="shared" si="59"/>
        <v>8776.023742</v>
      </c>
      <c r="AE66" s="188">
        <f t="shared" si="59"/>
        <v>12215.7896</v>
      </c>
      <c r="AF66" s="188">
        <f t="shared" si="59"/>
        <v>15690.13519</v>
      </c>
      <c r="AG66" s="188">
        <f t="shared" si="59"/>
        <v>19201.83065</v>
      </c>
      <c r="AH66" s="188">
        <f t="shared" si="59"/>
        <v>22709.11399</v>
      </c>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203"/>
      <c r="BF66" s="203"/>
      <c r="BG66" s="203"/>
      <c r="BH66" s="203"/>
      <c r="BI66" s="203"/>
      <c r="BJ66" s="203"/>
      <c r="BK66" s="203"/>
      <c r="BL66" s="203"/>
      <c r="BM66" s="203"/>
      <c r="BN66" s="203"/>
      <c r="BO66" s="203"/>
      <c r="BP66" s="203"/>
      <c r="BQ66" s="203"/>
      <c r="BR66" s="203"/>
      <c r="BS66" s="203"/>
    </row>
    <row r="67">
      <c r="A67" s="198">
        <f t="shared" si="40"/>
        <v>21</v>
      </c>
      <c r="B67" s="192">
        <f t="shared" si="44"/>
        <v>43373</v>
      </c>
      <c r="C67" s="12" t="s">
        <v>2303</v>
      </c>
      <c r="D67" s="198"/>
      <c r="E67" s="188" t="str">
        <f t="shared" ref="E67:AH67" si="60">iferror(if(max(0,(E$2-$B36-365/4/2)*index($5:$5,1,match($C37,$3:$3,0))/365)*(1-index($E$9:$AU$9,1,E$1-$A67))=0,"",max(0,(E$2-$B36-365/4/2)*index($5:$5,1,match($C37,$3:$3,0))/365)*(1-index($E$9:$AU$9,1,E$1-$A67))),"")</f>
        <v/>
      </c>
      <c r="F67" s="188" t="str">
        <f t="shared" si="60"/>
        <v/>
      </c>
      <c r="G67" s="188" t="str">
        <f t="shared" si="60"/>
        <v/>
      </c>
      <c r="H67" s="188" t="str">
        <f t="shared" si="60"/>
        <v/>
      </c>
      <c r="I67" s="188" t="str">
        <f t="shared" si="60"/>
        <v/>
      </c>
      <c r="J67" s="188" t="str">
        <f t="shared" si="60"/>
        <v/>
      </c>
      <c r="K67" s="188" t="str">
        <f t="shared" si="60"/>
        <v/>
      </c>
      <c r="L67" s="188" t="str">
        <f t="shared" si="60"/>
        <v/>
      </c>
      <c r="M67" s="188" t="str">
        <f t="shared" si="60"/>
        <v/>
      </c>
      <c r="N67" s="188" t="str">
        <f t="shared" si="60"/>
        <v/>
      </c>
      <c r="O67" s="188" t="str">
        <f t="shared" si="60"/>
        <v/>
      </c>
      <c r="P67" s="188" t="str">
        <f t="shared" si="60"/>
        <v/>
      </c>
      <c r="Q67" s="188" t="str">
        <f t="shared" si="60"/>
        <v/>
      </c>
      <c r="R67" s="188" t="str">
        <f t="shared" si="60"/>
        <v/>
      </c>
      <c r="S67" s="188" t="str">
        <f t="shared" si="60"/>
        <v/>
      </c>
      <c r="T67" s="188" t="str">
        <f t="shared" si="60"/>
        <v/>
      </c>
      <c r="U67" s="188" t="str">
        <f t="shared" si="60"/>
        <v/>
      </c>
      <c r="V67" s="188" t="str">
        <f t="shared" si="60"/>
        <v/>
      </c>
      <c r="W67" s="188" t="str">
        <f t="shared" si="60"/>
        <v/>
      </c>
      <c r="X67" s="188" t="str">
        <f t="shared" si="60"/>
        <v/>
      </c>
      <c r="Y67" s="188" t="str">
        <f t="shared" si="60"/>
        <v/>
      </c>
      <c r="Z67" s="188" t="str">
        <f t="shared" si="60"/>
        <v/>
      </c>
      <c r="AA67" s="188" t="str">
        <f t="shared" si="60"/>
        <v/>
      </c>
      <c r="AB67" s="188" t="str">
        <f t="shared" si="60"/>
        <v/>
      </c>
      <c r="AC67" s="188">
        <f t="shared" si="60"/>
        <v>1750.382447</v>
      </c>
      <c r="AD67" s="188">
        <f t="shared" si="60"/>
        <v>5221.264068</v>
      </c>
      <c r="AE67" s="188">
        <f t="shared" si="60"/>
        <v>8614.608457</v>
      </c>
      <c r="AF67" s="188">
        <f t="shared" si="60"/>
        <v>12043.61375</v>
      </c>
      <c r="AG67" s="188">
        <f t="shared" si="60"/>
        <v>15506.68483</v>
      </c>
      <c r="AH67" s="188">
        <f t="shared" si="60"/>
        <v>18968.8732</v>
      </c>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203"/>
      <c r="BF67" s="203"/>
      <c r="BG67" s="203"/>
      <c r="BH67" s="203"/>
      <c r="BI67" s="203"/>
      <c r="BJ67" s="203"/>
      <c r="BK67" s="203"/>
      <c r="BL67" s="203"/>
      <c r="BM67" s="203"/>
      <c r="BN67" s="203"/>
      <c r="BO67" s="203"/>
      <c r="BP67" s="203"/>
      <c r="BQ67" s="203"/>
      <c r="BR67" s="203"/>
      <c r="BS67" s="203"/>
    </row>
    <row r="68">
      <c r="A68" s="198">
        <f t="shared" si="40"/>
        <v>22</v>
      </c>
      <c r="B68" s="192">
        <f t="shared" si="44"/>
        <v>43465</v>
      </c>
      <c r="C68" s="12" t="s">
        <v>2304</v>
      </c>
      <c r="D68" s="198"/>
      <c r="E68" s="188" t="str">
        <f t="shared" ref="E68:AH68" si="61">iferror(if(max(0,(E$2-$B37-365/4/2)*index($5:$5,1,match($C38,$3:$3,0))/365)*(1-index($E$9:$AU$9,1,E$1-$A68))=0,"",max(0,(E$2-$B37-365/4/2)*index($5:$5,1,match($C38,$3:$3,0))/365)*(1-index($E$9:$AU$9,1,E$1-$A68))),"")</f>
        <v/>
      </c>
      <c r="F68" s="188" t="str">
        <f t="shared" si="61"/>
        <v/>
      </c>
      <c r="G68" s="188" t="str">
        <f t="shared" si="61"/>
        <v/>
      </c>
      <c r="H68" s="188" t="str">
        <f t="shared" si="61"/>
        <v/>
      </c>
      <c r="I68" s="188" t="str">
        <f t="shared" si="61"/>
        <v/>
      </c>
      <c r="J68" s="188" t="str">
        <f t="shared" si="61"/>
        <v/>
      </c>
      <c r="K68" s="188" t="str">
        <f t="shared" si="61"/>
        <v/>
      </c>
      <c r="L68" s="188" t="str">
        <f t="shared" si="61"/>
        <v/>
      </c>
      <c r="M68" s="188" t="str">
        <f t="shared" si="61"/>
        <v/>
      </c>
      <c r="N68" s="188" t="str">
        <f t="shared" si="61"/>
        <v/>
      </c>
      <c r="O68" s="188" t="str">
        <f t="shared" si="61"/>
        <v/>
      </c>
      <c r="P68" s="188" t="str">
        <f t="shared" si="61"/>
        <v/>
      </c>
      <c r="Q68" s="188" t="str">
        <f t="shared" si="61"/>
        <v/>
      </c>
      <c r="R68" s="188" t="str">
        <f t="shared" si="61"/>
        <v/>
      </c>
      <c r="S68" s="188" t="str">
        <f t="shared" si="61"/>
        <v/>
      </c>
      <c r="T68" s="188" t="str">
        <f t="shared" si="61"/>
        <v/>
      </c>
      <c r="U68" s="188" t="str">
        <f t="shared" si="61"/>
        <v/>
      </c>
      <c r="V68" s="188" t="str">
        <f t="shared" si="61"/>
        <v/>
      </c>
      <c r="W68" s="188" t="str">
        <f t="shared" si="61"/>
        <v/>
      </c>
      <c r="X68" s="188" t="str">
        <f t="shared" si="61"/>
        <v/>
      </c>
      <c r="Y68" s="188" t="str">
        <f t="shared" si="61"/>
        <v/>
      </c>
      <c r="Z68" s="188" t="str">
        <f t="shared" si="61"/>
        <v/>
      </c>
      <c r="AA68" s="188" t="str">
        <f t="shared" si="61"/>
        <v/>
      </c>
      <c r="AB68" s="188" t="str">
        <f t="shared" si="61"/>
        <v/>
      </c>
      <c r="AC68" s="188" t="str">
        <f t="shared" si="61"/>
        <v/>
      </c>
      <c r="AD68" s="188">
        <f t="shared" si="61"/>
        <v>1665.074999</v>
      </c>
      <c r="AE68" s="188">
        <f t="shared" si="61"/>
        <v>4895.010623</v>
      </c>
      <c r="AF68" s="188">
        <f t="shared" si="61"/>
        <v>8158.879994</v>
      </c>
      <c r="AG68" s="188">
        <f t="shared" si="61"/>
        <v>11456.65063</v>
      </c>
      <c r="AH68" s="188">
        <f t="shared" si="61"/>
        <v>14750.94387</v>
      </c>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203"/>
      <c r="BF68" s="203"/>
      <c r="BG68" s="203"/>
      <c r="BH68" s="203"/>
      <c r="BI68" s="203"/>
      <c r="BJ68" s="203"/>
      <c r="BK68" s="203"/>
      <c r="BL68" s="203"/>
      <c r="BM68" s="203"/>
      <c r="BN68" s="203"/>
      <c r="BO68" s="203"/>
      <c r="BP68" s="203"/>
      <c r="BQ68" s="203"/>
      <c r="BR68" s="203"/>
      <c r="BS68" s="203"/>
    </row>
    <row r="69">
      <c r="A69" s="198">
        <f t="shared" si="40"/>
        <v>23</v>
      </c>
      <c r="B69" s="192">
        <f t="shared" si="44"/>
        <v>43555</v>
      </c>
      <c r="C69" s="12" t="s">
        <v>2305</v>
      </c>
      <c r="D69" s="198"/>
      <c r="E69" s="188" t="str">
        <f t="shared" ref="E69:AH69" si="62">iferror(if(max(0,(E$2-$B38-365/4/2)*index($5:$5,1,match($C39,$3:$3,0))/365)*(1-index($E$9:$AU$9,1,E$1-$A69))=0,"",max(0,(E$2-$B38-365/4/2)*index($5:$5,1,match($C39,$3:$3,0))/365)*(1-index($E$9:$AU$9,1,E$1-$A69))),"")</f>
        <v/>
      </c>
      <c r="F69" s="188" t="str">
        <f t="shared" si="62"/>
        <v/>
      </c>
      <c r="G69" s="188" t="str">
        <f t="shared" si="62"/>
        <v/>
      </c>
      <c r="H69" s="188" t="str">
        <f t="shared" si="62"/>
        <v/>
      </c>
      <c r="I69" s="188" t="str">
        <f t="shared" si="62"/>
        <v/>
      </c>
      <c r="J69" s="188" t="str">
        <f t="shared" si="62"/>
        <v/>
      </c>
      <c r="K69" s="188" t="str">
        <f t="shared" si="62"/>
        <v/>
      </c>
      <c r="L69" s="188" t="str">
        <f t="shared" si="62"/>
        <v/>
      </c>
      <c r="M69" s="188" t="str">
        <f t="shared" si="62"/>
        <v/>
      </c>
      <c r="N69" s="188" t="str">
        <f t="shared" si="62"/>
        <v/>
      </c>
      <c r="O69" s="188" t="str">
        <f t="shared" si="62"/>
        <v/>
      </c>
      <c r="P69" s="188" t="str">
        <f t="shared" si="62"/>
        <v/>
      </c>
      <c r="Q69" s="188" t="str">
        <f t="shared" si="62"/>
        <v/>
      </c>
      <c r="R69" s="188" t="str">
        <f t="shared" si="62"/>
        <v/>
      </c>
      <c r="S69" s="188" t="str">
        <f t="shared" si="62"/>
        <v/>
      </c>
      <c r="T69" s="188" t="str">
        <f t="shared" si="62"/>
        <v/>
      </c>
      <c r="U69" s="188" t="str">
        <f t="shared" si="62"/>
        <v/>
      </c>
      <c r="V69" s="188" t="str">
        <f t="shared" si="62"/>
        <v/>
      </c>
      <c r="W69" s="188" t="str">
        <f t="shared" si="62"/>
        <v/>
      </c>
      <c r="X69" s="188" t="str">
        <f t="shared" si="62"/>
        <v/>
      </c>
      <c r="Y69" s="188" t="str">
        <f t="shared" si="62"/>
        <v/>
      </c>
      <c r="Z69" s="188" t="str">
        <f t="shared" si="62"/>
        <v/>
      </c>
      <c r="AA69" s="188" t="str">
        <f t="shared" si="62"/>
        <v/>
      </c>
      <c r="AB69" s="188" t="str">
        <f t="shared" si="62"/>
        <v/>
      </c>
      <c r="AC69" s="188" t="str">
        <f t="shared" si="62"/>
        <v/>
      </c>
      <c r="AD69" s="188" t="str">
        <f t="shared" si="62"/>
        <v/>
      </c>
      <c r="AE69" s="188">
        <f t="shared" si="62"/>
        <v>3833.512483</v>
      </c>
      <c r="AF69" s="188">
        <f t="shared" si="62"/>
        <v>11691.38556</v>
      </c>
      <c r="AG69" s="188">
        <f t="shared" si="62"/>
        <v>19630.85357</v>
      </c>
      <c r="AH69" s="188">
        <f t="shared" si="62"/>
        <v>27565.5275</v>
      </c>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203"/>
      <c r="BF69" s="203"/>
      <c r="BG69" s="203"/>
      <c r="BH69" s="203"/>
      <c r="BI69" s="203"/>
      <c r="BJ69" s="203"/>
      <c r="BK69" s="203"/>
      <c r="BL69" s="203"/>
      <c r="BM69" s="203"/>
      <c r="BN69" s="203"/>
      <c r="BO69" s="203"/>
      <c r="BP69" s="203"/>
      <c r="BQ69" s="203"/>
      <c r="BR69" s="203"/>
      <c r="BS69" s="203"/>
    </row>
    <row r="70">
      <c r="A70" s="198">
        <f t="shared" si="40"/>
        <v>24</v>
      </c>
      <c r="B70" s="192">
        <f t="shared" si="44"/>
        <v>43646</v>
      </c>
      <c r="C70" s="198" t="s">
        <v>2306</v>
      </c>
      <c r="D70" s="198"/>
      <c r="E70" s="188" t="str">
        <f t="shared" ref="E70:AH70" si="63">iferror(if(max(0,(E$2-$B39-365/4/2)*index($5:$5,1,match($C40,$3:$3,0))/365)*(1-index($E$9:$AU$9,1,E$1-$A70))=0,"",max(0,(E$2-$B39-365/4/2)*index($5:$5,1,match($C40,$3:$3,0))/365)*(1-index($E$9:$AU$9,1,E$1-$A70))),"")</f>
        <v/>
      </c>
      <c r="F70" s="188" t="str">
        <f t="shared" si="63"/>
        <v/>
      </c>
      <c r="G70" s="188" t="str">
        <f t="shared" si="63"/>
        <v/>
      </c>
      <c r="H70" s="188" t="str">
        <f t="shared" si="63"/>
        <v/>
      </c>
      <c r="I70" s="188" t="str">
        <f t="shared" si="63"/>
        <v/>
      </c>
      <c r="J70" s="188" t="str">
        <f t="shared" si="63"/>
        <v/>
      </c>
      <c r="K70" s="188" t="str">
        <f t="shared" si="63"/>
        <v/>
      </c>
      <c r="L70" s="188" t="str">
        <f t="shared" si="63"/>
        <v/>
      </c>
      <c r="M70" s="188" t="str">
        <f t="shared" si="63"/>
        <v/>
      </c>
      <c r="N70" s="188" t="str">
        <f t="shared" si="63"/>
        <v/>
      </c>
      <c r="O70" s="188" t="str">
        <f t="shared" si="63"/>
        <v/>
      </c>
      <c r="P70" s="188" t="str">
        <f t="shared" si="63"/>
        <v/>
      </c>
      <c r="Q70" s="188" t="str">
        <f t="shared" si="63"/>
        <v/>
      </c>
      <c r="R70" s="188" t="str">
        <f t="shared" si="63"/>
        <v/>
      </c>
      <c r="S70" s="188" t="str">
        <f t="shared" si="63"/>
        <v/>
      </c>
      <c r="T70" s="188" t="str">
        <f t="shared" si="63"/>
        <v/>
      </c>
      <c r="U70" s="188" t="str">
        <f t="shared" si="63"/>
        <v/>
      </c>
      <c r="V70" s="188" t="str">
        <f t="shared" si="63"/>
        <v/>
      </c>
      <c r="W70" s="188" t="str">
        <f t="shared" si="63"/>
        <v/>
      </c>
      <c r="X70" s="188" t="str">
        <f t="shared" si="63"/>
        <v/>
      </c>
      <c r="Y70" s="188" t="str">
        <f t="shared" si="63"/>
        <v/>
      </c>
      <c r="Z70" s="188" t="str">
        <f t="shared" si="63"/>
        <v/>
      </c>
      <c r="AA70" s="188" t="str">
        <f t="shared" si="63"/>
        <v/>
      </c>
      <c r="AB70" s="188" t="str">
        <f t="shared" si="63"/>
        <v/>
      </c>
      <c r="AC70" s="188" t="str">
        <f t="shared" si="63"/>
        <v/>
      </c>
      <c r="AD70" s="188" t="str">
        <f t="shared" si="63"/>
        <v/>
      </c>
      <c r="AE70" s="188" t="str">
        <f t="shared" si="63"/>
        <v/>
      </c>
      <c r="AF70" s="188">
        <f t="shared" si="63"/>
        <v>5117.017156</v>
      </c>
      <c r="AG70" s="188">
        <f t="shared" si="63"/>
        <v>15487.34376</v>
      </c>
      <c r="AH70" s="188">
        <f t="shared" si="63"/>
        <v>25851.41219</v>
      </c>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203"/>
      <c r="BF70" s="203"/>
      <c r="BG70" s="203"/>
      <c r="BH70" s="203"/>
      <c r="BI70" s="203"/>
      <c r="BJ70" s="203"/>
      <c r="BK70" s="203"/>
      <c r="BL70" s="203"/>
      <c r="BM70" s="203"/>
      <c r="BN70" s="203"/>
      <c r="BO70" s="203"/>
      <c r="BP70" s="203"/>
      <c r="BQ70" s="203"/>
      <c r="BR70" s="203"/>
      <c r="BS70" s="203"/>
    </row>
    <row r="71">
      <c r="A71" s="198">
        <f t="shared" si="40"/>
        <v>25</v>
      </c>
      <c r="B71" s="192">
        <f t="shared" si="44"/>
        <v>43738</v>
      </c>
      <c r="C71" s="198" t="s">
        <v>2307</v>
      </c>
      <c r="D71" s="198"/>
      <c r="E71" s="188" t="str">
        <f t="shared" ref="E71:AH71" si="64">iferror(if(max(0,(E$2-$B40-365/4/2)*index($5:$5,1,match($C41,$3:$3,0))/365)*(1-index($E$9:$AU$9,1,E$1-$A71))=0,"",max(0,(E$2-$B40-365/4/2)*index($5:$5,1,match($C41,$3:$3,0))/365)*(1-index($E$9:$AU$9,1,E$1-$A71))),"")</f>
        <v/>
      </c>
      <c r="F71" s="188" t="str">
        <f t="shared" si="64"/>
        <v/>
      </c>
      <c r="G71" s="188" t="str">
        <f t="shared" si="64"/>
        <v/>
      </c>
      <c r="H71" s="188" t="str">
        <f t="shared" si="64"/>
        <v/>
      </c>
      <c r="I71" s="188" t="str">
        <f t="shared" si="64"/>
        <v/>
      </c>
      <c r="J71" s="188" t="str">
        <f t="shared" si="64"/>
        <v/>
      </c>
      <c r="K71" s="188" t="str">
        <f t="shared" si="64"/>
        <v/>
      </c>
      <c r="L71" s="188" t="str">
        <f t="shared" si="64"/>
        <v/>
      </c>
      <c r="M71" s="188" t="str">
        <f t="shared" si="64"/>
        <v/>
      </c>
      <c r="N71" s="188" t="str">
        <f t="shared" si="64"/>
        <v/>
      </c>
      <c r="O71" s="188" t="str">
        <f t="shared" si="64"/>
        <v/>
      </c>
      <c r="P71" s="188" t="str">
        <f t="shared" si="64"/>
        <v/>
      </c>
      <c r="Q71" s="188" t="str">
        <f t="shared" si="64"/>
        <v/>
      </c>
      <c r="R71" s="188" t="str">
        <f t="shared" si="64"/>
        <v/>
      </c>
      <c r="S71" s="188" t="str">
        <f t="shared" si="64"/>
        <v/>
      </c>
      <c r="T71" s="188" t="str">
        <f t="shared" si="64"/>
        <v/>
      </c>
      <c r="U71" s="188" t="str">
        <f t="shared" si="64"/>
        <v/>
      </c>
      <c r="V71" s="188" t="str">
        <f t="shared" si="64"/>
        <v/>
      </c>
      <c r="W71" s="188" t="str">
        <f t="shared" si="64"/>
        <v/>
      </c>
      <c r="X71" s="188" t="str">
        <f t="shared" si="64"/>
        <v/>
      </c>
      <c r="Y71" s="188" t="str">
        <f t="shared" si="64"/>
        <v/>
      </c>
      <c r="Z71" s="188" t="str">
        <f t="shared" si="64"/>
        <v/>
      </c>
      <c r="AA71" s="188" t="str">
        <f t="shared" si="64"/>
        <v/>
      </c>
      <c r="AB71" s="188" t="str">
        <f t="shared" si="64"/>
        <v/>
      </c>
      <c r="AC71" s="188" t="str">
        <f t="shared" si="64"/>
        <v/>
      </c>
      <c r="AD71" s="188" t="str">
        <f t="shared" si="64"/>
        <v/>
      </c>
      <c r="AE71" s="188" t="str">
        <f t="shared" si="64"/>
        <v/>
      </c>
      <c r="AF71" s="188" t="str">
        <f t="shared" si="64"/>
        <v/>
      </c>
      <c r="AG71" s="188">
        <f t="shared" si="64"/>
        <v>10281.12722</v>
      </c>
      <c r="AH71" s="188">
        <f t="shared" si="64"/>
        <v>30667.8579</v>
      </c>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203"/>
      <c r="BF71" s="203"/>
      <c r="BG71" s="203"/>
      <c r="BH71" s="203"/>
      <c r="BI71" s="203"/>
      <c r="BJ71" s="203"/>
      <c r="BK71" s="203"/>
      <c r="BL71" s="203"/>
      <c r="BM71" s="203"/>
      <c r="BN71" s="203"/>
      <c r="BO71" s="203"/>
      <c r="BP71" s="203"/>
      <c r="BQ71" s="203"/>
      <c r="BR71" s="203"/>
      <c r="BS71" s="203"/>
    </row>
    <row r="72">
      <c r="A72" s="198">
        <f t="shared" si="40"/>
        <v>26</v>
      </c>
      <c r="B72" s="192">
        <f t="shared" si="44"/>
        <v>43830</v>
      </c>
      <c r="C72" s="198" t="s">
        <v>2308</v>
      </c>
      <c r="D72" s="198"/>
      <c r="E72" s="188" t="str">
        <f t="shared" ref="E72:AH72" si="65">iferror(if(max(0,(E$2-$B41-365/4/2)*index($5:$5,1,match($C42,$3:$3,0))/365)*(1-index($E$9:$AU$9,1,E$1-$A72))=0,"",max(0,(E$2-$B41-365/4/2)*index($5:$5,1,match($C42,$3:$3,0))/365)*(1-index($E$9:$AU$9,1,E$1-$A72))),"")</f>
        <v/>
      </c>
      <c r="F72" s="188" t="str">
        <f t="shared" si="65"/>
        <v/>
      </c>
      <c r="G72" s="188" t="str">
        <f t="shared" si="65"/>
        <v/>
      </c>
      <c r="H72" s="188" t="str">
        <f t="shared" si="65"/>
        <v/>
      </c>
      <c r="I72" s="188" t="str">
        <f t="shared" si="65"/>
        <v/>
      </c>
      <c r="J72" s="188" t="str">
        <f t="shared" si="65"/>
        <v/>
      </c>
      <c r="K72" s="188" t="str">
        <f t="shared" si="65"/>
        <v/>
      </c>
      <c r="L72" s="188" t="str">
        <f t="shared" si="65"/>
        <v/>
      </c>
      <c r="M72" s="188" t="str">
        <f t="shared" si="65"/>
        <v/>
      </c>
      <c r="N72" s="188" t="str">
        <f t="shared" si="65"/>
        <v/>
      </c>
      <c r="O72" s="188" t="str">
        <f t="shared" si="65"/>
        <v/>
      </c>
      <c r="P72" s="188" t="str">
        <f t="shared" si="65"/>
        <v/>
      </c>
      <c r="Q72" s="188" t="str">
        <f t="shared" si="65"/>
        <v/>
      </c>
      <c r="R72" s="188" t="str">
        <f t="shared" si="65"/>
        <v/>
      </c>
      <c r="S72" s="188" t="str">
        <f t="shared" si="65"/>
        <v/>
      </c>
      <c r="T72" s="188" t="str">
        <f t="shared" si="65"/>
        <v/>
      </c>
      <c r="U72" s="188" t="str">
        <f t="shared" si="65"/>
        <v/>
      </c>
      <c r="V72" s="188" t="str">
        <f t="shared" si="65"/>
        <v/>
      </c>
      <c r="W72" s="188" t="str">
        <f t="shared" si="65"/>
        <v/>
      </c>
      <c r="X72" s="188" t="str">
        <f t="shared" si="65"/>
        <v/>
      </c>
      <c r="Y72" s="188" t="str">
        <f t="shared" si="65"/>
        <v/>
      </c>
      <c r="Z72" s="188" t="str">
        <f t="shared" si="65"/>
        <v/>
      </c>
      <c r="AA72" s="188" t="str">
        <f t="shared" si="65"/>
        <v/>
      </c>
      <c r="AB72" s="188" t="str">
        <f t="shared" si="65"/>
        <v/>
      </c>
      <c r="AC72" s="188" t="str">
        <f t="shared" si="65"/>
        <v/>
      </c>
      <c r="AD72" s="188" t="str">
        <f t="shared" si="65"/>
        <v/>
      </c>
      <c r="AE72" s="188" t="str">
        <f t="shared" si="65"/>
        <v/>
      </c>
      <c r="AF72" s="188" t="str">
        <f t="shared" si="65"/>
        <v/>
      </c>
      <c r="AG72" s="188" t="str">
        <f t="shared" si="65"/>
        <v/>
      </c>
      <c r="AH72" s="188">
        <f t="shared" si="65"/>
        <v>12230.56038</v>
      </c>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203"/>
      <c r="BF72" s="203"/>
      <c r="BG72" s="203"/>
      <c r="BH72" s="203"/>
      <c r="BI72" s="203"/>
      <c r="BJ72" s="203"/>
      <c r="BK72" s="203"/>
      <c r="BL72" s="203"/>
      <c r="BM72" s="203"/>
      <c r="BN72" s="203"/>
      <c r="BO72" s="203"/>
      <c r="BP72" s="203"/>
      <c r="BQ72" s="203"/>
      <c r="BR72" s="203"/>
      <c r="BS72" s="203"/>
    </row>
    <row r="73">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c r="AA73" s="198"/>
      <c r="AB73" s="198"/>
      <c r="AC73" s="198"/>
      <c r="AD73" s="198"/>
      <c r="AE73" s="198"/>
      <c r="AF73" s="198"/>
      <c r="AG73" s="198"/>
      <c r="AH73" s="198"/>
      <c r="AI73" s="198"/>
      <c r="AJ73" s="198"/>
      <c r="AK73" s="198"/>
      <c r="AL73" s="198"/>
      <c r="AM73" s="198"/>
      <c r="AN73" s="198"/>
      <c r="AO73" s="198"/>
      <c r="AP73" s="198"/>
      <c r="AQ73" s="198"/>
      <c r="AR73" s="198"/>
      <c r="AS73" s="198"/>
      <c r="AT73" s="198"/>
      <c r="AU73" s="198"/>
      <c r="AV73" s="198"/>
      <c r="AW73" s="198"/>
      <c r="AX73" s="198"/>
      <c r="AY73" s="198"/>
      <c r="AZ73" s="198"/>
      <c r="BA73" s="198"/>
      <c r="BB73" s="198"/>
      <c r="BC73" s="198"/>
      <c r="BD73" s="198"/>
      <c r="BE73" s="203"/>
      <c r="BF73" s="203"/>
      <c r="BG73" s="203"/>
      <c r="BH73" s="203"/>
      <c r="BI73" s="203"/>
      <c r="BJ73" s="203"/>
      <c r="BK73" s="203"/>
      <c r="BL73" s="203"/>
      <c r="BM73" s="203"/>
      <c r="BN73" s="203"/>
      <c r="BO73" s="203"/>
      <c r="BP73" s="203"/>
      <c r="BQ73" s="203"/>
      <c r="BR73" s="203"/>
      <c r="BS73" s="203"/>
    </row>
    <row r="74">
      <c r="A74" s="198"/>
      <c r="B74" s="198"/>
      <c r="C74" s="189" t="s">
        <v>2317</v>
      </c>
      <c r="D74" s="198"/>
      <c r="E74" s="198"/>
      <c r="F74" s="198"/>
      <c r="G74" s="198"/>
      <c r="H74" s="198"/>
      <c r="I74" s="199">
        <f t="shared" ref="I74:AH74" si="66">sum(I47:I73)</f>
        <v>176.9339658</v>
      </c>
      <c r="J74" s="199">
        <f t="shared" si="66"/>
        <v>956.4669282</v>
      </c>
      <c r="K74" s="199">
        <f t="shared" si="66"/>
        <v>2488.639939</v>
      </c>
      <c r="L74" s="199">
        <f t="shared" si="66"/>
        <v>4863.480711</v>
      </c>
      <c r="M74" s="199">
        <f t="shared" si="66"/>
        <v>8216.144368</v>
      </c>
      <c r="N74" s="199">
        <f t="shared" si="66"/>
        <v>12533.97558</v>
      </c>
      <c r="O74" s="199">
        <f t="shared" si="66"/>
        <v>17867.62055</v>
      </c>
      <c r="P74" s="199">
        <f t="shared" si="66"/>
        <v>24501.10103</v>
      </c>
      <c r="Q74" s="199">
        <f t="shared" si="66"/>
        <v>32567.65236</v>
      </c>
      <c r="R74" s="199">
        <f t="shared" si="66"/>
        <v>42459.67676</v>
      </c>
      <c r="S74" s="199">
        <f t="shared" si="66"/>
        <v>54013.44121</v>
      </c>
      <c r="T74" s="199">
        <f t="shared" si="66"/>
        <v>66820.5298</v>
      </c>
      <c r="U74" s="199">
        <f t="shared" si="66"/>
        <v>81529.01512</v>
      </c>
      <c r="V74" s="199">
        <f t="shared" si="66"/>
        <v>98535.92789</v>
      </c>
      <c r="W74" s="199">
        <f t="shared" si="66"/>
        <v>117971.2732</v>
      </c>
      <c r="X74" s="199">
        <f t="shared" si="66"/>
        <v>140965.4899</v>
      </c>
      <c r="Y74" s="199">
        <f t="shared" si="66"/>
        <v>167169.1396</v>
      </c>
      <c r="Z74" s="199">
        <f t="shared" si="66"/>
        <v>196844.9682</v>
      </c>
      <c r="AA74" s="199">
        <f t="shared" si="66"/>
        <v>229303.4805</v>
      </c>
      <c r="AB74" s="199">
        <f t="shared" si="66"/>
        <v>265336.277</v>
      </c>
      <c r="AC74" s="199">
        <f t="shared" si="66"/>
        <v>305239.5393</v>
      </c>
      <c r="AD74" s="199">
        <f t="shared" si="66"/>
        <v>348482.8939</v>
      </c>
      <c r="AE74" s="199">
        <f t="shared" si="66"/>
        <v>396164.6804</v>
      </c>
      <c r="AF74" s="199">
        <f t="shared" si="66"/>
        <v>453421.3013</v>
      </c>
      <c r="AG74" s="199">
        <f t="shared" si="66"/>
        <v>526893.9606</v>
      </c>
      <c r="AH74" s="199">
        <f t="shared" si="66"/>
        <v>622887.2109</v>
      </c>
      <c r="AI74" s="198"/>
      <c r="AJ74" s="198"/>
      <c r="AK74" s="198"/>
      <c r="AL74" s="198"/>
      <c r="AM74" s="198"/>
      <c r="AN74" s="198"/>
      <c r="AO74" s="198"/>
      <c r="AP74" s="198"/>
      <c r="AQ74" s="198"/>
      <c r="AR74" s="198"/>
      <c r="AS74" s="198"/>
      <c r="AT74" s="198"/>
      <c r="AU74" s="198"/>
      <c r="AV74" s="198"/>
      <c r="AW74" s="198"/>
      <c r="AX74" s="198"/>
      <c r="AY74" s="198"/>
      <c r="AZ74" s="198"/>
      <c r="BA74" s="198"/>
      <c r="BB74" s="198"/>
      <c r="BC74" s="198"/>
      <c r="BD74" s="198"/>
      <c r="BE74" s="203"/>
      <c r="BF74" s="203"/>
      <c r="BG74" s="203"/>
      <c r="BH74" s="203"/>
      <c r="BI74" s="203"/>
      <c r="BJ74" s="203"/>
      <c r="BK74" s="203"/>
      <c r="BL74" s="203"/>
      <c r="BM74" s="203"/>
      <c r="BN74" s="203"/>
      <c r="BO74" s="203"/>
      <c r="BP74" s="203"/>
      <c r="BQ74" s="203"/>
      <c r="BR74" s="203"/>
      <c r="BS74" s="203"/>
    </row>
    <row r="75">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203"/>
      <c r="BF75" s="203"/>
      <c r="BG75" s="203"/>
      <c r="BH75" s="203"/>
      <c r="BI75" s="203"/>
      <c r="BJ75" s="203"/>
      <c r="BK75" s="203"/>
      <c r="BL75" s="203"/>
      <c r="BM75" s="203"/>
      <c r="BN75" s="203"/>
      <c r="BO75" s="203"/>
      <c r="BP75" s="203"/>
      <c r="BQ75" s="203"/>
      <c r="BR75" s="203"/>
      <c r="BS75" s="203"/>
    </row>
    <row r="76">
      <c r="A76" s="198"/>
      <c r="B76" s="198"/>
      <c r="C76" s="204" t="s">
        <v>2239</v>
      </c>
      <c r="D76" s="198"/>
      <c r="E76" s="199">
        <f t="shared" ref="E76:AH76" si="67">E44</f>
        <v>31.6302911</v>
      </c>
      <c r="F76" s="199">
        <f t="shared" si="67"/>
        <v>398.0016935</v>
      </c>
      <c r="G76" s="199">
        <f t="shared" si="67"/>
        <v>1641.580334</v>
      </c>
      <c r="H76" s="199">
        <f t="shared" si="67"/>
        <v>4152.416469</v>
      </c>
      <c r="I76" s="199">
        <f t="shared" si="67"/>
        <v>7856.174627</v>
      </c>
      <c r="J76" s="199">
        <f t="shared" si="67"/>
        <v>12510.8593</v>
      </c>
      <c r="K76" s="199">
        <f t="shared" si="67"/>
        <v>17911.38332</v>
      </c>
      <c r="L76" s="199">
        <f t="shared" si="67"/>
        <v>24291.90221</v>
      </c>
      <c r="M76" s="199">
        <f t="shared" si="67"/>
        <v>31722.82825</v>
      </c>
      <c r="N76" s="199">
        <f t="shared" si="67"/>
        <v>40393.35272</v>
      </c>
      <c r="O76" s="199">
        <f t="shared" si="67"/>
        <v>50168.83371</v>
      </c>
      <c r="P76" s="199">
        <f t="shared" si="67"/>
        <v>61492.07212</v>
      </c>
      <c r="Q76" s="199">
        <f t="shared" si="67"/>
        <v>74483.73676</v>
      </c>
      <c r="R76" s="199">
        <f t="shared" si="67"/>
        <v>89265.17899</v>
      </c>
      <c r="S76" s="199">
        <f t="shared" si="67"/>
        <v>106058.7</v>
      </c>
      <c r="T76" s="199">
        <f t="shared" si="67"/>
        <v>125200.8478</v>
      </c>
      <c r="U76" s="199">
        <f t="shared" si="67"/>
        <v>147716.8603</v>
      </c>
      <c r="V76" s="199">
        <f t="shared" si="67"/>
        <v>173802.7729</v>
      </c>
      <c r="W76" s="199">
        <f t="shared" si="67"/>
        <v>202222.3421</v>
      </c>
      <c r="X76" s="199">
        <f t="shared" si="67"/>
        <v>233447.217</v>
      </c>
      <c r="Y76" s="199">
        <f t="shared" si="67"/>
        <v>268084.8236</v>
      </c>
      <c r="Z76" s="199">
        <f t="shared" si="67"/>
        <v>306231.3297</v>
      </c>
      <c r="AA76" s="199">
        <f t="shared" si="67"/>
        <v>347325.2226</v>
      </c>
      <c r="AB76" s="199">
        <f t="shared" si="67"/>
        <v>394403.701</v>
      </c>
      <c r="AC76" s="199">
        <f t="shared" si="67"/>
        <v>454161.4662</v>
      </c>
      <c r="AD76" s="199">
        <f t="shared" si="67"/>
        <v>532368.8244</v>
      </c>
      <c r="AE76" s="199">
        <f t="shared" si="67"/>
        <v>622027.4295</v>
      </c>
      <c r="AF76" s="199">
        <f t="shared" si="67"/>
        <v>723220.1803</v>
      </c>
      <c r="AG76" s="199">
        <f t="shared" si="67"/>
        <v>834235.2169</v>
      </c>
      <c r="AH76" s="199">
        <f t="shared" si="67"/>
        <v>949332.8707</v>
      </c>
      <c r="AI76" s="198"/>
      <c r="AJ76" s="198"/>
      <c r="AK76" s="198"/>
      <c r="AL76" s="198"/>
      <c r="AM76" s="198"/>
      <c r="AN76" s="198"/>
      <c r="AO76" s="198"/>
      <c r="AP76" s="198"/>
      <c r="AQ76" s="198"/>
      <c r="AR76" s="198"/>
      <c r="AS76" s="198"/>
      <c r="AT76" s="198"/>
      <c r="AU76" s="198"/>
      <c r="AV76" s="198"/>
      <c r="AW76" s="198"/>
      <c r="AX76" s="198"/>
      <c r="AY76" s="198"/>
      <c r="AZ76" s="198"/>
      <c r="BA76" s="198"/>
      <c r="BB76" s="198"/>
      <c r="BC76" s="198"/>
      <c r="BD76" s="198"/>
      <c r="BE76" s="203"/>
      <c r="BF76" s="203"/>
      <c r="BG76" s="203"/>
      <c r="BH76" s="203"/>
      <c r="BI76" s="203"/>
      <c r="BJ76" s="203"/>
      <c r="BK76" s="203"/>
      <c r="BL76" s="203"/>
      <c r="BM76" s="203"/>
      <c r="BN76" s="203"/>
      <c r="BO76" s="203"/>
      <c r="BP76" s="203"/>
      <c r="BQ76" s="203"/>
      <c r="BR76" s="203"/>
      <c r="BS76" s="203"/>
    </row>
    <row r="77">
      <c r="A77" s="198"/>
      <c r="B77" s="198"/>
      <c r="C77" s="204" t="s">
        <v>2318</v>
      </c>
      <c r="D77" s="198"/>
      <c r="E77" s="198" t="str">
        <f t="shared" ref="E77:AH77" si="68">E74</f>
        <v/>
      </c>
      <c r="F77" s="198" t="str">
        <f t="shared" si="68"/>
        <v/>
      </c>
      <c r="G77" s="198" t="str">
        <f t="shared" si="68"/>
        <v/>
      </c>
      <c r="H77" s="198" t="str">
        <f t="shared" si="68"/>
        <v/>
      </c>
      <c r="I77" s="199">
        <f t="shared" si="68"/>
        <v>176.9339658</v>
      </c>
      <c r="J77" s="199">
        <f t="shared" si="68"/>
        <v>956.4669282</v>
      </c>
      <c r="K77" s="199">
        <f t="shared" si="68"/>
        <v>2488.639939</v>
      </c>
      <c r="L77" s="199">
        <f t="shared" si="68"/>
        <v>4863.480711</v>
      </c>
      <c r="M77" s="199">
        <f t="shared" si="68"/>
        <v>8216.144368</v>
      </c>
      <c r="N77" s="199">
        <f t="shared" si="68"/>
        <v>12533.97558</v>
      </c>
      <c r="O77" s="199">
        <f t="shared" si="68"/>
        <v>17867.62055</v>
      </c>
      <c r="P77" s="199">
        <f t="shared" si="68"/>
        <v>24501.10103</v>
      </c>
      <c r="Q77" s="199">
        <f t="shared" si="68"/>
        <v>32567.65236</v>
      </c>
      <c r="R77" s="199">
        <f t="shared" si="68"/>
        <v>42459.67676</v>
      </c>
      <c r="S77" s="199">
        <f t="shared" si="68"/>
        <v>54013.44121</v>
      </c>
      <c r="T77" s="199">
        <f t="shared" si="68"/>
        <v>66820.5298</v>
      </c>
      <c r="U77" s="199">
        <f t="shared" si="68"/>
        <v>81529.01512</v>
      </c>
      <c r="V77" s="199">
        <f t="shared" si="68"/>
        <v>98535.92789</v>
      </c>
      <c r="W77" s="199">
        <f t="shared" si="68"/>
        <v>117971.2732</v>
      </c>
      <c r="X77" s="199">
        <f t="shared" si="68"/>
        <v>140965.4899</v>
      </c>
      <c r="Y77" s="199">
        <f t="shared" si="68"/>
        <v>167169.1396</v>
      </c>
      <c r="Z77" s="199">
        <f t="shared" si="68"/>
        <v>196844.9682</v>
      </c>
      <c r="AA77" s="199">
        <f t="shared" si="68"/>
        <v>229303.4805</v>
      </c>
      <c r="AB77" s="199">
        <f t="shared" si="68"/>
        <v>265336.277</v>
      </c>
      <c r="AC77" s="199">
        <f t="shared" si="68"/>
        <v>305239.5393</v>
      </c>
      <c r="AD77" s="199">
        <f t="shared" si="68"/>
        <v>348482.8939</v>
      </c>
      <c r="AE77" s="199">
        <f t="shared" si="68"/>
        <v>396164.6804</v>
      </c>
      <c r="AF77" s="199">
        <f t="shared" si="68"/>
        <v>453421.3013</v>
      </c>
      <c r="AG77" s="199">
        <f t="shared" si="68"/>
        <v>526893.9606</v>
      </c>
      <c r="AH77" s="199">
        <f t="shared" si="68"/>
        <v>622887.2109</v>
      </c>
      <c r="AI77" s="198"/>
      <c r="AJ77" s="198"/>
      <c r="AK77" s="198"/>
      <c r="AL77" s="198"/>
      <c r="AM77" s="198"/>
      <c r="AN77" s="198"/>
      <c r="AO77" s="198"/>
      <c r="AP77" s="198"/>
      <c r="AQ77" s="198"/>
      <c r="AR77" s="198"/>
      <c r="AS77" s="198"/>
      <c r="AT77" s="198"/>
      <c r="AU77" s="198"/>
      <c r="AV77" s="198"/>
      <c r="AW77" s="198"/>
      <c r="AX77" s="198"/>
      <c r="AY77" s="198"/>
      <c r="AZ77" s="198"/>
      <c r="BA77" s="198"/>
      <c r="BB77" s="198"/>
      <c r="BC77" s="198"/>
      <c r="BD77" s="198"/>
      <c r="BE77" s="203"/>
      <c r="BF77" s="203"/>
      <c r="BG77" s="203"/>
      <c r="BH77" s="203"/>
      <c r="BI77" s="203"/>
      <c r="BJ77" s="203"/>
      <c r="BK77" s="203"/>
      <c r="BL77" s="203"/>
      <c r="BM77" s="203"/>
      <c r="BN77" s="203"/>
      <c r="BO77" s="203"/>
      <c r="BP77" s="203"/>
      <c r="BQ77" s="203"/>
      <c r="BR77" s="203"/>
      <c r="BS77" s="203"/>
    </row>
    <row r="78">
      <c r="A78" s="205"/>
      <c r="B78" s="205"/>
      <c r="C78" s="206" t="s">
        <v>2319</v>
      </c>
      <c r="D78" s="205"/>
      <c r="E78" s="207">
        <f t="shared" ref="E78:AH78" si="69">sum(E76:E77)</f>
        <v>31.6302911</v>
      </c>
      <c r="F78" s="207">
        <f t="shared" si="69"/>
        <v>398.0016935</v>
      </c>
      <c r="G78" s="207">
        <f t="shared" si="69"/>
        <v>1641.580334</v>
      </c>
      <c r="H78" s="207">
        <f t="shared" si="69"/>
        <v>4152.416469</v>
      </c>
      <c r="I78" s="207">
        <f t="shared" si="69"/>
        <v>8033.108592</v>
      </c>
      <c r="J78" s="207">
        <f t="shared" si="69"/>
        <v>13467.32623</v>
      </c>
      <c r="K78" s="207">
        <f t="shared" si="69"/>
        <v>20400.02326</v>
      </c>
      <c r="L78" s="207">
        <f t="shared" si="69"/>
        <v>29155.38292</v>
      </c>
      <c r="M78" s="207">
        <f t="shared" si="69"/>
        <v>39938.97262</v>
      </c>
      <c r="N78" s="207">
        <f t="shared" si="69"/>
        <v>52927.3283</v>
      </c>
      <c r="O78" s="207">
        <f t="shared" si="69"/>
        <v>68036.45426</v>
      </c>
      <c r="P78" s="207">
        <f t="shared" si="69"/>
        <v>85993.17315</v>
      </c>
      <c r="Q78" s="207">
        <f t="shared" si="69"/>
        <v>107051.3891</v>
      </c>
      <c r="R78" s="207">
        <f t="shared" si="69"/>
        <v>131724.8557</v>
      </c>
      <c r="S78" s="207">
        <f t="shared" si="69"/>
        <v>160072.1412</v>
      </c>
      <c r="T78" s="207">
        <f t="shared" si="69"/>
        <v>192021.3776</v>
      </c>
      <c r="U78" s="207">
        <f t="shared" si="69"/>
        <v>229245.8754</v>
      </c>
      <c r="V78" s="207">
        <f t="shared" si="69"/>
        <v>272338.7008</v>
      </c>
      <c r="W78" s="207">
        <f t="shared" si="69"/>
        <v>320193.6152</v>
      </c>
      <c r="X78" s="207">
        <f t="shared" si="69"/>
        <v>374412.707</v>
      </c>
      <c r="Y78" s="207">
        <f t="shared" si="69"/>
        <v>435253.9632</v>
      </c>
      <c r="Z78" s="207">
        <f t="shared" si="69"/>
        <v>503076.2979</v>
      </c>
      <c r="AA78" s="207">
        <f t="shared" si="69"/>
        <v>576628.7031</v>
      </c>
      <c r="AB78" s="207">
        <f t="shared" si="69"/>
        <v>659739.978</v>
      </c>
      <c r="AC78" s="207">
        <f t="shared" si="69"/>
        <v>759401.0056</v>
      </c>
      <c r="AD78" s="207">
        <f t="shared" si="69"/>
        <v>880851.7183</v>
      </c>
      <c r="AE78" s="207">
        <f t="shared" si="69"/>
        <v>1018192.11</v>
      </c>
      <c r="AF78" s="207">
        <f t="shared" si="69"/>
        <v>1176641.482</v>
      </c>
      <c r="AG78" s="207">
        <f t="shared" si="69"/>
        <v>1361129.178</v>
      </c>
      <c r="AH78" s="207">
        <f t="shared" si="69"/>
        <v>1572220.082</v>
      </c>
      <c r="AI78" s="205"/>
      <c r="AJ78" s="205"/>
      <c r="AK78" s="205"/>
      <c r="AL78" s="205"/>
      <c r="AM78" s="205"/>
      <c r="AN78" s="205"/>
      <c r="AO78" s="205"/>
      <c r="AP78" s="205"/>
      <c r="AQ78" s="205"/>
      <c r="AR78" s="205"/>
      <c r="AS78" s="205"/>
      <c r="AT78" s="205"/>
      <c r="AU78" s="205"/>
      <c r="AV78" s="205"/>
      <c r="AW78" s="205"/>
      <c r="AX78" s="205"/>
      <c r="AY78" s="205"/>
      <c r="AZ78" s="205"/>
      <c r="BA78" s="205"/>
      <c r="BB78" s="205"/>
      <c r="BC78" s="205"/>
      <c r="BD78" s="205"/>
      <c r="BE78" s="208"/>
      <c r="BF78" s="208"/>
      <c r="BG78" s="208"/>
      <c r="BH78" s="208"/>
      <c r="BI78" s="208"/>
      <c r="BJ78" s="208"/>
      <c r="BK78" s="208"/>
      <c r="BL78" s="208"/>
      <c r="BM78" s="208"/>
      <c r="BN78" s="208"/>
      <c r="BO78" s="208"/>
      <c r="BP78" s="208"/>
      <c r="BQ78" s="208"/>
      <c r="BR78" s="208"/>
      <c r="BS78" s="208"/>
    </row>
    <row r="79">
      <c r="A79" s="198"/>
      <c r="B79" s="198"/>
      <c r="C79" s="204" t="s">
        <v>2320</v>
      </c>
      <c r="D79" s="198"/>
      <c r="E79" s="198"/>
      <c r="F79" s="198"/>
      <c r="G79" s="198"/>
      <c r="H79" s="198"/>
      <c r="I79" s="198">
        <f>sumif(Deaths!$C:$C,"&lt;"&amp;I2,Deaths!$L:$L)</f>
        <v>0</v>
      </c>
      <c r="J79" s="198">
        <f>sumif(Deaths!$C:$C,"&lt;"&amp;J2,Deaths!$L:$L)</f>
        <v>1</v>
      </c>
      <c r="K79" s="198">
        <f>sumif(Deaths!$C:$C,"&lt;"&amp;K2,Deaths!$L:$L)</f>
        <v>1</v>
      </c>
      <c r="L79" s="198">
        <f>sumif(Deaths!$C:$C,"&lt;"&amp;L2,Deaths!$L:$L)</f>
        <v>1</v>
      </c>
      <c r="M79" s="198">
        <f>sumif(Deaths!$C:$C,"&lt;"&amp;M2,Deaths!$L:$L)</f>
        <v>2</v>
      </c>
      <c r="N79" s="198">
        <f>sumif(Deaths!$C:$C,"&lt;"&amp;N2,Deaths!$L:$L)</f>
        <v>3</v>
      </c>
      <c r="O79" s="198">
        <f>sumif(Deaths!$C:$C,"&lt;"&amp;O2,Deaths!$L:$L)</f>
        <v>4</v>
      </c>
      <c r="P79" s="198">
        <f>sumif(Deaths!$C:$C,"&lt;"&amp;P2,Deaths!$L:$L)</f>
        <v>5</v>
      </c>
      <c r="Q79" s="198">
        <f>sumif(Deaths!$C:$C,"&lt;"&amp;Q2,Deaths!$L:$L)</f>
        <v>5</v>
      </c>
      <c r="R79" s="198">
        <f>sumif(Deaths!$C:$C,"&lt;"&amp;R2,Deaths!$L:$L)</f>
        <v>8</v>
      </c>
      <c r="S79" s="198">
        <f>sumif(Deaths!$C:$C,"&lt;"&amp;S2,Deaths!$L:$L)</f>
        <v>9</v>
      </c>
      <c r="T79" s="198">
        <f>sumif(Deaths!$C:$C,"&lt;"&amp;T2,Deaths!$L:$L)</f>
        <v>11</v>
      </c>
      <c r="U79" s="198">
        <f>sumif(Deaths!$C:$C,"&lt;"&amp;U2,Deaths!$L:$L)</f>
        <v>14</v>
      </c>
      <c r="V79" s="198">
        <f>sumif(Deaths!$C:$C,"&lt;"&amp;V2,Deaths!$L:$L)</f>
        <v>18</v>
      </c>
      <c r="W79" s="198">
        <f>sumif(Deaths!$C:$C,"&lt;"&amp;W2,Deaths!$L:$L)</f>
        <v>20</v>
      </c>
      <c r="X79" s="198">
        <f>sumif(Deaths!$C:$C,"&lt;"&amp;X2,Deaths!$L:$L)</f>
        <v>20</v>
      </c>
      <c r="Y79" s="198">
        <f>sumif(Deaths!$C:$C,"&lt;"&amp;Y2,Deaths!$L:$L)</f>
        <v>21</v>
      </c>
      <c r="Z79" s="198">
        <f>sumif(Deaths!$C:$C,"&lt;"&amp;Z2,Deaths!$L:$L)</f>
        <v>22</v>
      </c>
      <c r="AA79" s="198">
        <f>sumif(Deaths!$C:$C,"&lt;"&amp;AA2,Deaths!$L:$L)</f>
        <v>25</v>
      </c>
      <c r="AB79" s="198">
        <f>sumif(Deaths!$C:$C,"&lt;"&amp;AB2,Deaths!$L:$L)</f>
        <v>30</v>
      </c>
      <c r="AC79" s="198">
        <f>sumif(Deaths!$C:$C,"&lt;"&amp;AC2,Deaths!$L:$L)</f>
        <v>33</v>
      </c>
      <c r="AD79" s="198">
        <f>sumif(Deaths!$C:$C,"&lt;"&amp;AD2,Deaths!$L:$L)</f>
        <v>38</v>
      </c>
      <c r="AE79" s="198">
        <f>sumif(Deaths!$C:$C,"&lt;"&amp;AE2,Deaths!$L:$L)</f>
        <v>43</v>
      </c>
      <c r="AF79" s="198">
        <f>sumif(Deaths!$C:$C,"&lt;"&amp;AF2,Deaths!$L:$L)</f>
        <v>46</v>
      </c>
      <c r="AG79" s="198">
        <f>sumif(Deaths!$C:$C,"&lt;"&amp;AG2,Deaths!$L:$L)</f>
        <v>52</v>
      </c>
      <c r="AH79" s="198">
        <f>sumif(Deaths!$C:$C,"&lt;"&amp;AH2,Deaths!$L:$L)</f>
        <v>61</v>
      </c>
      <c r="AI79" s="198"/>
      <c r="AJ79" s="198"/>
      <c r="AK79" s="198"/>
      <c r="AL79" s="198"/>
      <c r="AM79" s="198"/>
      <c r="AN79" s="198"/>
      <c r="AO79" s="198"/>
      <c r="AP79" s="198"/>
      <c r="AQ79" s="198"/>
      <c r="AR79" s="198"/>
      <c r="AS79" s="198"/>
      <c r="AT79" s="198"/>
      <c r="AU79" s="198"/>
      <c r="AV79" s="198"/>
      <c r="AW79" s="198"/>
      <c r="AX79" s="198"/>
      <c r="AY79" s="198"/>
      <c r="AZ79" s="198"/>
      <c r="BA79" s="198"/>
      <c r="BB79" s="198"/>
      <c r="BC79" s="198"/>
      <c r="BD79" s="198"/>
      <c r="BE79" s="203"/>
      <c r="BF79" s="203"/>
      <c r="BG79" s="203"/>
      <c r="BH79" s="203"/>
      <c r="BI79" s="203"/>
      <c r="BJ79" s="203"/>
      <c r="BK79" s="203"/>
      <c r="BL79" s="203"/>
      <c r="BM79" s="203"/>
      <c r="BN79" s="203"/>
      <c r="BO79" s="203"/>
      <c r="BP79" s="203"/>
      <c r="BQ79" s="203"/>
      <c r="BR79" s="203"/>
      <c r="BS79" s="203"/>
    </row>
    <row r="80">
      <c r="A80" s="198"/>
      <c r="B80" s="198"/>
      <c r="C80" s="204" t="s">
        <v>2321</v>
      </c>
      <c r="D80" s="198"/>
      <c r="E80" s="198"/>
      <c r="F80" s="198"/>
      <c r="G80" s="198"/>
      <c r="H80" s="198"/>
      <c r="I80" s="198"/>
      <c r="J80" s="199">
        <f t="shared" ref="J80:AH80" si="70">J78/J79</f>
        <v>13467.32623</v>
      </c>
      <c r="K80" s="199">
        <f t="shared" si="70"/>
        <v>20400.02326</v>
      </c>
      <c r="L80" s="199">
        <f t="shared" si="70"/>
        <v>29155.38292</v>
      </c>
      <c r="M80" s="199">
        <f t="shared" si="70"/>
        <v>19969.48631</v>
      </c>
      <c r="N80" s="199">
        <f t="shared" si="70"/>
        <v>17642.44277</v>
      </c>
      <c r="O80" s="199">
        <f t="shared" si="70"/>
        <v>17009.11356</v>
      </c>
      <c r="P80" s="199">
        <f t="shared" si="70"/>
        <v>17198.63463</v>
      </c>
      <c r="Q80" s="199">
        <f t="shared" si="70"/>
        <v>21410.27782</v>
      </c>
      <c r="R80" s="199">
        <f t="shared" si="70"/>
        <v>16465.60697</v>
      </c>
      <c r="S80" s="199">
        <f t="shared" si="70"/>
        <v>17785.79346</v>
      </c>
      <c r="T80" s="199">
        <f t="shared" si="70"/>
        <v>17456.48887</v>
      </c>
      <c r="U80" s="199">
        <f t="shared" si="70"/>
        <v>16374.70538</v>
      </c>
      <c r="V80" s="199">
        <f t="shared" si="70"/>
        <v>15129.92782</v>
      </c>
      <c r="W80" s="199">
        <f t="shared" si="70"/>
        <v>16009.68076</v>
      </c>
      <c r="X80" s="199">
        <f t="shared" si="70"/>
        <v>18720.63535</v>
      </c>
      <c r="Y80" s="199">
        <f t="shared" si="70"/>
        <v>20726.3792</v>
      </c>
      <c r="Z80" s="199">
        <f t="shared" si="70"/>
        <v>22867.10445</v>
      </c>
      <c r="AA80" s="199">
        <f t="shared" si="70"/>
        <v>23065.14812</v>
      </c>
      <c r="AB80" s="199">
        <f t="shared" si="70"/>
        <v>21991.3326</v>
      </c>
      <c r="AC80" s="199">
        <f t="shared" si="70"/>
        <v>23012.15168</v>
      </c>
      <c r="AD80" s="199">
        <f t="shared" si="70"/>
        <v>23180.30838</v>
      </c>
      <c r="AE80" s="199">
        <f t="shared" si="70"/>
        <v>23678.88628</v>
      </c>
      <c r="AF80" s="199">
        <f t="shared" si="70"/>
        <v>25579.16264</v>
      </c>
      <c r="AG80" s="199">
        <f t="shared" si="70"/>
        <v>26175.56111</v>
      </c>
      <c r="AH80" s="199">
        <f t="shared" si="70"/>
        <v>25774.0997</v>
      </c>
      <c r="AI80" s="198"/>
      <c r="AJ80" s="198"/>
      <c r="AK80" s="198"/>
      <c r="AL80" s="198"/>
      <c r="AM80" s="198"/>
      <c r="AN80" s="198"/>
      <c r="AO80" s="198"/>
      <c r="AP80" s="198"/>
      <c r="AQ80" s="198"/>
      <c r="AR80" s="198"/>
      <c r="AS80" s="198"/>
      <c r="AT80" s="198"/>
      <c r="AU80" s="198"/>
      <c r="AV80" s="198"/>
      <c r="AW80" s="198"/>
      <c r="AX80" s="198"/>
      <c r="AY80" s="198"/>
      <c r="AZ80" s="198"/>
      <c r="BA80" s="198"/>
      <c r="BB80" s="198"/>
      <c r="BC80" s="198"/>
      <c r="BD80" s="198"/>
      <c r="BE80" s="203"/>
      <c r="BF80" s="203"/>
      <c r="BG80" s="203"/>
      <c r="BH80" s="203"/>
      <c r="BI80" s="203"/>
      <c r="BJ80" s="203"/>
      <c r="BK80" s="203"/>
      <c r="BL80" s="203"/>
      <c r="BM80" s="203"/>
      <c r="BN80" s="203"/>
      <c r="BO80" s="203"/>
      <c r="BP80" s="203"/>
      <c r="BQ80" s="203"/>
      <c r="BR80" s="203"/>
      <c r="BS80" s="203"/>
    </row>
    <row r="81">
      <c r="A81" s="198"/>
      <c r="B81" s="198"/>
      <c r="C81" s="204" t="s">
        <v>2322</v>
      </c>
      <c r="D81" s="198"/>
      <c r="E81" s="198"/>
      <c r="F81" s="198"/>
      <c r="G81" s="198">
        <f>sumif(Deaths!$C:$C,"&lt;"&amp;G2,Deaths!$G:$G)</f>
        <v>0</v>
      </c>
      <c r="H81" s="198">
        <f>sumif(Deaths!$C:$C,"&lt;"&amp;H2,Deaths!$G:$G)</f>
        <v>2</v>
      </c>
      <c r="I81" s="198">
        <f>sumif(Deaths!$C:$C,"&lt;"&amp;I2,Deaths!$G:$G)</f>
        <v>2</v>
      </c>
      <c r="J81" s="199">
        <f>sumif(Deaths!$C:$C,"&lt;"&amp;J2,Deaths!$G:$G)</f>
        <v>3</v>
      </c>
      <c r="K81" s="199">
        <f>sumif(Deaths!$C:$C,"&lt;"&amp;K2,Deaths!$G:$G)</f>
        <v>3</v>
      </c>
      <c r="L81" s="199">
        <f>sumif(Deaths!$C:$C,"&lt;"&amp;L2,Deaths!$G:$G)</f>
        <v>3</v>
      </c>
      <c r="M81" s="199">
        <f>sumif(Deaths!$C:$C,"&lt;"&amp;M2,Deaths!$G:$G)</f>
        <v>8</v>
      </c>
      <c r="N81" s="199">
        <f>sumif(Deaths!$C:$C,"&lt;"&amp;N2,Deaths!$G:$G)</f>
        <v>9</v>
      </c>
      <c r="O81" s="199">
        <f>sumif(Deaths!$C:$C,"&lt;"&amp;O2,Deaths!$G:$G)</f>
        <v>10</v>
      </c>
      <c r="P81" s="199">
        <f>sumif(Deaths!$C:$C,"&lt;"&amp;P2,Deaths!$G:$G)</f>
        <v>11</v>
      </c>
      <c r="Q81" s="199">
        <f>sumif(Deaths!$C:$C,"&lt;"&amp;Q2,Deaths!$G:$G)</f>
        <v>11</v>
      </c>
      <c r="R81" s="199">
        <f>sumif(Deaths!$C:$C,"&lt;"&amp;R2,Deaths!$G:$G)</f>
        <v>14</v>
      </c>
      <c r="S81" s="199">
        <f>sumif(Deaths!$C:$C,"&lt;"&amp;S2,Deaths!$G:$G)</f>
        <v>15</v>
      </c>
      <c r="T81" s="199">
        <f>sumif(Deaths!$C:$C,"&lt;"&amp;T2,Deaths!$G:$G)</f>
        <v>19</v>
      </c>
      <c r="U81" s="199">
        <f>sumif(Deaths!$C:$C,"&lt;"&amp;U2,Deaths!$G:$G)</f>
        <v>24</v>
      </c>
      <c r="V81" s="199">
        <f>sumif(Deaths!$C:$C,"&lt;"&amp;V2,Deaths!$G:$G)</f>
        <v>30</v>
      </c>
      <c r="W81" s="199">
        <f>sumif(Deaths!$C:$C,"&lt;"&amp;W2,Deaths!$G:$G)</f>
        <v>32</v>
      </c>
      <c r="X81" s="199">
        <f>sumif(Deaths!$C:$C,"&lt;"&amp;X2,Deaths!$G:$G)</f>
        <v>36</v>
      </c>
      <c r="Y81" s="199">
        <f>sumif(Deaths!$C:$C,"&lt;"&amp;Y2,Deaths!$G:$G)</f>
        <v>39</v>
      </c>
      <c r="Z81" s="199">
        <f>sumif(Deaths!$C:$C,"&lt;"&amp;Z2,Deaths!$G:$G)</f>
        <v>41</v>
      </c>
      <c r="AA81" s="199">
        <f>sumif(Deaths!$C:$C,"&lt;"&amp;AA2,Deaths!$G:$G)</f>
        <v>44</v>
      </c>
      <c r="AB81" s="199">
        <f>sumif(Deaths!$C:$C,"&lt;"&amp;AB2,Deaths!$G:$G)</f>
        <v>50</v>
      </c>
      <c r="AC81" s="199">
        <f>sumif(Deaths!$C:$C,"&lt;"&amp;AC2,Deaths!$G:$G)</f>
        <v>55</v>
      </c>
      <c r="AD81" s="199">
        <f>sumif(Deaths!$C:$C,"&lt;"&amp;AD2,Deaths!$G:$G)</f>
        <v>62</v>
      </c>
      <c r="AE81" s="199">
        <f>sumif(Deaths!$C:$C,"&lt;"&amp;AE2,Deaths!$G:$G)</f>
        <v>68</v>
      </c>
      <c r="AF81" s="199">
        <f>sumif(Deaths!$C:$C,"&lt;"&amp;AF2,Deaths!$G:$G)</f>
        <v>74</v>
      </c>
      <c r="AG81" s="199">
        <f>sumif(Deaths!$C:$C,"&lt;"&amp;AG2,Deaths!$G:$G)</f>
        <v>89</v>
      </c>
      <c r="AH81" s="199">
        <f>sumif(Deaths!$C:$C,"&lt;"&amp;AH2,Deaths!$G:$G)</f>
        <v>112</v>
      </c>
      <c r="AI81" s="198"/>
      <c r="AJ81" s="198"/>
      <c r="AK81" s="198"/>
      <c r="AL81" s="198"/>
      <c r="AM81" s="198"/>
      <c r="AN81" s="198"/>
      <c r="AO81" s="198"/>
      <c r="AP81" s="198"/>
      <c r="AQ81" s="198"/>
      <c r="AR81" s="198"/>
      <c r="AS81" s="198"/>
      <c r="AT81" s="198"/>
      <c r="AU81" s="198"/>
      <c r="AV81" s="198"/>
      <c r="AW81" s="198"/>
      <c r="AX81" s="198"/>
      <c r="AY81" s="198"/>
      <c r="AZ81" s="198"/>
      <c r="BA81" s="198"/>
      <c r="BB81" s="198"/>
      <c r="BC81" s="198"/>
      <c r="BD81" s="198"/>
      <c r="BE81" s="203"/>
      <c r="BF81" s="203"/>
      <c r="BG81" s="203"/>
      <c r="BH81" s="203"/>
      <c r="BI81" s="203"/>
      <c r="BJ81" s="203"/>
      <c r="BK81" s="203"/>
      <c r="BL81" s="203"/>
      <c r="BM81" s="203"/>
      <c r="BN81" s="203"/>
      <c r="BO81" s="203"/>
      <c r="BP81" s="203"/>
      <c r="BQ81" s="203"/>
      <c r="BR81" s="203"/>
      <c r="BS81" s="203"/>
    </row>
    <row r="82">
      <c r="A82" s="198"/>
      <c r="B82" s="198"/>
      <c r="C82" s="204" t="s">
        <v>2323</v>
      </c>
      <c r="D82" s="198"/>
      <c r="E82" s="198"/>
      <c r="F82" s="198"/>
      <c r="G82" s="198"/>
      <c r="H82" s="199">
        <f t="shared" ref="H82:AH82" si="71">H78/H81</f>
        <v>2076.208235</v>
      </c>
      <c r="I82" s="199">
        <f t="shared" si="71"/>
        <v>4016.554296</v>
      </c>
      <c r="J82" s="199">
        <f t="shared" si="71"/>
        <v>4489.108743</v>
      </c>
      <c r="K82" s="199">
        <f t="shared" si="71"/>
        <v>6800.007753</v>
      </c>
      <c r="L82" s="199">
        <f t="shared" si="71"/>
        <v>9718.460975</v>
      </c>
      <c r="M82" s="199">
        <f t="shared" si="71"/>
        <v>4992.371577</v>
      </c>
      <c r="N82" s="199">
        <f t="shared" si="71"/>
        <v>5880.814255</v>
      </c>
      <c r="O82" s="199">
        <f t="shared" si="71"/>
        <v>6803.645426</v>
      </c>
      <c r="P82" s="199">
        <f t="shared" si="71"/>
        <v>7817.561196</v>
      </c>
      <c r="Q82" s="199">
        <f t="shared" si="71"/>
        <v>9731.944465</v>
      </c>
      <c r="R82" s="199">
        <f t="shared" si="71"/>
        <v>9408.918268</v>
      </c>
      <c r="S82" s="199">
        <f t="shared" si="71"/>
        <v>10671.47608</v>
      </c>
      <c r="T82" s="199">
        <f t="shared" si="71"/>
        <v>10106.38829</v>
      </c>
      <c r="U82" s="199">
        <f t="shared" si="71"/>
        <v>9551.911474</v>
      </c>
      <c r="V82" s="199">
        <f t="shared" si="71"/>
        <v>9077.956692</v>
      </c>
      <c r="W82" s="199">
        <f t="shared" si="71"/>
        <v>10006.05048</v>
      </c>
      <c r="X82" s="199">
        <f t="shared" si="71"/>
        <v>10400.35297</v>
      </c>
      <c r="Y82" s="199">
        <f t="shared" si="71"/>
        <v>11160.35803</v>
      </c>
      <c r="Z82" s="199">
        <f t="shared" si="71"/>
        <v>12270.15361</v>
      </c>
      <c r="AA82" s="199">
        <f t="shared" si="71"/>
        <v>13105.1978</v>
      </c>
      <c r="AB82" s="199">
        <f t="shared" si="71"/>
        <v>13194.79956</v>
      </c>
      <c r="AC82" s="199">
        <f t="shared" si="71"/>
        <v>13807.29101</v>
      </c>
      <c r="AD82" s="199">
        <f t="shared" si="71"/>
        <v>14207.28578</v>
      </c>
      <c r="AE82" s="199">
        <f t="shared" si="71"/>
        <v>14973.41338</v>
      </c>
      <c r="AF82" s="199">
        <f t="shared" si="71"/>
        <v>15900.56056</v>
      </c>
      <c r="AG82" s="199">
        <f t="shared" si="71"/>
        <v>15293.58626</v>
      </c>
      <c r="AH82" s="199">
        <f t="shared" si="71"/>
        <v>14037.6793</v>
      </c>
      <c r="AI82" s="198"/>
      <c r="AJ82" s="198"/>
      <c r="AK82" s="198"/>
      <c r="AL82" s="198"/>
      <c r="AM82" s="198"/>
      <c r="AN82" s="198"/>
      <c r="AO82" s="198"/>
      <c r="AP82" s="198"/>
      <c r="AQ82" s="198"/>
      <c r="AR82" s="198"/>
      <c r="AS82" s="198"/>
      <c r="AT82" s="198"/>
      <c r="AU82" s="198"/>
      <c r="AV82" s="198"/>
      <c r="AW82" s="198"/>
      <c r="AX82" s="198"/>
      <c r="AY82" s="198"/>
      <c r="AZ82" s="198"/>
      <c r="BA82" s="198"/>
      <c r="BB82" s="198"/>
      <c r="BC82" s="198"/>
      <c r="BD82" s="198"/>
      <c r="BE82" s="203"/>
      <c r="BF82" s="203"/>
      <c r="BG82" s="203"/>
      <c r="BH82" s="203"/>
      <c r="BI82" s="203"/>
      <c r="BJ82" s="203"/>
      <c r="BK82" s="203"/>
      <c r="BL82" s="203"/>
      <c r="BM82" s="203"/>
      <c r="BN82" s="203"/>
      <c r="BO82" s="203"/>
      <c r="BP82" s="203"/>
      <c r="BQ82" s="203"/>
      <c r="BR82" s="203"/>
      <c r="BS82" s="203"/>
    </row>
    <row r="83">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c r="AA83" s="198"/>
      <c r="AB83" s="198"/>
      <c r="AC83" s="198"/>
      <c r="AD83" s="198"/>
      <c r="AE83" s="198"/>
      <c r="AF83" s="198"/>
      <c r="AG83" s="198"/>
      <c r="AH83" s="198"/>
      <c r="AI83" s="198"/>
      <c r="AJ83" s="198"/>
      <c r="AK83" s="198"/>
      <c r="AL83" s="198"/>
      <c r="AM83" s="198"/>
      <c r="AN83" s="198"/>
      <c r="AO83" s="198"/>
      <c r="AP83" s="198"/>
      <c r="AQ83" s="198"/>
      <c r="AR83" s="198"/>
      <c r="AS83" s="198"/>
      <c r="AT83" s="198"/>
      <c r="AU83" s="198"/>
      <c r="AV83" s="198"/>
      <c r="AW83" s="198"/>
      <c r="AX83" s="198"/>
      <c r="AY83" s="198"/>
      <c r="AZ83" s="198"/>
      <c r="BA83" s="198"/>
      <c r="BB83" s="198"/>
      <c r="BC83" s="198"/>
      <c r="BD83" s="198"/>
      <c r="BE83" s="203"/>
      <c r="BF83" s="203"/>
      <c r="BG83" s="203"/>
      <c r="BH83" s="203"/>
      <c r="BI83" s="203"/>
      <c r="BJ83" s="203"/>
      <c r="BK83" s="203"/>
      <c r="BL83" s="203"/>
      <c r="BM83" s="203"/>
      <c r="BN83" s="203"/>
      <c r="BO83" s="203"/>
      <c r="BP83" s="203"/>
      <c r="BQ83" s="203"/>
      <c r="BR83" s="203"/>
      <c r="BS83" s="203"/>
    </row>
    <row r="84">
      <c r="A84" s="209"/>
      <c r="B84" s="209"/>
      <c r="C84" s="210" t="s">
        <v>2239</v>
      </c>
      <c r="D84" s="209"/>
      <c r="E84" s="209">
        <f t="shared" ref="E84:AH84" si="72">E76/E$78</f>
        <v>1</v>
      </c>
      <c r="F84" s="209">
        <f t="shared" si="72"/>
        <v>1</v>
      </c>
      <c r="G84" s="209">
        <f t="shared" si="72"/>
        <v>1</v>
      </c>
      <c r="H84" s="209">
        <f t="shared" si="72"/>
        <v>1</v>
      </c>
      <c r="I84" s="209">
        <f t="shared" si="72"/>
        <v>0.9779744088</v>
      </c>
      <c r="J84" s="209">
        <f t="shared" si="72"/>
        <v>0.9289787065</v>
      </c>
      <c r="K84" s="209">
        <f t="shared" si="72"/>
        <v>0.8780079852</v>
      </c>
      <c r="L84" s="209">
        <f t="shared" si="72"/>
        <v>0.833187555</v>
      </c>
      <c r="M84" s="209">
        <f t="shared" si="72"/>
        <v>0.7942825308</v>
      </c>
      <c r="N84" s="209">
        <f t="shared" si="72"/>
        <v>0.7631851828</v>
      </c>
      <c r="O84" s="209">
        <f t="shared" si="72"/>
        <v>0.7373816618</v>
      </c>
      <c r="P84" s="209">
        <f t="shared" si="72"/>
        <v>0.7150808589</v>
      </c>
      <c r="Q84" s="209">
        <f t="shared" si="72"/>
        <v>0.6957755277</v>
      </c>
      <c r="R84" s="209">
        <f t="shared" si="72"/>
        <v>0.6776638963</v>
      </c>
      <c r="S84" s="209">
        <f t="shared" si="72"/>
        <v>0.6625681345</v>
      </c>
      <c r="T84" s="209">
        <f t="shared" si="72"/>
        <v>0.6520151525</v>
      </c>
      <c r="U84" s="209">
        <f t="shared" si="72"/>
        <v>0.6443599476</v>
      </c>
      <c r="V84" s="209">
        <f t="shared" si="72"/>
        <v>0.6381860984</v>
      </c>
      <c r="W84" s="209">
        <f t="shared" si="72"/>
        <v>0.6315626935</v>
      </c>
      <c r="X84" s="209">
        <f t="shared" si="72"/>
        <v>0.6235023884</v>
      </c>
      <c r="Y84" s="209">
        <f t="shared" si="72"/>
        <v>0.615927358</v>
      </c>
      <c r="Z84" s="209">
        <f t="shared" si="72"/>
        <v>0.6087174668</v>
      </c>
      <c r="AA84" s="209">
        <f t="shared" si="72"/>
        <v>0.6023377274</v>
      </c>
      <c r="AB84" s="209">
        <f t="shared" si="72"/>
        <v>0.5978168887</v>
      </c>
      <c r="AC84" s="209">
        <f t="shared" si="72"/>
        <v>0.5980522318</v>
      </c>
      <c r="AD84" s="209">
        <f t="shared" si="72"/>
        <v>0.6043796173</v>
      </c>
      <c r="AE84" s="209">
        <f t="shared" si="72"/>
        <v>0.6109136218</v>
      </c>
      <c r="AF84" s="209">
        <f t="shared" si="72"/>
        <v>0.6146478699</v>
      </c>
      <c r="AG84" s="209">
        <f t="shared" si="72"/>
        <v>0.6128993711</v>
      </c>
      <c r="AH84" s="209">
        <f t="shared" si="72"/>
        <v>0.6038167823</v>
      </c>
      <c r="AI84" s="209"/>
      <c r="AJ84" s="209"/>
      <c r="AK84" s="209"/>
      <c r="AL84" s="209"/>
      <c r="AM84" s="209"/>
      <c r="AN84" s="209"/>
      <c r="AO84" s="209"/>
      <c r="AP84" s="209"/>
      <c r="AQ84" s="209"/>
      <c r="AR84" s="209"/>
      <c r="AS84" s="209"/>
      <c r="AT84" s="209"/>
      <c r="AU84" s="209"/>
      <c r="AV84" s="209"/>
      <c r="AW84" s="209"/>
      <c r="AX84" s="209"/>
      <c r="AY84" s="209"/>
      <c r="AZ84" s="209"/>
      <c r="BA84" s="209"/>
      <c r="BB84" s="209"/>
      <c r="BC84" s="209"/>
      <c r="BD84" s="209"/>
      <c r="BE84" s="211"/>
      <c r="BF84" s="211"/>
      <c r="BG84" s="211"/>
      <c r="BH84" s="211"/>
      <c r="BI84" s="211"/>
      <c r="BJ84" s="211"/>
      <c r="BK84" s="211"/>
      <c r="BL84" s="211"/>
      <c r="BM84" s="211"/>
      <c r="BN84" s="211"/>
      <c r="BO84" s="211"/>
      <c r="BP84" s="211"/>
      <c r="BQ84" s="211"/>
      <c r="BR84" s="211"/>
      <c r="BS84" s="211"/>
    </row>
    <row r="85">
      <c r="A85" s="209"/>
      <c r="B85" s="209"/>
      <c r="C85" s="210" t="s">
        <v>2318</v>
      </c>
      <c r="D85" s="209"/>
      <c r="E85" s="209">
        <f t="shared" ref="E85:AH85" si="73">E77/E$78</f>
        <v>0</v>
      </c>
      <c r="F85" s="209">
        <f t="shared" si="73"/>
        <v>0</v>
      </c>
      <c r="G85" s="209">
        <f t="shared" si="73"/>
        <v>0</v>
      </c>
      <c r="H85" s="209">
        <f t="shared" si="73"/>
        <v>0</v>
      </c>
      <c r="I85" s="209">
        <f t="shared" si="73"/>
        <v>0.02202559118</v>
      </c>
      <c r="J85" s="209">
        <f t="shared" si="73"/>
        <v>0.07102129347</v>
      </c>
      <c r="K85" s="209">
        <f t="shared" si="73"/>
        <v>0.1219920148</v>
      </c>
      <c r="L85" s="209">
        <f t="shared" si="73"/>
        <v>0.166812445</v>
      </c>
      <c r="M85" s="209">
        <f t="shared" si="73"/>
        <v>0.2057174692</v>
      </c>
      <c r="N85" s="209">
        <f t="shared" si="73"/>
        <v>0.2368148172</v>
      </c>
      <c r="O85" s="209">
        <f t="shared" si="73"/>
        <v>0.2626183382</v>
      </c>
      <c r="P85" s="209">
        <f t="shared" si="73"/>
        <v>0.2849191411</v>
      </c>
      <c r="Q85" s="209">
        <f t="shared" si="73"/>
        <v>0.3042244723</v>
      </c>
      <c r="R85" s="209">
        <f t="shared" si="73"/>
        <v>0.3223361037</v>
      </c>
      <c r="S85" s="209">
        <f t="shared" si="73"/>
        <v>0.3374318655</v>
      </c>
      <c r="T85" s="209">
        <f t="shared" si="73"/>
        <v>0.3479848475</v>
      </c>
      <c r="U85" s="209">
        <f t="shared" si="73"/>
        <v>0.3556400524</v>
      </c>
      <c r="V85" s="209">
        <f t="shared" si="73"/>
        <v>0.3618139016</v>
      </c>
      <c r="W85" s="209">
        <f t="shared" si="73"/>
        <v>0.3684373065</v>
      </c>
      <c r="X85" s="209">
        <f t="shared" si="73"/>
        <v>0.3764976116</v>
      </c>
      <c r="Y85" s="209">
        <f t="shared" si="73"/>
        <v>0.384072642</v>
      </c>
      <c r="Z85" s="209">
        <f t="shared" si="73"/>
        <v>0.3912825332</v>
      </c>
      <c r="AA85" s="209">
        <f t="shared" si="73"/>
        <v>0.3976622726</v>
      </c>
      <c r="AB85" s="209">
        <f t="shared" si="73"/>
        <v>0.4021831113</v>
      </c>
      <c r="AC85" s="209">
        <f t="shared" si="73"/>
        <v>0.4019477682</v>
      </c>
      <c r="AD85" s="209">
        <f t="shared" si="73"/>
        <v>0.3956203827</v>
      </c>
      <c r="AE85" s="209">
        <f t="shared" si="73"/>
        <v>0.3890863782</v>
      </c>
      <c r="AF85" s="209">
        <f t="shared" si="73"/>
        <v>0.3853521301</v>
      </c>
      <c r="AG85" s="209">
        <f t="shared" si="73"/>
        <v>0.3871006289</v>
      </c>
      <c r="AH85" s="209">
        <f t="shared" si="73"/>
        <v>0.3961832177</v>
      </c>
      <c r="AI85" s="209"/>
      <c r="AJ85" s="209"/>
      <c r="AK85" s="209"/>
      <c r="AL85" s="209"/>
      <c r="AM85" s="209"/>
      <c r="AN85" s="209"/>
      <c r="AO85" s="209"/>
      <c r="AP85" s="209"/>
      <c r="AQ85" s="209"/>
      <c r="AR85" s="209"/>
      <c r="AS85" s="209"/>
      <c r="AT85" s="209"/>
      <c r="AU85" s="209"/>
      <c r="AV85" s="209"/>
      <c r="AW85" s="209"/>
      <c r="AX85" s="209"/>
      <c r="AY85" s="209"/>
      <c r="AZ85" s="209"/>
      <c r="BA85" s="209"/>
      <c r="BB85" s="209"/>
      <c r="BC85" s="209"/>
      <c r="BD85" s="209"/>
      <c r="BE85" s="211"/>
      <c r="BF85" s="211"/>
      <c r="BG85" s="211"/>
      <c r="BH85" s="211"/>
      <c r="BI85" s="211"/>
      <c r="BJ85" s="211"/>
      <c r="BK85" s="211"/>
      <c r="BL85" s="211"/>
      <c r="BM85" s="211"/>
      <c r="BN85" s="211"/>
      <c r="BO85" s="211"/>
      <c r="BP85" s="211"/>
      <c r="BQ85" s="211"/>
      <c r="BR85" s="211"/>
      <c r="BS85" s="211"/>
    </row>
    <row r="86">
      <c r="A86" s="212"/>
      <c r="B86" s="212"/>
      <c r="C86" s="213" t="s">
        <v>2319</v>
      </c>
      <c r="D86" s="212"/>
      <c r="E86" s="212">
        <f t="shared" ref="E86:AH86" si="74">sum(E84:E85)</f>
        <v>1</v>
      </c>
      <c r="F86" s="212">
        <f t="shared" si="74"/>
        <v>1</v>
      </c>
      <c r="G86" s="212">
        <f t="shared" si="74"/>
        <v>1</v>
      </c>
      <c r="H86" s="212">
        <f t="shared" si="74"/>
        <v>1</v>
      </c>
      <c r="I86" s="212">
        <f t="shared" si="74"/>
        <v>1</v>
      </c>
      <c r="J86" s="212">
        <f t="shared" si="74"/>
        <v>1</v>
      </c>
      <c r="K86" s="212">
        <f t="shared" si="74"/>
        <v>1</v>
      </c>
      <c r="L86" s="212">
        <f t="shared" si="74"/>
        <v>1</v>
      </c>
      <c r="M86" s="212">
        <f t="shared" si="74"/>
        <v>1</v>
      </c>
      <c r="N86" s="212">
        <f t="shared" si="74"/>
        <v>1</v>
      </c>
      <c r="O86" s="212">
        <f t="shared" si="74"/>
        <v>1</v>
      </c>
      <c r="P86" s="212">
        <f t="shared" si="74"/>
        <v>1</v>
      </c>
      <c r="Q86" s="212">
        <f t="shared" si="74"/>
        <v>1</v>
      </c>
      <c r="R86" s="212">
        <f t="shared" si="74"/>
        <v>1</v>
      </c>
      <c r="S86" s="212">
        <f t="shared" si="74"/>
        <v>1</v>
      </c>
      <c r="T86" s="212">
        <f t="shared" si="74"/>
        <v>1</v>
      </c>
      <c r="U86" s="212">
        <f t="shared" si="74"/>
        <v>1</v>
      </c>
      <c r="V86" s="212">
        <f t="shared" si="74"/>
        <v>1</v>
      </c>
      <c r="W86" s="212">
        <f t="shared" si="74"/>
        <v>1</v>
      </c>
      <c r="X86" s="212">
        <f t="shared" si="74"/>
        <v>1</v>
      </c>
      <c r="Y86" s="212">
        <f t="shared" si="74"/>
        <v>1</v>
      </c>
      <c r="Z86" s="212">
        <f t="shared" si="74"/>
        <v>1</v>
      </c>
      <c r="AA86" s="212">
        <f t="shared" si="74"/>
        <v>1</v>
      </c>
      <c r="AB86" s="212">
        <f t="shared" si="74"/>
        <v>1</v>
      </c>
      <c r="AC86" s="212">
        <f t="shared" si="74"/>
        <v>1</v>
      </c>
      <c r="AD86" s="212">
        <f t="shared" si="74"/>
        <v>1</v>
      </c>
      <c r="AE86" s="212">
        <f t="shared" si="74"/>
        <v>1</v>
      </c>
      <c r="AF86" s="212">
        <f t="shared" si="74"/>
        <v>1</v>
      </c>
      <c r="AG86" s="212">
        <f t="shared" si="74"/>
        <v>1</v>
      </c>
      <c r="AH86" s="212">
        <f t="shared" si="74"/>
        <v>1</v>
      </c>
      <c r="AI86" s="212"/>
      <c r="AJ86" s="212"/>
      <c r="AK86" s="212"/>
      <c r="AL86" s="212"/>
      <c r="AM86" s="212"/>
      <c r="AN86" s="212"/>
      <c r="AO86" s="212"/>
      <c r="AP86" s="212"/>
      <c r="AQ86" s="212"/>
      <c r="AR86" s="212"/>
      <c r="AS86" s="212"/>
      <c r="AT86" s="212"/>
      <c r="AU86" s="212"/>
      <c r="AV86" s="212"/>
      <c r="AW86" s="212"/>
      <c r="AX86" s="212"/>
      <c r="AY86" s="212"/>
      <c r="AZ86" s="212"/>
      <c r="BA86" s="212"/>
      <c r="BB86" s="212"/>
      <c r="BC86" s="212"/>
      <c r="BD86" s="212"/>
      <c r="BE86" s="214"/>
      <c r="BF86" s="214"/>
      <c r="BG86" s="214"/>
      <c r="BH86" s="214"/>
      <c r="BI86" s="214"/>
      <c r="BJ86" s="214"/>
      <c r="BK86" s="214"/>
      <c r="BL86" s="214"/>
      <c r="BM86" s="214"/>
      <c r="BN86" s="214"/>
      <c r="BO86" s="214"/>
      <c r="BP86" s="214"/>
      <c r="BQ86" s="214"/>
      <c r="BR86" s="214"/>
      <c r="BS86" s="214"/>
    </row>
    <row r="87">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c r="AA87" s="198"/>
      <c r="AB87" s="198"/>
      <c r="AC87" s="198"/>
      <c r="AD87" s="198"/>
      <c r="AE87" s="198"/>
      <c r="AF87" s="198"/>
      <c r="AG87" s="198"/>
      <c r="AH87" s="198"/>
      <c r="AI87" s="198"/>
      <c r="AJ87" s="198"/>
      <c r="AK87" s="198"/>
      <c r="AL87" s="198"/>
      <c r="AM87" s="198"/>
      <c r="AN87" s="198"/>
      <c r="AO87" s="198"/>
      <c r="AP87" s="198"/>
      <c r="AQ87" s="198"/>
      <c r="AR87" s="198"/>
      <c r="AS87" s="198"/>
      <c r="AT87" s="198"/>
      <c r="AU87" s="198"/>
      <c r="AV87" s="198"/>
      <c r="AW87" s="198"/>
      <c r="AX87" s="198"/>
      <c r="AY87" s="198"/>
      <c r="AZ87" s="198"/>
      <c r="BA87" s="198"/>
      <c r="BB87" s="198"/>
      <c r="BC87" s="198"/>
      <c r="BD87" s="198"/>
      <c r="BE87" s="203"/>
      <c r="BF87" s="203"/>
      <c r="BG87" s="203"/>
      <c r="BH87" s="203"/>
      <c r="BI87" s="203"/>
      <c r="BJ87" s="203"/>
      <c r="BK87" s="203"/>
      <c r="BL87" s="203"/>
      <c r="BM87" s="203"/>
      <c r="BN87" s="203"/>
      <c r="BO87" s="203"/>
      <c r="BP87" s="203"/>
      <c r="BQ87" s="203"/>
      <c r="BR87" s="203"/>
      <c r="BS87" s="203"/>
    </row>
    <row r="88">
      <c r="A88" s="215" t="s">
        <v>2324</v>
      </c>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c r="AA88" s="198"/>
      <c r="AB88" s="198"/>
      <c r="AC88" s="198"/>
      <c r="AD88" s="198"/>
      <c r="AE88" s="198"/>
      <c r="AF88" s="198"/>
      <c r="AG88" s="198"/>
      <c r="AH88" s="198"/>
      <c r="AI88" s="198"/>
      <c r="AJ88" s="198"/>
      <c r="AK88" s="198"/>
      <c r="AL88" s="198"/>
      <c r="AM88" s="198"/>
      <c r="AN88" s="198"/>
      <c r="AO88" s="198"/>
      <c r="AP88" s="198"/>
      <c r="AQ88" s="198"/>
      <c r="AR88" s="198"/>
      <c r="AS88" s="198"/>
      <c r="AT88" s="198"/>
      <c r="AU88" s="198"/>
      <c r="AV88" s="198"/>
      <c r="AW88" s="198"/>
      <c r="AX88" s="198"/>
      <c r="AY88" s="198"/>
      <c r="AZ88" s="198"/>
      <c r="BA88" s="198"/>
      <c r="BB88" s="198"/>
      <c r="BC88" s="198"/>
      <c r="BD88" s="198"/>
      <c r="BE88" s="203"/>
      <c r="BF88" s="203"/>
      <c r="BG88" s="203"/>
      <c r="BH88" s="203"/>
      <c r="BI88" s="203"/>
      <c r="BJ88" s="203"/>
      <c r="BK88" s="203"/>
      <c r="BL88" s="203"/>
      <c r="BM88" s="203"/>
      <c r="BN88" s="203"/>
      <c r="BO88" s="203"/>
      <c r="BP88" s="203"/>
      <c r="BQ88" s="203"/>
      <c r="BR88" s="203"/>
      <c r="BS88" s="203"/>
    </row>
    <row r="89">
      <c r="A89" s="198">
        <v>1.0</v>
      </c>
      <c r="B89" s="216">
        <v>42277.0</v>
      </c>
      <c r="C89" s="12" t="s">
        <v>2291</v>
      </c>
      <c r="D89" s="198"/>
      <c r="E89" s="188" t="str">
        <f t="shared" ref="E89:AF89" si="75">iferror(if(max(0,(E$2-$B62-365/4/2)*index($7:$7,1,match($C63,$3:$3,0))/365)*(1-index($E$9:$AU$9,1,E$1-$A89))=0,"",max(0,(E$2-$B62-365/4/2)*index($7:$7,1,match($C63,$3:$3,0))/365)*(1-index($E$9:$AU$9,1,E$1-$A89))),"")</f>
        <v/>
      </c>
      <c r="F89" s="188" t="str">
        <f t="shared" si="75"/>
        <v/>
      </c>
      <c r="G89" s="188" t="str">
        <f t="shared" si="75"/>
        <v/>
      </c>
      <c r="H89" s="188" t="str">
        <f t="shared" si="75"/>
        <v/>
      </c>
      <c r="I89" s="188" t="str">
        <f t="shared" si="75"/>
        <v/>
      </c>
      <c r="J89" s="188" t="str">
        <f t="shared" si="75"/>
        <v/>
      </c>
      <c r="K89" s="188" t="str">
        <f t="shared" si="75"/>
        <v/>
      </c>
      <c r="L89" s="188" t="str">
        <f t="shared" si="75"/>
        <v/>
      </c>
      <c r="M89" s="188" t="str">
        <f t="shared" si="75"/>
        <v/>
      </c>
      <c r="N89" s="188" t="str">
        <f t="shared" si="75"/>
        <v/>
      </c>
      <c r="O89" s="188" t="str">
        <f t="shared" si="75"/>
        <v/>
      </c>
      <c r="P89" s="188" t="str">
        <f t="shared" si="75"/>
        <v/>
      </c>
      <c r="Q89" s="188" t="str">
        <f t="shared" si="75"/>
        <v/>
      </c>
      <c r="R89" s="188" t="str">
        <f t="shared" si="75"/>
        <v/>
      </c>
      <c r="S89" s="188" t="str">
        <f t="shared" si="75"/>
        <v/>
      </c>
      <c r="T89" s="188" t="str">
        <f t="shared" si="75"/>
        <v/>
      </c>
      <c r="U89" s="188" t="str">
        <f t="shared" si="75"/>
        <v/>
      </c>
      <c r="V89" s="188" t="str">
        <f t="shared" si="75"/>
        <v/>
      </c>
      <c r="W89" s="188" t="str">
        <f t="shared" si="75"/>
        <v/>
      </c>
      <c r="X89" s="188" t="str">
        <f t="shared" si="75"/>
        <v/>
      </c>
      <c r="Y89" s="188">
        <f t="shared" si="75"/>
        <v>27.8479461</v>
      </c>
      <c r="Z89" s="188">
        <f t="shared" si="75"/>
        <v>83.02613733</v>
      </c>
      <c r="AA89" s="188">
        <f t="shared" si="75"/>
        <v>136.9157554</v>
      </c>
      <c r="AB89" s="188">
        <f t="shared" si="75"/>
        <v>191.2974</v>
      </c>
      <c r="AC89" s="188">
        <f t="shared" si="75"/>
        <v>246.1778451</v>
      </c>
      <c r="AD89" s="188">
        <f t="shared" si="75"/>
        <v>300.9269529</v>
      </c>
      <c r="AE89" s="188">
        <f t="shared" si="75"/>
        <v>354.3697276</v>
      </c>
      <c r="AF89" s="188">
        <f t="shared" si="75"/>
        <v>408.258</v>
      </c>
      <c r="AG89" s="198"/>
      <c r="AH89" s="198"/>
      <c r="AI89" s="198"/>
      <c r="AJ89" s="198"/>
      <c r="AK89" s="198"/>
      <c r="AL89" s="198"/>
      <c r="AM89" s="198"/>
      <c r="AN89" s="198"/>
      <c r="AO89" s="198"/>
      <c r="AP89" s="198"/>
      <c r="AQ89" s="198"/>
      <c r="AR89" s="198"/>
      <c r="AS89" s="198"/>
      <c r="AT89" s="198"/>
      <c r="AU89" s="198"/>
      <c r="AV89" s="198"/>
      <c r="AW89" s="198"/>
      <c r="AX89" s="198"/>
      <c r="AY89" s="198"/>
      <c r="AZ89" s="198"/>
      <c r="BA89" s="198"/>
      <c r="BB89" s="198"/>
      <c r="BC89" s="198"/>
      <c r="BD89" s="198"/>
      <c r="BE89" s="203"/>
      <c r="BF89" s="203"/>
      <c r="BG89" s="203"/>
      <c r="BH89" s="203"/>
      <c r="BI89" s="203"/>
      <c r="BJ89" s="203"/>
      <c r="BK89" s="203"/>
      <c r="BL89" s="203"/>
      <c r="BM89" s="203"/>
      <c r="BN89" s="203"/>
      <c r="BO89" s="203"/>
      <c r="BP89" s="203"/>
      <c r="BQ89" s="203"/>
      <c r="BR89" s="203"/>
      <c r="BS89" s="203"/>
    </row>
    <row r="90">
      <c r="A90" s="198">
        <f t="shared" ref="A90:A104" si="77">A89+1</f>
        <v>2</v>
      </c>
      <c r="B90" s="216">
        <v>42369.0</v>
      </c>
      <c r="C90" s="12" t="s">
        <v>2292</v>
      </c>
      <c r="D90" s="198"/>
      <c r="E90" s="188" t="str">
        <f t="shared" ref="E90:AF90" si="76">iferror(if(max(0,(E$2-$B63-365/4/2)*index($7:$7,1,match($C64,$3:$3,0))/365)*(1-index($E$9:$AU$9,1,E$1-$A90))=0,"",max(0,(E$2-$B63-365/4/2)*index($7:$7,1,match($C64,$3:$3,0))/365)*(1-index($E$9:$AU$9,1,E$1-$A90))),"")</f>
        <v/>
      </c>
      <c r="F90" s="188" t="str">
        <f t="shared" si="76"/>
        <v/>
      </c>
      <c r="G90" s="188" t="str">
        <f t="shared" si="76"/>
        <v/>
      </c>
      <c r="H90" s="188" t="str">
        <f t="shared" si="76"/>
        <v/>
      </c>
      <c r="I90" s="188" t="str">
        <f t="shared" si="76"/>
        <v/>
      </c>
      <c r="J90" s="188" t="str">
        <f t="shared" si="76"/>
        <v/>
      </c>
      <c r="K90" s="188" t="str">
        <f t="shared" si="76"/>
        <v/>
      </c>
      <c r="L90" s="188" t="str">
        <f t="shared" si="76"/>
        <v/>
      </c>
      <c r="M90" s="188" t="str">
        <f t="shared" si="76"/>
        <v/>
      </c>
      <c r="N90" s="188" t="str">
        <f t="shared" si="76"/>
        <v/>
      </c>
      <c r="O90" s="188" t="str">
        <f t="shared" si="76"/>
        <v/>
      </c>
      <c r="P90" s="188" t="str">
        <f t="shared" si="76"/>
        <v/>
      </c>
      <c r="Q90" s="188" t="str">
        <f t="shared" si="76"/>
        <v/>
      </c>
      <c r="R90" s="188" t="str">
        <f t="shared" si="76"/>
        <v/>
      </c>
      <c r="S90" s="188" t="str">
        <f t="shared" si="76"/>
        <v/>
      </c>
      <c r="T90" s="188" t="str">
        <f t="shared" si="76"/>
        <v/>
      </c>
      <c r="U90" s="188" t="str">
        <f t="shared" si="76"/>
        <v/>
      </c>
      <c r="V90" s="188" t="str">
        <f t="shared" si="76"/>
        <v/>
      </c>
      <c r="W90" s="188" t="str">
        <f t="shared" si="76"/>
        <v/>
      </c>
      <c r="X90" s="188" t="str">
        <f t="shared" si="76"/>
        <v/>
      </c>
      <c r="Y90" s="188" t="str">
        <f t="shared" si="76"/>
        <v/>
      </c>
      <c r="Z90" s="188">
        <f t="shared" si="76"/>
        <v>193.4303283</v>
      </c>
      <c r="AA90" s="188">
        <f t="shared" si="76"/>
        <v>568.3598127</v>
      </c>
      <c r="AB90" s="188">
        <f t="shared" si="76"/>
        <v>946.8451913</v>
      </c>
      <c r="AC90" s="188">
        <f t="shared" si="76"/>
        <v>1328.7414</v>
      </c>
      <c r="AD90" s="188">
        <f t="shared" si="76"/>
        <v>1709.938005</v>
      </c>
      <c r="AE90" s="188">
        <f t="shared" si="76"/>
        <v>2081.917517</v>
      </c>
      <c r="AF90" s="188">
        <f t="shared" si="76"/>
        <v>2457.284782</v>
      </c>
      <c r="AG90" s="198"/>
      <c r="AH90" s="198"/>
      <c r="AI90" s="198"/>
      <c r="AJ90" s="198"/>
      <c r="AK90" s="198"/>
      <c r="AL90" s="198"/>
      <c r="AM90" s="198"/>
      <c r="AN90" s="198"/>
      <c r="AO90" s="198"/>
      <c r="AP90" s="198"/>
      <c r="AQ90" s="198"/>
      <c r="AR90" s="198"/>
      <c r="AS90" s="198"/>
      <c r="AT90" s="198"/>
      <c r="AU90" s="198"/>
      <c r="AV90" s="198"/>
      <c r="AW90" s="198"/>
      <c r="AX90" s="198"/>
      <c r="AY90" s="198"/>
      <c r="AZ90" s="198"/>
      <c r="BA90" s="198"/>
      <c r="BB90" s="198"/>
      <c r="BC90" s="198"/>
      <c r="BD90" s="198"/>
      <c r="BE90" s="203"/>
      <c r="BF90" s="203"/>
      <c r="BG90" s="203"/>
      <c r="BH90" s="203"/>
      <c r="BI90" s="203"/>
      <c r="BJ90" s="203"/>
      <c r="BK90" s="203"/>
      <c r="BL90" s="203"/>
      <c r="BM90" s="203"/>
      <c r="BN90" s="203"/>
      <c r="BO90" s="203"/>
      <c r="BP90" s="203"/>
      <c r="BQ90" s="203"/>
      <c r="BR90" s="203"/>
      <c r="BS90" s="203"/>
    </row>
    <row r="91">
      <c r="A91" s="198">
        <f t="shared" si="77"/>
        <v>3</v>
      </c>
      <c r="B91" s="216">
        <v>42460.0</v>
      </c>
      <c r="C91" s="12" t="s">
        <v>2293</v>
      </c>
      <c r="D91" s="198"/>
      <c r="E91" s="188" t="str">
        <f t="shared" ref="E91:AF91" si="78">iferror(if(max(0,(E$2-$B64-365/4/2)*index($7:$7,1,match($C65,$3:$3,0))/365)*(1-index($E$9:$AU$9,1,E$1-$A91))=0,"",max(0,(E$2-$B64-365/4/2)*index($7:$7,1,match($C65,$3:$3,0))/365)*(1-index($E$9:$AU$9,1,E$1-$A91))),"")</f>
        <v/>
      </c>
      <c r="F91" s="188" t="str">
        <f t="shared" si="78"/>
        <v/>
      </c>
      <c r="G91" s="188" t="str">
        <f t="shared" si="78"/>
        <v/>
      </c>
      <c r="H91" s="188" t="str">
        <f t="shared" si="78"/>
        <v/>
      </c>
      <c r="I91" s="188" t="str">
        <f t="shared" si="78"/>
        <v/>
      </c>
      <c r="J91" s="188" t="str">
        <f t="shared" si="78"/>
        <v/>
      </c>
      <c r="K91" s="188" t="str">
        <f t="shared" si="78"/>
        <v/>
      </c>
      <c r="L91" s="188" t="str">
        <f t="shared" si="78"/>
        <v/>
      </c>
      <c r="M91" s="188" t="str">
        <f t="shared" si="78"/>
        <v/>
      </c>
      <c r="N91" s="188" t="str">
        <f t="shared" si="78"/>
        <v/>
      </c>
      <c r="O91" s="188" t="str">
        <f t="shared" si="78"/>
        <v/>
      </c>
      <c r="P91" s="188" t="str">
        <f t="shared" si="78"/>
        <v/>
      </c>
      <c r="Q91" s="188" t="str">
        <f t="shared" si="78"/>
        <v/>
      </c>
      <c r="R91" s="188" t="str">
        <f t="shared" si="78"/>
        <v/>
      </c>
      <c r="S91" s="188" t="str">
        <f t="shared" si="78"/>
        <v/>
      </c>
      <c r="T91" s="188" t="str">
        <f t="shared" si="78"/>
        <v/>
      </c>
      <c r="U91" s="188" t="str">
        <f t="shared" si="78"/>
        <v/>
      </c>
      <c r="V91" s="188" t="str">
        <f t="shared" si="78"/>
        <v/>
      </c>
      <c r="W91" s="188" t="str">
        <f t="shared" si="78"/>
        <v/>
      </c>
      <c r="X91" s="188" t="str">
        <f t="shared" si="78"/>
        <v/>
      </c>
      <c r="Y91" s="188" t="str">
        <f t="shared" si="78"/>
        <v/>
      </c>
      <c r="Z91" s="188" t="str">
        <f t="shared" si="78"/>
        <v/>
      </c>
      <c r="AA91" s="188">
        <f t="shared" si="78"/>
        <v>982.096388</v>
      </c>
      <c r="AB91" s="188">
        <f t="shared" si="78"/>
        <v>2993.6579</v>
      </c>
      <c r="AC91" s="188">
        <f t="shared" si="78"/>
        <v>5024.051463</v>
      </c>
      <c r="AD91" s="188">
        <f t="shared" si="78"/>
        <v>7050.4294</v>
      </c>
      <c r="AE91" s="188">
        <f t="shared" si="78"/>
        <v>9028.984108</v>
      </c>
      <c r="AF91" s="188">
        <f t="shared" si="78"/>
        <v>11024.82105</v>
      </c>
      <c r="AG91" s="198"/>
      <c r="AH91" s="198"/>
      <c r="AI91" s="198"/>
      <c r="AJ91" s="198"/>
      <c r="AK91" s="198"/>
      <c r="AL91" s="198"/>
      <c r="AM91" s="198"/>
      <c r="AN91" s="198"/>
      <c r="AO91" s="198"/>
      <c r="AP91" s="198"/>
      <c r="AQ91" s="198"/>
      <c r="AR91" s="198"/>
      <c r="AS91" s="198"/>
      <c r="AT91" s="198"/>
      <c r="AU91" s="198"/>
      <c r="AV91" s="198"/>
      <c r="AW91" s="198"/>
      <c r="AX91" s="198"/>
      <c r="AY91" s="198"/>
      <c r="AZ91" s="198"/>
      <c r="BA91" s="198"/>
      <c r="BB91" s="198"/>
      <c r="BC91" s="198"/>
      <c r="BD91" s="198"/>
      <c r="BE91" s="203"/>
      <c r="BF91" s="203"/>
      <c r="BG91" s="203"/>
      <c r="BH91" s="203"/>
      <c r="BI91" s="203"/>
      <c r="BJ91" s="203"/>
      <c r="BK91" s="203"/>
      <c r="BL91" s="203"/>
      <c r="BM91" s="203"/>
      <c r="BN91" s="203"/>
      <c r="BO91" s="203"/>
      <c r="BP91" s="203"/>
      <c r="BQ91" s="203"/>
      <c r="BR91" s="203"/>
      <c r="BS91" s="203"/>
    </row>
    <row r="92">
      <c r="A92" s="198">
        <f t="shared" si="77"/>
        <v>4</v>
      </c>
      <c r="B92" s="216">
        <v>42551.0</v>
      </c>
      <c r="C92" s="12" t="s">
        <v>2294</v>
      </c>
      <c r="D92" s="198"/>
      <c r="E92" s="188" t="str">
        <f t="shared" ref="E92:AF92" si="79">iferror(if(max(0,(E$2-$B65-365/4/2)*index($7:$7,1,match($C66,$3:$3,0))/365)*(1-index($E$9:$AU$9,1,E$1-$A92))=0,"",max(0,(E$2-$B65-365/4/2)*index($7:$7,1,match($C66,$3:$3,0))/365)*(1-index($E$9:$AU$9,1,E$1-$A92))),"")</f>
        <v/>
      </c>
      <c r="F92" s="188" t="str">
        <f t="shared" si="79"/>
        <v/>
      </c>
      <c r="G92" s="188" t="str">
        <f t="shared" si="79"/>
        <v/>
      </c>
      <c r="H92" s="188" t="str">
        <f t="shared" si="79"/>
        <v/>
      </c>
      <c r="I92" s="188" t="str">
        <f t="shared" si="79"/>
        <v/>
      </c>
      <c r="J92" s="188" t="str">
        <f t="shared" si="79"/>
        <v/>
      </c>
      <c r="K92" s="188" t="str">
        <f t="shared" si="79"/>
        <v/>
      </c>
      <c r="L92" s="188" t="str">
        <f t="shared" si="79"/>
        <v/>
      </c>
      <c r="M92" s="188" t="str">
        <f t="shared" si="79"/>
        <v/>
      </c>
      <c r="N92" s="188" t="str">
        <f t="shared" si="79"/>
        <v/>
      </c>
      <c r="O92" s="188" t="str">
        <f t="shared" si="79"/>
        <v/>
      </c>
      <c r="P92" s="188" t="str">
        <f t="shared" si="79"/>
        <v/>
      </c>
      <c r="Q92" s="188" t="str">
        <f t="shared" si="79"/>
        <v/>
      </c>
      <c r="R92" s="188" t="str">
        <f t="shared" si="79"/>
        <v/>
      </c>
      <c r="S92" s="188" t="str">
        <f t="shared" si="79"/>
        <v/>
      </c>
      <c r="T92" s="188" t="str">
        <f t="shared" si="79"/>
        <v/>
      </c>
      <c r="U92" s="188" t="str">
        <f t="shared" si="79"/>
        <v/>
      </c>
      <c r="V92" s="188" t="str">
        <f t="shared" si="79"/>
        <v/>
      </c>
      <c r="W92" s="188" t="str">
        <f t="shared" si="79"/>
        <v/>
      </c>
      <c r="X92" s="188" t="str">
        <f t="shared" si="79"/>
        <v/>
      </c>
      <c r="Y92" s="188" t="str">
        <f t="shared" si="79"/>
        <v/>
      </c>
      <c r="Z92" s="188" t="str">
        <f t="shared" si="79"/>
        <v/>
      </c>
      <c r="AA92" s="188" t="str">
        <f t="shared" si="79"/>
        <v/>
      </c>
      <c r="AB92" s="188">
        <f t="shared" si="79"/>
        <v>2264.361392</v>
      </c>
      <c r="AC92" s="188">
        <f t="shared" si="79"/>
        <v>6849.90836</v>
      </c>
      <c r="AD92" s="188">
        <f t="shared" si="79"/>
        <v>11428.01507</v>
      </c>
      <c r="AE92" s="188">
        <f t="shared" si="79"/>
        <v>15897.5033</v>
      </c>
      <c r="AF92" s="188">
        <f t="shared" si="79"/>
        <v>20408.53463</v>
      </c>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203"/>
      <c r="BF92" s="203"/>
      <c r="BG92" s="203"/>
      <c r="BH92" s="203"/>
      <c r="BI92" s="203"/>
      <c r="BJ92" s="203"/>
      <c r="BK92" s="203"/>
      <c r="BL92" s="203"/>
      <c r="BM92" s="203"/>
      <c r="BN92" s="203"/>
      <c r="BO92" s="203"/>
      <c r="BP92" s="203"/>
      <c r="BQ92" s="203"/>
      <c r="BR92" s="203"/>
      <c r="BS92" s="203"/>
    </row>
    <row r="93">
      <c r="A93" s="198">
        <f t="shared" si="77"/>
        <v>5</v>
      </c>
      <c r="B93" s="192">
        <f t="shared" ref="B93:B104" si="81">edate(B89,12)</f>
        <v>42643</v>
      </c>
      <c r="C93" s="12" t="s">
        <v>2295</v>
      </c>
      <c r="D93" s="198"/>
      <c r="E93" s="188" t="str">
        <f t="shared" ref="E93:AF93" si="80">iferror(if(max(0,(E$2-$B66-365/4/2)*index($7:$7,1,match($C67,$3:$3,0))/365)*(1-index($E$9:$AU$9,1,E$1-$A93))=0,"",max(0,(E$2-$B66-365/4/2)*index($7:$7,1,match($C67,$3:$3,0))/365)*(1-index($E$9:$AU$9,1,E$1-$A93))),"")</f>
        <v/>
      </c>
      <c r="F93" s="188" t="str">
        <f t="shared" si="80"/>
        <v/>
      </c>
      <c r="G93" s="188" t="str">
        <f t="shared" si="80"/>
        <v/>
      </c>
      <c r="H93" s="188" t="str">
        <f t="shared" si="80"/>
        <v/>
      </c>
      <c r="I93" s="188" t="str">
        <f t="shared" si="80"/>
        <v/>
      </c>
      <c r="J93" s="188" t="str">
        <f t="shared" si="80"/>
        <v/>
      </c>
      <c r="K93" s="188" t="str">
        <f t="shared" si="80"/>
        <v/>
      </c>
      <c r="L93" s="188" t="str">
        <f t="shared" si="80"/>
        <v/>
      </c>
      <c r="M93" s="188" t="str">
        <f t="shared" si="80"/>
        <v/>
      </c>
      <c r="N93" s="188" t="str">
        <f t="shared" si="80"/>
        <v/>
      </c>
      <c r="O93" s="188" t="str">
        <f t="shared" si="80"/>
        <v/>
      </c>
      <c r="P93" s="188" t="str">
        <f t="shared" si="80"/>
        <v/>
      </c>
      <c r="Q93" s="188" t="str">
        <f t="shared" si="80"/>
        <v/>
      </c>
      <c r="R93" s="188" t="str">
        <f t="shared" si="80"/>
        <v/>
      </c>
      <c r="S93" s="188" t="str">
        <f t="shared" si="80"/>
        <v/>
      </c>
      <c r="T93" s="188" t="str">
        <f t="shared" si="80"/>
        <v/>
      </c>
      <c r="U93" s="188" t="str">
        <f t="shared" si="80"/>
        <v/>
      </c>
      <c r="V93" s="188" t="str">
        <f t="shared" si="80"/>
        <v/>
      </c>
      <c r="W93" s="188" t="str">
        <f t="shared" si="80"/>
        <v/>
      </c>
      <c r="X93" s="188" t="str">
        <f t="shared" si="80"/>
        <v/>
      </c>
      <c r="Y93" s="188" t="str">
        <f t="shared" si="80"/>
        <v/>
      </c>
      <c r="Z93" s="188" t="str">
        <f t="shared" si="80"/>
        <v/>
      </c>
      <c r="AA93" s="188" t="str">
        <f t="shared" si="80"/>
        <v/>
      </c>
      <c r="AB93" s="188" t="str">
        <f t="shared" si="80"/>
        <v/>
      </c>
      <c r="AC93" s="188">
        <f t="shared" si="80"/>
        <v>7032.860801</v>
      </c>
      <c r="AD93" s="188">
        <f t="shared" si="80"/>
        <v>20967.83959</v>
      </c>
      <c r="AE93" s="188">
        <f t="shared" si="80"/>
        <v>34577.39562</v>
      </c>
      <c r="AF93" s="188">
        <f t="shared" si="80"/>
        <v>48311.2105</v>
      </c>
      <c r="AG93" s="198"/>
      <c r="AH93" s="198"/>
      <c r="AI93" s="198"/>
      <c r="AJ93" s="198"/>
      <c r="AK93" s="198"/>
      <c r="AL93" s="198"/>
      <c r="AM93" s="198"/>
      <c r="AN93" s="198"/>
      <c r="AO93" s="198"/>
      <c r="AP93" s="198"/>
      <c r="AQ93" s="198"/>
      <c r="AR93" s="198"/>
      <c r="AS93" s="198"/>
      <c r="AT93" s="198"/>
      <c r="AU93" s="198"/>
      <c r="AV93" s="198"/>
      <c r="AW93" s="198"/>
      <c r="AX93" s="198"/>
      <c r="AY93" s="198"/>
      <c r="AZ93" s="198"/>
      <c r="BA93" s="198"/>
      <c r="BB93" s="198"/>
      <c r="BC93" s="198"/>
      <c r="BD93" s="198"/>
      <c r="BE93" s="203"/>
      <c r="BF93" s="203"/>
      <c r="BG93" s="203"/>
      <c r="BH93" s="203"/>
      <c r="BI93" s="203"/>
      <c r="BJ93" s="203"/>
      <c r="BK93" s="203"/>
      <c r="BL93" s="203"/>
      <c r="BM93" s="203"/>
      <c r="BN93" s="203"/>
      <c r="BO93" s="203"/>
      <c r="BP93" s="203"/>
      <c r="BQ93" s="203"/>
      <c r="BR93" s="203"/>
      <c r="BS93" s="203"/>
    </row>
    <row r="94">
      <c r="A94" s="198">
        <f t="shared" si="77"/>
        <v>6</v>
      </c>
      <c r="B94" s="192">
        <f t="shared" si="81"/>
        <v>42735</v>
      </c>
      <c r="C94" s="12" t="s">
        <v>2296</v>
      </c>
      <c r="D94" s="198"/>
      <c r="E94" s="188" t="str">
        <f t="shared" ref="E94:AF94" si="82">iferror(if(max(0,(E$2-$B67-365/4/2)*index($7:$7,1,match($C68,$3:$3,0))/365)*(1-index($E$9:$AU$9,1,E$1-$A94))=0,"",max(0,(E$2-$B67-365/4/2)*index($7:$7,1,match($C68,$3:$3,0))/365)*(1-index($E$9:$AU$9,1,E$1-$A94))),"")</f>
        <v/>
      </c>
      <c r="F94" s="188" t="str">
        <f t="shared" si="82"/>
        <v/>
      </c>
      <c r="G94" s="188" t="str">
        <f t="shared" si="82"/>
        <v/>
      </c>
      <c r="H94" s="188" t="str">
        <f t="shared" si="82"/>
        <v/>
      </c>
      <c r="I94" s="188" t="str">
        <f t="shared" si="82"/>
        <v/>
      </c>
      <c r="J94" s="188" t="str">
        <f t="shared" si="82"/>
        <v/>
      </c>
      <c r="K94" s="188" t="str">
        <f t="shared" si="82"/>
        <v/>
      </c>
      <c r="L94" s="188" t="str">
        <f t="shared" si="82"/>
        <v/>
      </c>
      <c r="M94" s="188" t="str">
        <f t="shared" si="82"/>
        <v/>
      </c>
      <c r="N94" s="188" t="str">
        <f t="shared" si="82"/>
        <v/>
      </c>
      <c r="O94" s="188" t="str">
        <f t="shared" si="82"/>
        <v/>
      </c>
      <c r="P94" s="188" t="str">
        <f t="shared" si="82"/>
        <v/>
      </c>
      <c r="Q94" s="188" t="str">
        <f t="shared" si="82"/>
        <v/>
      </c>
      <c r="R94" s="188" t="str">
        <f t="shared" si="82"/>
        <v/>
      </c>
      <c r="S94" s="188" t="str">
        <f t="shared" si="82"/>
        <v/>
      </c>
      <c r="T94" s="188" t="str">
        <f t="shared" si="82"/>
        <v/>
      </c>
      <c r="U94" s="188" t="str">
        <f t="shared" si="82"/>
        <v/>
      </c>
      <c r="V94" s="188" t="str">
        <f t="shared" si="82"/>
        <v/>
      </c>
      <c r="W94" s="188" t="str">
        <f t="shared" si="82"/>
        <v/>
      </c>
      <c r="X94" s="188" t="str">
        <f t="shared" si="82"/>
        <v/>
      </c>
      <c r="Y94" s="188" t="str">
        <f t="shared" si="82"/>
        <v/>
      </c>
      <c r="Z94" s="188" t="str">
        <f t="shared" si="82"/>
        <v/>
      </c>
      <c r="AA94" s="188" t="str">
        <f t="shared" si="82"/>
        <v/>
      </c>
      <c r="AB94" s="188" t="str">
        <f t="shared" si="82"/>
        <v/>
      </c>
      <c r="AC94" s="188" t="str">
        <f t="shared" si="82"/>
        <v/>
      </c>
      <c r="AD94" s="188">
        <f t="shared" si="82"/>
        <v>7921.611693</v>
      </c>
      <c r="AE94" s="188">
        <f t="shared" si="82"/>
        <v>23276.21412</v>
      </c>
      <c r="AF94" s="188">
        <f t="shared" si="82"/>
        <v>38776.44217</v>
      </c>
      <c r="AG94" s="198"/>
      <c r="AH94" s="198"/>
      <c r="AI94" s="198"/>
      <c r="AJ94" s="198"/>
      <c r="AK94" s="198"/>
      <c r="AL94" s="198"/>
      <c r="AM94" s="198"/>
      <c r="AN94" s="198"/>
      <c r="AO94" s="198"/>
      <c r="AP94" s="198"/>
      <c r="AQ94" s="198"/>
      <c r="AR94" s="198"/>
      <c r="AS94" s="198"/>
      <c r="AT94" s="198"/>
      <c r="AU94" s="198"/>
      <c r="AV94" s="198"/>
      <c r="AW94" s="198"/>
      <c r="AX94" s="198"/>
      <c r="AY94" s="198"/>
      <c r="AZ94" s="198"/>
      <c r="BA94" s="198"/>
      <c r="BB94" s="198"/>
      <c r="BC94" s="198"/>
      <c r="BD94" s="198"/>
      <c r="BE94" s="203"/>
      <c r="BF94" s="203"/>
      <c r="BG94" s="203"/>
      <c r="BH94" s="203"/>
      <c r="BI94" s="203"/>
      <c r="BJ94" s="203"/>
      <c r="BK94" s="203"/>
      <c r="BL94" s="203"/>
      <c r="BM94" s="203"/>
      <c r="BN94" s="203"/>
      <c r="BO94" s="203"/>
      <c r="BP94" s="203"/>
      <c r="BQ94" s="203"/>
      <c r="BR94" s="203"/>
      <c r="BS94" s="203"/>
    </row>
    <row r="95">
      <c r="A95" s="198">
        <f t="shared" si="77"/>
        <v>7</v>
      </c>
      <c r="B95" s="192">
        <f t="shared" si="81"/>
        <v>42825</v>
      </c>
      <c r="C95" s="12" t="s">
        <v>2297</v>
      </c>
      <c r="D95" s="198"/>
      <c r="E95" s="188" t="str">
        <f t="shared" ref="E95:AF95" si="83">iferror(if(max(0,(E$2-$B68-365/4/2)*index($7:$7,1,match($C69,$3:$3,0))/365)*(1-index($E$9:$AU$9,1,E$1-$A95))=0,"",max(0,(E$2-$B68-365/4/2)*index($7:$7,1,match($C69,$3:$3,0))/365)*(1-index($E$9:$AU$9,1,E$1-$A95))),"")</f>
        <v/>
      </c>
      <c r="F95" s="188" t="str">
        <f t="shared" si="83"/>
        <v/>
      </c>
      <c r="G95" s="188" t="str">
        <f t="shared" si="83"/>
        <v/>
      </c>
      <c r="H95" s="188" t="str">
        <f t="shared" si="83"/>
        <v/>
      </c>
      <c r="I95" s="188" t="str">
        <f t="shared" si="83"/>
        <v/>
      </c>
      <c r="J95" s="188" t="str">
        <f t="shared" si="83"/>
        <v/>
      </c>
      <c r="K95" s="188" t="str">
        <f t="shared" si="83"/>
        <v/>
      </c>
      <c r="L95" s="188" t="str">
        <f t="shared" si="83"/>
        <v/>
      </c>
      <c r="M95" s="188" t="str">
        <f t="shared" si="83"/>
        <v/>
      </c>
      <c r="N95" s="188" t="str">
        <f t="shared" si="83"/>
        <v/>
      </c>
      <c r="O95" s="188" t="str">
        <f t="shared" si="83"/>
        <v/>
      </c>
      <c r="P95" s="188" t="str">
        <f t="shared" si="83"/>
        <v/>
      </c>
      <c r="Q95" s="188" t="str">
        <f t="shared" si="83"/>
        <v/>
      </c>
      <c r="R95" s="188" t="str">
        <f t="shared" si="83"/>
        <v/>
      </c>
      <c r="S95" s="188" t="str">
        <f t="shared" si="83"/>
        <v/>
      </c>
      <c r="T95" s="188" t="str">
        <f t="shared" si="83"/>
        <v/>
      </c>
      <c r="U95" s="188" t="str">
        <f t="shared" si="83"/>
        <v/>
      </c>
      <c r="V95" s="188" t="str">
        <f t="shared" si="83"/>
        <v/>
      </c>
      <c r="W95" s="188" t="str">
        <f t="shared" si="83"/>
        <v/>
      </c>
      <c r="X95" s="188" t="str">
        <f t="shared" si="83"/>
        <v/>
      </c>
      <c r="Y95" s="188" t="str">
        <f t="shared" si="83"/>
        <v/>
      </c>
      <c r="Z95" s="188" t="str">
        <f t="shared" si="83"/>
        <v/>
      </c>
      <c r="AA95" s="188" t="str">
        <f t="shared" si="83"/>
        <v/>
      </c>
      <c r="AB95" s="188" t="str">
        <f t="shared" si="83"/>
        <v/>
      </c>
      <c r="AC95" s="188" t="str">
        <f t="shared" si="83"/>
        <v/>
      </c>
      <c r="AD95" s="188" t="str">
        <f t="shared" si="83"/>
        <v/>
      </c>
      <c r="AE95" s="188">
        <f t="shared" si="83"/>
        <v>6112.95586</v>
      </c>
      <c r="AF95" s="188">
        <f t="shared" si="83"/>
        <v>18633.70931</v>
      </c>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203"/>
      <c r="BF95" s="203"/>
      <c r="BG95" s="203"/>
      <c r="BH95" s="203"/>
      <c r="BI95" s="203"/>
      <c r="BJ95" s="203"/>
      <c r="BK95" s="203"/>
      <c r="BL95" s="203"/>
      <c r="BM95" s="203"/>
      <c r="BN95" s="203"/>
      <c r="BO95" s="203"/>
      <c r="BP95" s="203"/>
      <c r="BQ95" s="203"/>
      <c r="BR95" s="203"/>
      <c r="BS95" s="203"/>
    </row>
    <row r="96">
      <c r="A96" s="198">
        <f t="shared" si="77"/>
        <v>8</v>
      </c>
      <c r="B96" s="192">
        <f t="shared" si="81"/>
        <v>42916</v>
      </c>
      <c r="C96" s="12" t="s">
        <v>2298</v>
      </c>
      <c r="D96" s="198"/>
      <c r="E96" s="188" t="str">
        <f t="shared" ref="E96:AF96" si="84">iferror(if(max(0,(E$2-$B69-365/4/2)*index($7:$7,1,match($C70,$3:$3,0))/365)*(1-index($E$9:$AU$9,1,E$1-$A96))=0,"",max(0,(E$2-$B69-365/4/2)*index($7:$7,1,match($C70,$3:$3,0))/365)*(1-index($E$9:$AU$9,1,E$1-$A96))),"")</f>
        <v/>
      </c>
      <c r="F96" s="188" t="str">
        <f t="shared" si="84"/>
        <v/>
      </c>
      <c r="G96" s="188" t="str">
        <f t="shared" si="84"/>
        <v/>
      </c>
      <c r="H96" s="188" t="str">
        <f t="shared" si="84"/>
        <v/>
      </c>
      <c r="I96" s="188" t="str">
        <f t="shared" si="84"/>
        <v/>
      </c>
      <c r="J96" s="188" t="str">
        <f t="shared" si="84"/>
        <v/>
      </c>
      <c r="K96" s="188" t="str">
        <f t="shared" si="84"/>
        <v/>
      </c>
      <c r="L96" s="188" t="str">
        <f t="shared" si="84"/>
        <v/>
      </c>
      <c r="M96" s="188" t="str">
        <f t="shared" si="84"/>
        <v/>
      </c>
      <c r="N96" s="188" t="str">
        <f t="shared" si="84"/>
        <v/>
      </c>
      <c r="O96" s="188" t="str">
        <f t="shared" si="84"/>
        <v/>
      </c>
      <c r="P96" s="188" t="str">
        <f t="shared" si="84"/>
        <v/>
      </c>
      <c r="Q96" s="188" t="str">
        <f t="shared" si="84"/>
        <v/>
      </c>
      <c r="R96" s="188" t="str">
        <f t="shared" si="84"/>
        <v/>
      </c>
      <c r="S96" s="188" t="str">
        <f t="shared" si="84"/>
        <v/>
      </c>
      <c r="T96" s="188" t="str">
        <f t="shared" si="84"/>
        <v/>
      </c>
      <c r="U96" s="188" t="str">
        <f t="shared" si="84"/>
        <v/>
      </c>
      <c r="V96" s="188" t="str">
        <f t="shared" si="84"/>
        <v/>
      </c>
      <c r="W96" s="188" t="str">
        <f t="shared" si="84"/>
        <v/>
      </c>
      <c r="X96" s="188" t="str">
        <f t="shared" si="84"/>
        <v/>
      </c>
      <c r="Y96" s="188" t="str">
        <f t="shared" si="84"/>
        <v/>
      </c>
      <c r="Z96" s="188" t="str">
        <f t="shared" si="84"/>
        <v/>
      </c>
      <c r="AA96" s="188" t="str">
        <f t="shared" si="84"/>
        <v/>
      </c>
      <c r="AB96" s="188" t="str">
        <f t="shared" si="84"/>
        <v/>
      </c>
      <c r="AC96" s="188" t="str">
        <f t="shared" si="84"/>
        <v/>
      </c>
      <c r="AD96" s="188" t="str">
        <f t="shared" si="84"/>
        <v/>
      </c>
      <c r="AE96" s="188" t="str">
        <f t="shared" si="84"/>
        <v/>
      </c>
      <c r="AF96" s="188">
        <f t="shared" si="84"/>
        <v>9528.507362</v>
      </c>
      <c r="AG96" s="198"/>
      <c r="AH96" s="198"/>
      <c r="AI96" s="198"/>
      <c r="AJ96" s="198"/>
      <c r="AK96" s="198"/>
      <c r="AL96" s="198"/>
      <c r="AM96" s="198"/>
      <c r="AN96" s="198"/>
      <c r="AO96" s="198"/>
      <c r="AP96" s="198"/>
      <c r="AQ96" s="198"/>
      <c r="AR96" s="198"/>
      <c r="AS96" s="198"/>
      <c r="AT96" s="198"/>
      <c r="AU96" s="198"/>
      <c r="AV96" s="198"/>
      <c r="AW96" s="198"/>
      <c r="AX96" s="198"/>
      <c r="AY96" s="198"/>
      <c r="AZ96" s="198"/>
      <c r="BA96" s="198"/>
      <c r="BB96" s="198"/>
      <c r="BC96" s="198"/>
      <c r="BD96" s="198"/>
      <c r="BE96" s="203"/>
      <c r="BF96" s="203"/>
      <c r="BG96" s="203"/>
      <c r="BH96" s="203"/>
      <c r="BI96" s="203"/>
      <c r="BJ96" s="203"/>
      <c r="BK96" s="203"/>
      <c r="BL96" s="203"/>
      <c r="BM96" s="203"/>
      <c r="BN96" s="203"/>
      <c r="BO96" s="203"/>
      <c r="BP96" s="203"/>
      <c r="BQ96" s="203"/>
      <c r="BR96" s="203"/>
      <c r="BS96" s="203"/>
    </row>
    <row r="97">
      <c r="A97" s="198">
        <f t="shared" si="77"/>
        <v>9</v>
      </c>
      <c r="B97" s="192">
        <f t="shared" si="81"/>
        <v>43008</v>
      </c>
      <c r="C97" s="12" t="s">
        <v>2299</v>
      </c>
      <c r="D97" s="198"/>
      <c r="E97" s="188" t="str">
        <f t="shared" ref="E97:AF97" si="85">iferror(if(max(0,(E$2-$B70-365/4/2)*index($7:$7,1,match($C73,$3:$3,0))/365)*(1-index($E$9:$AU$9,1,E$1-$A97))=0,"",max(0,(E$2-$B70-365/4/2)*index($7:$7,1,match($C73,$3:$3,0))/365)*(1-index($E$9:$AU$9,1,E$1-$A97))),"")</f>
        <v/>
      </c>
      <c r="F97" s="188" t="str">
        <f t="shared" si="85"/>
        <v/>
      </c>
      <c r="G97" s="188" t="str">
        <f t="shared" si="85"/>
        <v/>
      </c>
      <c r="H97" s="188" t="str">
        <f t="shared" si="85"/>
        <v/>
      </c>
      <c r="I97" s="188" t="str">
        <f t="shared" si="85"/>
        <v/>
      </c>
      <c r="J97" s="188" t="str">
        <f t="shared" si="85"/>
        <v/>
      </c>
      <c r="K97" s="188" t="str">
        <f t="shared" si="85"/>
        <v/>
      </c>
      <c r="L97" s="188" t="str">
        <f t="shared" si="85"/>
        <v/>
      </c>
      <c r="M97" s="188" t="str">
        <f t="shared" si="85"/>
        <v/>
      </c>
      <c r="N97" s="188" t="str">
        <f t="shared" si="85"/>
        <v/>
      </c>
      <c r="O97" s="188" t="str">
        <f t="shared" si="85"/>
        <v/>
      </c>
      <c r="P97" s="188" t="str">
        <f t="shared" si="85"/>
        <v/>
      </c>
      <c r="Q97" s="188" t="str">
        <f t="shared" si="85"/>
        <v/>
      </c>
      <c r="R97" s="188" t="str">
        <f t="shared" si="85"/>
        <v/>
      </c>
      <c r="S97" s="188" t="str">
        <f t="shared" si="85"/>
        <v/>
      </c>
      <c r="T97" s="188" t="str">
        <f t="shared" si="85"/>
        <v/>
      </c>
      <c r="U97" s="188" t="str">
        <f t="shared" si="85"/>
        <v/>
      </c>
      <c r="V97" s="188" t="str">
        <f t="shared" si="85"/>
        <v/>
      </c>
      <c r="W97" s="188" t="str">
        <f t="shared" si="85"/>
        <v/>
      </c>
      <c r="X97" s="188" t="str">
        <f t="shared" si="85"/>
        <v/>
      </c>
      <c r="Y97" s="188" t="str">
        <f t="shared" si="85"/>
        <v/>
      </c>
      <c r="Z97" s="188" t="str">
        <f t="shared" si="85"/>
        <v/>
      </c>
      <c r="AA97" s="188" t="str">
        <f t="shared" si="85"/>
        <v/>
      </c>
      <c r="AB97" s="188" t="str">
        <f t="shared" si="85"/>
        <v/>
      </c>
      <c r="AC97" s="188" t="str">
        <f t="shared" si="85"/>
        <v/>
      </c>
      <c r="AD97" s="188" t="str">
        <f t="shared" si="85"/>
        <v/>
      </c>
      <c r="AE97" s="188" t="str">
        <f t="shared" si="85"/>
        <v/>
      </c>
      <c r="AF97" s="188" t="str">
        <f t="shared" si="85"/>
        <v/>
      </c>
      <c r="AG97" s="198"/>
      <c r="AH97" s="198"/>
      <c r="AI97" s="198"/>
      <c r="AJ97" s="198"/>
      <c r="AK97" s="198"/>
      <c r="AL97" s="198"/>
      <c r="AM97" s="198"/>
      <c r="AN97" s="198"/>
      <c r="AO97" s="198"/>
      <c r="AP97" s="198"/>
      <c r="AQ97" s="198"/>
      <c r="AR97" s="198"/>
      <c r="AS97" s="198"/>
      <c r="AT97" s="198"/>
      <c r="AU97" s="198"/>
      <c r="AV97" s="198"/>
      <c r="AW97" s="198"/>
      <c r="AX97" s="198"/>
      <c r="AY97" s="198"/>
      <c r="AZ97" s="198"/>
      <c r="BA97" s="198"/>
      <c r="BB97" s="198"/>
      <c r="BC97" s="198"/>
      <c r="BD97" s="198"/>
      <c r="BE97" s="203"/>
      <c r="BF97" s="203"/>
      <c r="BG97" s="203"/>
      <c r="BH97" s="203"/>
      <c r="BI97" s="203"/>
      <c r="BJ97" s="203"/>
      <c r="BK97" s="203"/>
      <c r="BL97" s="203"/>
      <c r="BM97" s="203"/>
      <c r="BN97" s="203"/>
      <c r="BO97" s="203"/>
      <c r="BP97" s="203"/>
      <c r="BQ97" s="203"/>
      <c r="BR97" s="203"/>
      <c r="BS97" s="203"/>
    </row>
    <row r="98">
      <c r="A98" s="198">
        <f t="shared" si="77"/>
        <v>10</v>
      </c>
      <c r="B98" s="192">
        <f t="shared" si="81"/>
        <v>43100</v>
      </c>
      <c r="C98" s="12" t="s">
        <v>2300</v>
      </c>
      <c r="D98" s="198"/>
      <c r="E98" s="188" t="str">
        <f t="shared" ref="E98:AF98" si="86">iferror(if(max(0,(E$2-$B73-365/4/2)*index($7:$7,1,match($C74,$3:$3,0))/365)*(1-index($E$9:$AU$9,1,E$1-$A98))=0,"",max(0,(E$2-$B73-365/4/2)*index($7:$7,1,match($C74,$3:$3,0))/365)*(1-index($E$9:$AU$9,1,E$1-$A98))),"")</f>
        <v/>
      </c>
      <c r="F98" s="188" t="str">
        <f t="shared" si="86"/>
        <v/>
      </c>
      <c r="G98" s="188" t="str">
        <f t="shared" si="86"/>
        <v/>
      </c>
      <c r="H98" s="188" t="str">
        <f t="shared" si="86"/>
        <v/>
      </c>
      <c r="I98" s="188" t="str">
        <f t="shared" si="86"/>
        <v/>
      </c>
      <c r="J98" s="188" t="str">
        <f t="shared" si="86"/>
        <v/>
      </c>
      <c r="K98" s="188" t="str">
        <f t="shared" si="86"/>
        <v/>
      </c>
      <c r="L98" s="188" t="str">
        <f t="shared" si="86"/>
        <v/>
      </c>
      <c r="M98" s="188" t="str">
        <f t="shared" si="86"/>
        <v/>
      </c>
      <c r="N98" s="188" t="str">
        <f t="shared" si="86"/>
        <v/>
      </c>
      <c r="O98" s="188" t="str">
        <f t="shared" si="86"/>
        <v/>
      </c>
      <c r="P98" s="188" t="str">
        <f t="shared" si="86"/>
        <v/>
      </c>
      <c r="Q98" s="188" t="str">
        <f t="shared" si="86"/>
        <v/>
      </c>
      <c r="R98" s="188" t="str">
        <f t="shared" si="86"/>
        <v/>
      </c>
      <c r="S98" s="188" t="str">
        <f t="shared" si="86"/>
        <v/>
      </c>
      <c r="T98" s="188" t="str">
        <f t="shared" si="86"/>
        <v/>
      </c>
      <c r="U98" s="188" t="str">
        <f t="shared" si="86"/>
        <v/>
      </c>
      <c r="V98" s="188" t="str">
        <f t="shared" si="86"/>
        <v/>
      </c>
      <c r="W98" s="188" t="str">
        <f t="shared" si="86"/>
        <v/>
      </c>
      <c r="X98" s="188" t="str">
        <f t="shared" si="86"/>
        <v/>
      </c>
      <c r="Y98" s="188" t="str">
        <f t="shared" si="86"/>
        <v/>
      </c>
      <c r="Z98" s="188" t="str">
        <f t="shared" si="86"/>
        <v/>
      </c>
      <c r="AA98" s="188" t="str">
        <f t="shared" si="86"/>
        <v/>
      </c>
      <c r="AB98" s="188" t="str">
        <f t="shared" si="86"/>
        <v/>
      </c>
      <c r="AC98" s="188" t="str">
        <f t="shared" si="86"/>
        <v/>
      </c>
      <c r="AD98" s="188" t="str">
        <f t="shared" si="86"/>
        <v/>
      </c>
      <c r="AE98" s="188" t="str">
        <f t="shared" si="86"/>
        <v/>
      </c>
      <c r="AF98" s="188" t="str">
        <f t="shared" si="86"/>
        <v/>
      </c>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203"/>
      <c r="BF98" s="203"/>
      <c r="BG98" s="203"/>
      <c r="BH98" s="203"/>
      <c r="BI98" s="203"/>
      <c r="BJ98" s="203"/>
      <c r="BK98" s="203"/>
      <c r="BL98" s="203"/>
      <c r="BM98" s="203"/>
      <c r="BN98" s="203"/>
      <c r="BO98" s="203"/>
      <c r="BP98" s="203"/>
      <c r="BQ98" s="203"/>
      <c r="BR98" s="203"/>
      <c r="BS98" s="203"/>
    </row>
    <row r="99">
      <c r="A99" s="198">
        <f t="shared" si="77"/>
        <v>11</v>
      </c>
      <c r="B99" s="192">
        <f t="shared" si="81"/>
        <v>43190</v>
      </c>
      <c r="C99" s="12" t="s">
        <v>2301</v>
      </c>
      <c r="D99" s="198"/>
      <c r="E99" s="188" t="str">
        <f t="shared" ref="E99:AF99" si="87">iferror(if(max(0,(E$2-$B74-365/4/2)*index($7:$7,1,match($C75,$3:$3,0))/365)*(1-index($E$9:$AU$9,1,E$1-$A99))=0,"",max(0,(E$2-$B74-365/4/2)*index($7:$7,1,match($C75,$3:$3,0))/365)*(1-index($E$9:$AU$9,1,E$1-$A99))),"")</f>
        <v/>
      </c>
      <c r="F99" s="188" t="str">
        <f t="shared" si="87"/>
        <v/>
      </c>
      <c r="G99" s="188" t="str">
        <f t="shared" si="87"/>
        <v/>
      </c>
      <c r="H99" s="188" t="str">
        <f t="shared" si="87"/>
        <v/>
      </c>
      <c r="I99" s="188" t="str">
        <f t="shared" si="87"/>
        <v/>
      </c>
      <c r="J99" s="188" t="str">
        <f t="shared" si="87"/>
        <v/>
      </c>
      <c r="K99" s="188" t="str">
        <f t="shared" si="87"/>
        <v/>
      </c>
      <c r="L99" s="188" t="str">
        <f t="shared" si="87"/>
        <v/>
      </c>
      <c r="M99" s="188" t="str">
        <f t="shared" si="87"/>
        <v/>
      </c>
      <c r="N99" s="188" t="str">
        <f t="shared" si="87"/>
        <v/>
      </c>
      <c r="O99" s="188" t="str">
        <f t="shared" si="87"/>
        <v/>
      </c>
      <c r="P99" s="188" t="str">
        <f t="shared" si="87"/>
        <v/>
      </c>
      <c r="Q99" s="188" t="str">
        <f t="shared" si="87"/>
        <v/>
      </c>
      <c r="R99" s="188" t="str">
        <f t="shared" si="87"/>
        <v/>
      </c>
      <c r="S99" s="188" t="str">
        <f t="shared" si="87"/>
        <v/>
      </c>
      <c r="T99" s="188" t="str">
        <f t="shared" si="87"/>
        <v/>
      </c>
      <c r="U99" s="188" t="str">
        <f t="shared" si="87"/>
        <v/>
      </c>
      <c r="V99" s="188" t="str">
        <f t="shared" si="87"/>
        <v/>
      </c>
      <c r="W99" s="188" t="str">
        <f t="shared" si="87"/>
        <v/>
      </c>
      <c r="X99" s="188" t="str">
        <f t="shared" si="87"/>
        <v/>
      </c>
      <c r="Y99" s="188" t="str">
        <f t="shared" si="87"/>
        <v/>
      </c>
      <c r="Z99" s="188" t="str">
        <f t="shared" si="87"/>
        <v/>
      </c>
      <c r="AA99" s="188" t="str">
        <f t="shared" si="87"/>
        <v/>
      </c>
      <c r="AB99" s="188" t="str">
        <f t="shared" si="87"/>
        <v/>
      </c>
      <c r="AC99" s="188" t="str">
        <f t="shared" si="87"/>
        <v/>
      </c>
      <c r="AD99" s="188" t="str">
        <f t="shared" si="87"/>
        <v/>
      </c>
      <c r="AE99" s="188" t="str">
        <f t="shared" si="87"/>
        <v/>
      </c>
      <c r="AF99" s="188" t="str">
        <f t="shared" si="87"/>
        <v/>
      </c>
      <c r="AG99" s="198"/>
      <c r="AH99" s="198"/>
      <c r="AI99" s="198"/>
      <c r="AJ99" s="198"/>
      <c r="AK99" s="198"/>
      <c r="AL99" s="198"/>
      <c r="AM99" s="198"/>
      <c r="AN99" s="198"/>
      <c r="AO99" s="198"/>
      <c r="AP99" s="198"/>
      <c r="AQ99" s="198"/>
      <c r="AR99" s="198"/>
      <c r="AS99" s="198"/>
      <c r="AT99" s="198"/>
      <c r="AU99" s="198"/>
      <c r="AV99" s="198"/>
      <c r="AW99" s="198"/>
      <c r="AX99" s="198"/>
      <c r="AY99" s="198"/>
      <c r="AZ99" s="198"/>
      <c r="BA99" s="198"/>
      <c r="BB99" s="198"/>
      <c r="BC99" s="198"/>
      <c r="BD99" s="198"/>
      <c r="BE99" s="203"/>
      <c r="BF99" s="203"/>
      <c r="BG99" s="203"/>
      <c r="BH99" s="203"/>
      <c r="BI99" s="203"/>
      <c r="BJ99" s="203"/>
      <c r="BK99" s="203"/>
      <c r="BL99" s="203"/>
      <c r="BM99" s="203"/>
      <c r="BN99" s="203"/>
      <c r="BO99" s="203"/>
      <c r="BP99" s="203"/>
      <c r="BQ99" s="203"/>
      <c r="BR99" s="203"/>
      <c r="BS99" s="203"/>
    </row>
    <row r="100">
      <c r="A100" s="198">
        <f t="shared" si="77"/>
        <v>12</v>
      </c>
      <c r="B100" s="192">
        <f t="shared" si="81"/>
        <v>43281</v>
      </c>
      <c r="C100" s="12" t="s">
        <v>2302</v>
      </c>
      <c r="D100" s="198"/>
      <c r="E100" s="188" t="str">
        <f t="shared" ref="E100:AF100" si="88">iferror(if(max(0,(E$2-$B75-365/4/2)*index($7:$7,1,match($C76,$3:$3,0))/365)*(1-index($E$9:$AU$9,1,E$1-$A100))=0,"",max(0,(E$2-$B75-365/4/2)*index($7:$7,1,match($C76,$3:$3,0))/365)*(1-index($E$9:$AU$9,1,E$1-$A100))),"")</f>
        <v/>
      </c>
      <c r="F100" s="188" t="str">
        <f t="shared" si="88"/>
        <v/>
      </c>
      <c r="G100" s="188" t="str">
        <f t="shared" si="88"/>
        <v/>
      </c>
      <c r="H100" s="188" t="str">
        <f t="shared" si="88"/>
        <v/>
      </c>
      <c r="I100" s="188" t="str">
        <f t="shared" si="88"/>
        <v/>
      </c>
      <c r="J100" s="188" t="str">
        <f t="shared" si="88"/>
        <v/>
      </c>
      <c r="K100" s="188" t="str">
        <f t="shared" si="88"/>
        <v/>
      </c>
      <c r="L100" s="188" t="str">
        <f t="shared" si="88"/>
        <v/>
      </c>
      <c r="M100" s="188" t="str">
        <f t="shared" si="88"/>
        <v/>
      </c>
      <c r="N100" s="188" t="str">
        <f t="shared" si="88"/>
        <v/>
      </c>
      <c r="O100" s="188" t="str">
        <f t="shared" si="88"/>
        <v/>
      </c>
      <c r="P100" s="188" t="str">
        <f t="shared" si="88"/>
        <v/>
      </c>
      <c r="Q100" s="188" t="str">
        <f t="shared" si="88"/>
        <v/>
      </c>
      <c r="R100" s="188" t="str">
        <f t="shared" si="88"/>
        <v/>
      </c>
      <c r="S100" s="188" t="str">
        <f t="shared" si="88"/>
        <v/>
      </c>
      <c r="T100" s="188" t="str">
        <f t="shared" si="88"/>
        <v/>
      </c>
      <c r="U100" s="188" t="str">
        <f t="shared" si="88"/>
        <v/>
      </c>
      <c r="V100" s="188" t="str">
        <f t="shared" si="88"/>
        <v/>
      </c>
      <c r="W100" s="188" t="str">
        <f t="shared" si="88"/>
        <v/>
      </c>
      <c r="X100" s="188" t="str">
        <f t="shared" si="88"/>
        <v/>
      </c>
      <c r="Y100" s="188" t="str">
        <f t="shared" si="88"/>
        <v/>
      </c>
      <c r="Z100" s="188" t="str">
        <f t="shared" si="88"/>
        <v/>
      </c>
      <c r="AA100" s="188" t="str">
        <f t="shared" si="88"/>
        <v/>
      </c>
      <c r="AB100" s="188" t="str">
        <f t="shared" si="88"/>
        <v/>
      </c>
      <c r="AC100" s="188" t="str">
        <f t="shared" si="88"/>
        <v/>
      </c>
      <c r="AD100" s="188" t="str">
        <f t="shared" si="88"/>
        <v/>
      </c>
      <c r="AE100" s="188" t="str">
        <f t="shared" si="88"/>
        <v/>
      </c>
      <c r="AF100" s="188" t="str">
        <f t="shared" si="88"/>
        <v/>
      </c>
      <c r="AG100" s="198"/>
      <c r="AH100" s="198"/>
      <c r="AI100" s="198"/>
      <c r="AJ100" s="198"/>
      <c r="AK100" s="198"/>
      <c r="AL100" s="198"/>
      <c r="AM100" s="198"/>
      <c r="AN100" s="198"/>
      <c r="AO100" s="198"/>
      <c r="AP100" s="198"/>
      <c r="AQ100" s="198"/>
      <c r="AR100" s="198"/>
      <c r="AS100" s="198"/>
      <c r="AT100" s="198"/>
      <c r="AU100" s="198"/>
      <c r="AV100" s="198"/>
      <c r="AW100" s="198"/>
      <c r="AX100" s="198"/>
      <c r="AY100" s="198"/>
      <c r="AZ100" s="198"/>
      <c r="BA100" s="198"/>
      <c r="BB100" s="198"/>
      <c r="BC100" s="198"/>
      <c r="BD100" s="198"/>
      <c r="BE100" s="203"/>
      <c r="BF100" s="203"/>
      <c r="BG100" s="203"/>
      <c r="BH100" s="203"/>
      <c r="BI100" s="203"/>
      <c r="BJ100" s="203"/>
      <c r="BK100" s="203"/>
      <c r="BL100" s="203"/>
      <c r="BM100" s="203"/>
      <c r="BN100" s="203"/>
      <c r="BO100" s="203"/>
      <c r="BP100" s="203"/>
      <c r="BQ100" s="203"/>
      <c r="BR100" s="203"/>
      <c r="BS100" s="203"/>
    </row>
    <row r="101">
      <c r="A101" s="198">
        <f t="shared" si="77"/>
        <v>13</v>
      </c>
      <c r="B101" s="192">
        <f t="shared" si="81"/>
        <v>43373</v>
      </c>
      <c r="C101" s="12" t="s">
        <v>2303</v>
      </c>
      <c r="D101" s="198"/>
      <c r="E101" s="188" t="str">
        <f t="shared" ref="E101:AF101" si="89">iferror(if(max(0,(E$2-$B76-365/4/2)*index($7:$7,1,match($C77,$3:$3,0))/365)*(1-index($E$9:$AU$9,1,E$1-$A101))=0,"",max(0,(E$2-$B76-365/4/2)*index($7:$7,1,match($C77,$3:$3,0))/365)*(1-index($E$9:$AU$9,1,E$1-$A101))),"")</f>
        <v/>
      </c>
      <c r="F101" s="188" t="str">
        <f t="shared" si="89"/>
        <v/>
      </c>
      <c r="G101" s="188" t="str">
        <f t="shared" si="89"/>
        <v/>
      </c>
      <c r="H101" s="188" t="str">
        <f t="shared" si="89"/>
        <v/>
      </c>
      <c r="I101" s="188" t="str">
        <f t="shared" si="89"/>
        <v/>
      </c>
      <c r="J101" s="188" t="str">
        <f t="shared" si="89"/>
        <v/>
      </c>
      <c r="K101" s="188" t="str">
        <f t="shared" si="89"/>
        <v/>
      </c>
      <c r="L101" s="188" t="str">
        <f t="shared" si="89"/>
        <v/>
      </c>
      <c r="M101" s="188" t="str">
        <f t="shared" si="89"/>
        <v/>
      </c>
      <c r="N101" s="188" t="str">
        <f t="shared" si="89"/>
        <v/>
      </c>
      <c r="O101" s="188" t="str">
        <f t="shared" si="89"/>
        <v/>
      </c>
      <c r="P101" s="188" t="str">
        <f t="shared" si="89"/>
        <v/>
      </c>
      <c r="Q101" s="188" t="str">
        <f t="shared" si="89"/>
        <v/>
      </c>
      <c r="R101" s="188" t="str">
        <f t="shared" si="89"/>
        <v/>
      </c>
      <c r="S101" s="188" t="str">
        <f t="shared" si="89"/>
        <v/>
      </c>
      <c r="T101" s="188" t="str">
        <f t="shared" si="89"/>
        <v/>
      </c>
      <c r="U101" s="188" t="str">
        <f t="shared" si="89"/>
        <v/>
      </c>
      <c r="V101" s="188" t="str">
        <f t="shared" si="89"/>
        <v/>
      </c>
      <c r="W101" s="188" t="str">
        <f t="shared" si="89"/>
        <v/>
      </c>
      <c r="X101" s="188" t="str">
        <f t="shared" si="89"/>
        <v/>
      </c>
      <c r="Y101" s="188" t="str">
        <f t="shared" si="89"/>
        <v/>
      </c>
      <c r="Z101" s="188" t="str">
        <f t="shared" si="89"/>
        <v/>
      </c>
      <c r="AA101" s="188" t="str">
        <f t="shared" si="89"/>
        <v/>
      </c>
      <c r="AB101" s="188" t="str">
        <f t="shared" si="89"/>
        <v/>
      </c>
      <c r="AC101" s="188" t="str">
        <f t="shared" si="89"/>
        <v/>
      </c>
      <c r="AD101" s="188" t="str">
        <f t="shared" si="89"/>
        <v/>
      </c>
      <c r="AE101" s="188" t="str">
        <f t="shared" si="89"/>
        <v/>
      </c>
      <c r="AF101" s="188" t="str">
        <f t="shared" si="89"/>
        <v/>
      </c>
      <c r="AG101" s="198"/>
      <c r="AH101" s="198"/>
      <c r="AI101" s="198"/>
      <c r="AJ101" s="198"/>
      <c r="AK101" s="198"/>
      <c r="AL101" s="198"/>
      <c r="AM101" s="198"/>
      <c r="AN101" s="198"/>
      <c r="AO101" s="198"/>
      <c r="AP101" s="198"/>
      <c r="AQ101" s="198"/>
      <c r="AR101" s="198"/>
      <c r="AS101" s="198"/>
      <c r="AT101" s="198"/>
      <c r="AU101" s="198"/>
      <c r="AV101" s="198"/>
      <c r="AW101" s="198"/>
      <c r="AX101" s="198"/>
      <c r="AY101" s="198"/>
      <c r="AZ101" s="198"/>
      <c r="BA101" s="198"/>
      <c r="BB101" s="198"/>
      <c r="BC101" s="198"/>
      <c r="BD101" s="198"/>
      <c r="BE101" s="203"/>
      <c r="BF101" s="203"/>
      <c r="BG101" s="203"/>
      <c r="BH101" s="203"/>
      <c r="BI101" s="203"/>
      <c r="BJ101" s="203"/>
      <c r="BK101" s="203"/>
      <c r="BL101" s="203"/>
      <c r="BM101" s="203"/>
      <c r="BN101" s="203"/>
      <c r="BO101" s="203"/>
      <c r="BP101" s="203"/>
      <c r="BQ101" s="203"/>
      <c r="BR101" s="203"/>
      <c r="BS101" s="203"/>
    </row>
    <row r="102">
      <c r="A102" s="198">
        <f t="shared" si="77"/>
        <v>14</v>
      </c>
      <c r="B102" s="192">
        <f t="shared" si="81"/>
        <v>43465</v>
      </c>
      <c r="C102" s="12" t="s">
        <v>2304</v>
      </c>
      <c r="D102" s="198"/>
      <c r="E102" s="188" t="str">
        <f t="shared" ref="E102:AF102" si="90">iferror(if(max(0,(E$2-$B77-365/4/2)*index($7:$7,1,match($C78,$3:$3,0))/365)*(1-index($E$9:$AU$9,1,E$1-$A102))=0,"",max(0,(E$2-$B77-365/4/2)*index($7:$7,1,match($C78,$3:$3,0))/365)*(1-index($E$9:$AU$9,1,E$1-$A102))),"")</f>
        <v/>
      </c>
      <c r="F102" s="188" t="str">
        <f t="shared" si="90"/>
        <v/>
      </c>
      <c r="G102" s="188" t="str">
        <f t="shared" si="90"/>
        <v/>
      </c>
      <c r="H102" s="188" t="str">
        <f t="shared" si="90"/>
        <v/>
      </c>
      <c r="I102" s="188" t="str">
        <f t="shared" si="90"/>
        <v/>
      </c>
      <c r="J102" s="188" t="str">
        <f t="shared" si="90"/>
        <v/>
      </c>
      <c r="K102" s="188" t="str">
        <f t="shared" si="90"/>
        <v/>
      </c>
      <c r="L102" s="188" t="str">
        <f t="shared" si="90"/>
        <v/>
      </c>
      <c r="M102" s="188" t="str">
        <f t="shared" si="90"/>
        <v/>
      </c>
      <c r="N102" s="188" t="str">
        <f t="shared" si="90"/>
        <v/>
      </c>
      <c r="O102" s="188" t="str">
        <f t="shared" si="90"/>
        <v/>
      </c>
      <c r="P102" s="188" t="str">
        <f t="shared" si="90"/>
        <v/>
      </c>
      <c r="Q102" s="188" t="str">
        <f t="shared" si="90"/>
        <v/>
      </c>
      <c r="R102" s="188" t="str">
        <f t="shared" si="90"/>
        <v/>
      </c>
      <c r="S102" s="188" t="str">
        <f t="shared" si="90"/>
        <v/>
      </c>
      <c r="T102" s="188" t="str">
        <f t="shared" si="90"/>
        <v/>
      </c>
      <c r="U102" s="188" t="str">
        <f t="shared" si="90"/>
        <v/>
      </c>
      <c r="V102" s="188" t="str">
        <f t="shared" si="90"/>
        <v/>
      </c>
      <c r="W102" s="188" t="str">
        <f t="shared" si="90"/>
        <v/>
      </c>
      <c r="X102" s="188" t="str">
        <f t="shared" si="90"/>
        <v/>
      </c>
      <c r="Y102" s="188" t="str">
        <f t="shared" si="90"/>
        <v/>
      </c>
      <c r="Z102" s="188" t="str">
        <f t="shared" si="90"/>
        <v/>
      </c>
      <c r="AA102" s="188" t="str">
        <f t="shared" si="90"/>
        <v/>
      </c>
      <c r="AB102" s="188" t="str">
        <f t="shared" si="90"/>
        <v/>
      </c>
      <c r="AC102" s="188" t="str">
        <f t="shared" si="90"/>
        <v/>
      </c>
      <c r="AD102" s="188" t="str">
        <f t="shared" si="90"/>
        <v/>
      </c>
      <c r="AE102" s="188" t="str">
        <f t="shared" si="90"/>
        <v/>
      </c>
      <c r="AF102" s="188" t="str">
        <f t="shared" si="90"/>
        <v/>
      </c>
      <c r="AG102" s="198"/>
      <c r="AH102" s="198"/>
      <c r="AI102" s="198"/>
      <c r="AJ102" s="198"/>
      <c r="AK102" s="198"/>
      <c r="AL102" s="198"/>
      <c r="AM102" s="198"/>
      <c r="AN102" s="198"/>
      <c r="AO102" s="198"/>
      <c r="AP102" s="198"/>
      <c r="AQ102" s="198"/>
      <c r="AR102" s="198"/>
      <c r="AS102" s="198"/>
      <c r="AT102" s="198"/>
      <c r="AU102" s="198"/>
      <c r="AV102" s="198"/>
      <c r="AW102" s="198"/>
      <c r="AX102" s="198"/>
      <c r="AY102" s="198"/>
      <c r="AZ102" s="198"/>
      <c r="BA102" s="198"/>
      <c r="BB102" s="198"/>
      <c r="BC102" s="198"/>
      <c r="BD102" s="198"/>
      <c r="BE102" s="203"/>
      <c r="BF102" s="203"/>
      <c r="BG102" s="203"/>
      <c r="BH102" s="203"/>
      <c r="BI102" s="203"/>
      <c r="BJ102" s="203"/>
      <c r="BK102" s="203"/>
      <c r="BL102" s="203"/>
      <c r="BM102" s="203"/>
      <c r="BN102" s="203"/>
      <c r="BO102" s="203"/>
      <c r="BP102" s="203"/>
      <c r="BQ102" s="203"/>
      <c r="BR102" s="203"/>
      <c r="BS102" s="203"/>
    </row>
    <row r="103">
      <c r="A103" s="198">
        <f t="shared" si="77"/>
        <v>15</v>
      </c>
      <c r="B103" s="192">
        <f t="shared" si="81"/>
        <v>43555</v>
      </c>
      <c r="C103" s="12" t="s">
        <v>2305</v>
      </c>
      <c r="D103" s="198"/>
      <c r="E103" s="188" t="str">
        <f t="shared" ref="E103:AF103" si="91">iferror(if(max(0,(E$2-$B78-365/4/2)*index($7:$7,1,match($C83,$3:$3,0))/365)*(1-index($E$9:$AU$9,1,E$1-$A103))=0,"",max(0,(E$2-$B78-365/4/2)*index($7:$7,1,match($C83,$3:$3,0))/365)*(1-index($E$9:$AU$9,1,E$1-$A103))),"")</f>
        <v/>
      </c>
      <c r="F103" s="188" t="str">
        <f t="shared" si="91"/>
        <v/>
      </c>
      <c r="G103" s="188" t="str">
        <f t="shared" si="91"/>
        <v/>
      </c>
      <c r="H103" s="188" t="str">
        <f t="shared" si="91"/>
        <v/>
      </c>
      <c r="I103" s="188" t="str">
        <f t="shared" si="91"/>
        <v/>
      </c>
      <c r="J103" s="188" t="str">
        <f t="shared" si="91"/>
        <v/>
      </c>
      <c r="K103" s="188" t="str">
        <f t="shared" si="91"/>
        <v/>
      </c>
      <c r="L103" s="188" t="str">
        <f t="shared" si="91"/>
        <v/>
      </c>
      <c r="M103" s="188" t="str">
        <f t="shared" si="91"/>
        <v/>
      </c>
      <c r="N103" s="188" t="str">
        <f t="shared" si="91"/>
        <v/>
      </c>
      <c r="O103" s="188" t="str">
        <f t="shared" si="91"/>
        <v/>
      </c>
      <c r="P103" s="188" t="str">
        <f t="shared" si="91"/>
        <v/>
      </c>
      <c r="Q103" s="188" t="str">
        <f t="shared" si="91"/>
        <v/>
      </c>
      <c r="R103" s="188" t="str">
        <f t="shared" si="91"/>
        <v/>
      </c>
      <c r="S103" s="188" t="str">
        <f t="shared" si="91"/>
        <v/>
      </c>
      <c r="T103" s="188" t="str">
        <f t="shared" si="91"/>
        <v/>
      </c>
      <c r="U103" s="188" t="str">
        <f t="shared" si="91"/>
        <v/>
      </c>
      <c r="V103" s="188" t="str">
        <f t="shared" si="91"/>
        <v/>
      </c>
      <c r="W103" s="188" t="str">
        <f t="shared" si="91"/>
        <v/>
      </c>
      <c r="X103" s="188" t="str">
        <f t="shared" si="91"/>
        <v/>
      </c>
      <c r="Y103" s="188" t="str">
        <f t="shared" si="91"/>
        <v/>
      </c>
      <c r="Z103" s="188" t="str">
        <f t="shared" si="91"/>
        <v/>
      </c>
      <c r="AA103" s="188" t="str">
        <f t="shared" si="91"/>
        <v/>
      </c>
      <c r="AB103" s="188" t="str">
        <f t="shared" si="91"/>
        <v/>
      </c>
      <c r="AC103" s="188" t="str">
        <f t="shared" si="91"/>
        <v/>
      </c>
      <c r="AD103" s="188" t="str">
        <f t="shared" si="91"/>
        <v/>
      </c>
      <c r="AE103" s="188" t="str">
        <f t="shared" si="91"/>
        <v/>
      </c>
      <c r="AF103" s="188" t="str">
        <f t="shared" si="91"/>
        <v/>
      </c>
      <c r="AG103" s="198"/>
      <c r="AH103" s="198"/>
      <c r="AI103" s="198"/>
      <c r="AJ103" s="198"/>
      <c r="AK103" s="198"/>
      <c r="AL103" s="198"/>
      <c r="AM103" s="198"/>
      <c r="AN103" s="198"/>
      <c r="AO103" s="198"/>
      <c r="AP103" s="198"/>
      <c r="AQ103" s="198"/>
      <c r="AR103" s="198"/>
      <c r="AS103" s="198"/>
      <c r="AT103" s="198"/>
      <c r="AU103" s="198"/>
      <c r="AV103" s="198"/>
      <c r="AW103" s="198"/>
      <c r="AX103" s="198"/>
      <c r="AY103" s="198"/>
      <c r="AZ103" s="198"/>
      <c r="BA103" s="198"/>
      <c r="BB103" s="198"/>
      <c r="BC103" s="198"/>
      <c r="BD103" s="198"/>
      <c r="BE103" s="203"/>
      <c r="BF103" s="203"/>
      <c r="BG103" s="203"/>
      <c r="BH103" s="203"/>
      <c r="BI103" s="203"/>
      <c r="BJ103" s="203"/>
      <c r="BK103" s="203"/>
      <c r="BL103" s="203"/>
      <c r="BM103" s="203"/>
      <c r="BN103" s="203"/>
      <c r="BO103" s="203"/>
      <c r="BP103" s="203"/>
      <c r="BQ103" s="203"/>
      <c r="BR103" s="203"/>
      <c r="BS103" s="203"/>
    </row>
    <row r="104">
      <c r="A104" s="198">
        <f t="shared" si="77"/>
        <v>16</v>
      </c>
      <c r="B104" s="192">
        <f t="shared" si="81"/>
        <v>43646</v>
      </c>
      <c r="C104" s="198" t="s">
        <v>2306</v>
      </c>
      <c r="D104" s="198"/>
      <c r="E104" s="188" t="str">
        <f t="shared" ref="E104:AF104" si="92">iferror(if(max(0,(E$2-$B83-365/4/2)*index($7:$7,1,match($C84,$3:$3,0))/365)*(1-index($E$9:$AU$9,1,E$1-$A104))=0,"",max(0,(E$2-$B83-365/4/2)*index($7:$7,1,match($C84,$3:$3,0))/365)*(1-index($E$9:$AU$9,1,E$1-$A104))),"")</f>
        <v/>
      </c>
      <c r="F104" s="188" t="str">
        <f t="shared" si="92"/>
        <v/>
      </c>
      <c r="G104" s="188" t="str">
        <f t="shared" si="92"/>
        <v/>
      </c>
      <c r="H104" s="188" t="str">
        <f t="shared" si="92"/>
        <v/>
      </c>
      <c r="I104" s="188" t="str">
        <f t="shared" si="92"/>
        <v/>
      </c>
      <c r="J104" s="188" t="str">
        <f t="shared" si="92"/>
        <v/>
      </c>
      <c r="K104" s="188" t="str">
        <f t="shared" si="92"/>
        <v/>
      </c>
      <c r="L104" s="188" t="str">
        <f t="shared" si="92"/>
        <v/>
      </c>
      <c r="M104" s="188" t="str">
        <f t="shared" si="92"/>
        <v/>
      </c>
      <c r="N104" s="188" t="str">
        <f t="shared" si="92"/>
        <v/>
      </c>
      <c r="O104" s="188" t="str">
        <f t="shared" si="92"/>
        <v/>
      </c>
      <c r="P104" s="188" t="str">
        <f t="shared" si="92"/>
        <v/>
      </c>
      <c r="Q104" s="188" t="str">
        <f t="shared" si="92"/>
        <v/>
      </c>
      <c r="R104" s="188" t="str">
        <f t="shared" si="92"/>
        <v/>
      </c>
      <c r="S104" s="188" t="str">
        <f t="shared" si="92"/>
        <v/>
      </c>
      <c r="T104" s="188" t="str">
        <f t="shared" si="92"/>
        <v/>
      </c>
      <c r="U104" s="188" t="str">
        <f t="shared" si="92"/>
        <v/>
      </c>
      <c r="V104" s="188" t="str">
        <f t="shared" si="92"/>
        <v/>
      </c>
      <c r="W104" s="188" t="str">
        <f t="shared" si="92"/>
        <v/>
      </c>
      <c r="X104" s="188" t="str">
        <f t="shared" si="92"/>
        <v/>
      </c>
      <c r="Y104" s="188" t="str">
        <f t="shared" si="92"/>
        <v/>
      </c>
      <c r="Z104" s="188" t="str">
        <f t="shared" si="92"/>
        <v/>
      </c>
      <c r="AA104" s="188" t="str">
        <f t="shared" si="92"/>
        <v/>
      </c>
      <c r="AB104" s="188" t="str">
        <f t="shared" si="92"/>
        <v/>
      </c>
      <c r="AC104" s="188" t="str">
        <f t="shared" si="92"/>
        <v/>
      </c>
      <c r="AD104" s="188" t="str">
        <f t="shared" si="92"/>
        <v/>
      </c>
      <c r="AE104" s="188" t="str">
        <f t="shared" si="92"/>
        <v/>
      </c>
      <c r="AF104" s="188" t="str">
        <f t="shared" si="92"/>
        <v/>
      </c>
      <c r="AG104" s="198"/>
      <c r="AH104" s="198"/>
      <c r="AI104" s="198"/>
      <c r="AJ104" s="198"/>
      <c r="AK104" s="198"/>
      <c r="AL104" s="198"/>
      <c r="AM104" s="198"/>
      <c r="AN104" s="198"/>
      <c r="AO104" s="198"/>
      <c r="AP104" s="198"/>
      <c r="AQ104" s="198"/>
      <c r="AR104" s="198"/>
      <c r="AS104" s="198"/>
      <c r="AT104" s="198"/>
      <c r="AU104" s="198"/>
      <c r="AV104" s="198"/>
      <c r="AW104" s="198"/>
      <c r="AX104" s="198"/>
      <c r="AY104" s="198"/>
      <c r="AZ104" s="198"/>
      <c r="BA104" s="198"/>
      <c r="BB104" s="198"/>
      <c r="BC104" s="198"/>
      <c r="BD104" s="198"/>
      <c r="BE104" s="203"/>
      <c r="BF104" s="203"/>
      <c r="BG104" s="203"/>
      <c r="BH104" s="203"/>
      <c r="BI104" s="203"/>
      <c r="BJ104" s="203"/>
      <c r="BK104" s="203"/>
      <c r="BL104" s="203"/>
      <c r="BM104" s="203"/>
      <c r="BN104" s="203"/>
      <c r="BO104" s="203"/>
      <c r="BP104" s="203"/>
      <c r="BQ104" s="203"/>
      <c r="BR104" s="203"/>
      <c r="BS104" s="203"/>
    </row>
    <row r="105">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c r="AA105" s="198"/>
      <c r="AB105" s="198"/>
      <c r="AC105" s="198"/>
      <c r="AD105" s="198"/>
      <c r="AE105" s="198"/>
      <c r="AF105" s="198"/>
      <c r="AG105" s="198"/>
      <c r="AH105" s="198"/>
      <c r="AI105" s="198"/>
      <c r="AJ105" s="198"/>
      <c r="AK105" s="198"/>
      <c r="AL105" s="198"/>
      <c r="AM105" s="198"/>
      <c r="AN105" s="198"/>
      <c r="AO105" s="198"/>
      <c r="AP105" s="198"/>
      <c r="AQ105" s="198"/>
      <c r="AR105" s="198"/>
      <c r="AS105" s="198"/>
      <c r="AT105" s="198"/>
      <c r="AU105" s="198"/>
      <c r="AV105" s="198"/>
      <c r="AW105" s="198"/>
      <c r="AX105" s="198"/>
      <c r="AY105" s="198"/>
      <c r="AZ105" s="198"/>
      <c r="BA105" s="198"/>
      <c r="BB105" s="198"/>
      <c r="BC105" s="198"/>
      <c r="BD105" s="198"/>
      <c r="BE105" s="203"/>
      <c r="BF105" s="203"/>
      <c r="BG105" s="203"/>
      <c r="BH105" s="203"/>
      <c r="BI105" s="203"/>
      <c r="BJ105" s="203"/>
      <c r="BK105" s="203"/>
      <c r="BL105" s="203"/>
      <c r="BM105" s="203"/>
      <c r="BN105" s="203"/>
      <c r="BO105" s="203"/>
      <c r="BP105" s="203"/>
      <c r="BQ105" s="203"/>
      <c r="BR105" s="203"/>
      <c r="BS105" s="203"/>
    </row>
    <row r="106">
      <c r="A106" s="205"/>
      <c r="B106" s="205"/>
      <c r="C106" s="213" t="s">
        <v>2325</v>
      </c>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7">
        <f t="shared" ref="Y106:AF106" si="93">sum(Y89:Y105)</f>
        <v>27.8479461</v>
      </c>
      <c r="Z106" s="207">
        <f t="shared" si="93"/>
        <v>276.4564656</v>
      </c>
      <c r="AA106" s="207">
        <f t="shared" si="93"/>
        <v>1687.371956</v>
      </c>
      <c r="AB106" s="207">
        <f t="shared" si="93"/>
        <v>6396.161884</v>
      </c>
      <c r="AC106" s="207">
        <f t="shared" si="93"/>
        <v>20481.73987</v>
      </c>
      <c r="AD106" s="207">
        <f t="shared" si="93"/>
        <v>49378.76072</v>
      </c>
      <c r="AE106" s="207">
        <f t="shared" si="93"/>
        <v>91329.34025</v>
      </c>
      <c r="AF106" s="207">
        <f t="shared" si="93"/>
        <v>149548.7678</v>
      </c>
      <c r="AG106" s="205"/>
      <c r="AH106" s="205"/>
      <c r="AI106" s="205"/>
      <c r="AJ106" s="205"/>
      <c r="AK106" s="205"/>
      <c r="AL106" s="205"/>
      <c r="AM106" s="205"/>
      <c r="AN106" s="205"/>
      <c r="AO106" s="205"/>
      <c r="AP106" s="205"/>
      <c r="AQ106" s="205"/>
      <c r="AR106" s="205"/>
      <c r="AS106" s="205"/>
      <c r="AT106" s="205"/>
      <c r="AU106" s="205"/>
      <c r="AV106" s="205"/>
      <c r="AW106" s="205"/>
      <c r="AX106" s="205"/>
      <c r="AY106" s="205"/>
      <c r="AZ106" s="205"/>
      <c r="BA106" s="205"/>
      <c r="BB106" s="205"/>
      <c r="BC106" s="205"/>
      <c r="BD106" s="205"/>
      <c r="BE106" s="208"/>
      <c r="BF106" s="208"/>
      <c r="BG106" s="208"/>
      <c r="BH106" s="208"/>
      <c r="BI106" s="208"/>
      <c r="BJ106" s="208"/>
      <c r="BK106" s="208"/>
      <c r="BL106" s="208"/>
      <c r="BM106" s="208"/>
      <c r="BN106" s="208"/>
      <c r="BO106" s="208"/>
      <c r="BP106" s="208"/>
      <c r="BQ106" s="208"/>
      <c r="BR106" s="208"/>
      <c r="BS106" s="208"/>
    </row>
    <row r="107">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c r="AA107" s="198"/>
      <c r="AB107" s="198"/>
      <c r="AC107" s="198"/>
      <c r="AD107" s="198"/>
      <c r="AE107" s="198"/>
      <c r="AF107" s="198"/>
      <c r="AG107" s="198"/>
      <c r="AH107" s="198"/>
      <c r="AI107" s="198"/>
      <c r="AJ107" s="198"/>
      <c r="AK107" s="198"/>
      <c r="AL107" s="198"/>
      <c r="AM107" s="198"/>
      <c r="AN107" s="198"/>
      <c r="AO107" s="198"/>
      <c r="AP107" s="198"/>
      <c r="AQ107" s="198"/>
      <c r="AR107" s="198"/>
      <c r="AS107" s="198"/>
      <c r="AT107" s="198"/>
      <c r="AU107" s="198"/>
      <c r="AV107" s="198"/>
      <c r="AW107" s="198"/>
      <c r="AX107" s="198"/>
      <c r="AY107" s="198"/>
      <c r="AZ107" s="198"/>
      <c r="BA107" s="198"/>
      <c r="BB107" s="198"/>
      <c r="BC107" s="198"/>
      <c r="BD107" s="198"/>
      <c r="BE107" s="203"/>
      <c r="BF107" s="203"/>
      <c r="BG107" s="203"/>
      <c r="BH107" s="203"/>
      <c r="BI107" s="203"/>
      <c r="BJ107" s="203"/>
      <c r="BK107" s="203"/>
      <c r="BL107" s="203"/>
      <c r="BM107" s="203"/>
      <c r="BN107" s="203"/>
      <c r="BO107" s="203"/>
      <c r="BP107" s="203"/>
      <c r="BQ107" s="203"/>
      <c r="BR107" s="203"/>
      <c r="BS107" s="203"/>
    </row>
    <row r="108">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8"/>
      <c r="AI108" s="198"/>
      <c r="AJ108" s="198"/>
      <c r="AK108" s="198"/>
      <c r="AL108" s="198"/>
      <c r="AM108" s="198"/>
      <c r="AN108" s="198"/>
      <c r="AO108" s="198"/>
      <c r="AP108" s="198"/>
      <c r="AQ108" s="198"/>
      <c r="AR108" s="198"/>
      <c r="AS108" s="198"/>
      <c r="AT108" s="198"/>
      <c r="AU108" s="198"/>
      <c r="AV108" s="198"/>
      <c r="AW108" s="198"/>
      <c r="AX108" s="198"/>
      <c r="AY108" s="198"/>
      <c r="AZ108" s="198"/>
      <c r="BA108" s="198"/>
      <c r="BB108" s="198"/>
      <c r="BC108" s="198"/>
      <c r="BD108" s="198"/>
      <c r="BE108" s="203"/>
      <c r="BF108" s="203"/>
      <c r="BG108" s="203"/>
      <c r="BH108" s="203"/>
      <c r="BI108" s="203"/>
      <c r="BJ108" s="203"/>
      <c r="BK108" s="203"/>
      <c r="BL108" s="203"/>
      <c r="BM108" s="203"/>
      <c r="BN108" s="203"/>
      <c r="BO108" s="203"/>
      <c r="BP108" s="203"/>
      <c r="BQ108" s="203"/>
      <c r="BR108" s="203"/>
      <c r="BS108" s="203"/>
    </row>
    <row r="109">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c r="AH109" s="198"/>
      <c r="AI109" s="198"/>
      <c r="AJ109" s="198"/>
      <c r="AK109" s="198"/>
      <c r="AL109" s="198"/>
      <c r="AM109" s="198"/>
      <c r="AN109" s="198"/>
      <c r="AO109" s="198"/>
      <c r="AP109" s="198"/>
      <c r="AQ109" s="198"/>
      <c r="AR109" s="198"/>
      <c r="AS109" s="198"/>
      <c r="AT109" s="198"/>
      <c r="AU109" s="198"/>
      <c r="AV109" s="198"/>
      <c r="AW109" s="198"/>
      <c r="AX109" s="198"/>
      <c r="AY109" s="198"/>
      <c r="AZ109" s="198"/>
      <c r="BA109" s="198"/>
      <c r="BB109" s="198"/>
      <c r="BC109" s="198"/>
      <c r="BD109" s="198"/>
      <c r="BE109" s="203"/>
      <c r="BF109" s="203"/>
      <c r="BG109" s="203"/>
      <c r="BH109" s="203"/>
      <c r="BI109" s="203"/>
      <c r="BJ109" s="203"/>
      <c r="BK109" s="203"/>
      <c r="BL109" s="203"/>
      <c r="BM109" s="203"/>
      <c r="BN109" s="203"/>
      <c r="BO109" s="203"/>
      <c r="BP109" s="203"/>
      <c r="BQ109" s="203"/>
      <c r="BR109" s="203"/>
      <c r="BS109" s="203"/>
    </row>
    <row r="110">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c r="AD110" s="198"/>
      <c r="AE110" s="198"/>
      <c r="AF110" s="198"/>
      <c r="AG110" s="198"/>
      <c r="AH110" s="198"/>
      <c r="AI110" s="198"/>
      <c r="AJ110" s="198"/>
      <c r="AK110" s="198"/>
      <c r="AL110" s="198"/>
      <c r="AM110" s="198"/>
      <c r="AN110" s="198"/>
      <c r="AO110" s="198"/>
      <c r="AP110" s="198"/>
      <c r="AQ110" s="198"/>
      <c r="AR110" s="198"/>
      <c r="AS110" s="198"/>
      <c r="AT110" s="198"/>
      <c r="AU110" s="198"/>
      <c r="AV110" s="198"/>
      <c r="AW110" s="198"/>
      <c r="AX110" s="198"/>
      <c r="AY110" s="198"/>
      <c r="AZ110" s="198"/>
      <c r="BA110" s="198"/>
      <c r="BB110" s="198"/>
      <c r="BC110" s="198"/>
      <c r="BD110" s="198"/>
      <c r="BE110" s="203"/>
      <c r="BF110" s="203"/>
      <c r="BG110" s="203"/>
      <c r="BH110" s="203"/>
      <c r="BI110" s="203"/>
      <c r="BJ110" s="203"/>
      <c r="BK110" s="203"/>
      <c r="BL110" s="203"/>
      <c r="BM110" s="203"/>
      <c r="BN110" s="203"/>
      <c r="BO110" s="203"/>
      <c r="BP110" s="203"/>
      <c r="BQ110" s="203"/>
      <c r="BR110" s="203"/>
      <c r="BS110" s="203"/>
    </row>
    <row r="11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c r="AG111" s="198"/>
      <c r="AH111" s="198"/>
      <c r="AI111" s="198"/>
      <c r="AJ111" s="198"/>
      <c r="AK111" s="198"/>
      <c r="AL111" s="198"/>
      <c r="AM111" s="198"/>
      <c r="AN111" s="198"/>
      <c r="AO111" s="198"/>
      <c r="AP111" s="198"/>
      <c r="AQ111" s="198"/>
      <c r="AR111" s="198"/>
      <c r="AS111" s="198"/>
      <c r="AT111" s="198"/>
      <c r="AU111" s="198"/>
      <c r="AV111" s="198"/>
      <c r="AW111" s="198"/>
      <c r="AX111" s="198"/>
      <c r="AY111" s="198"/>
      <c r="AZ111" s="198"/>
      <c r="BA111" s="198"/>
      <c r="BB111" s="198"/>
      <c r="BC111" s="198"/>
      <c r="BD111" s="198"/>
      <c r="BE111" s="203"/>
      <c r="BF111" s="203"/>
      <c r="BG111" s="203"/>
      <c r="BH111" s="203"/>
      <c r="BI111" s="203"/>
      <c r="BJ111" s="203"/>
      <c r="BK111" s="203"/>
      <c r="BL111" s="203"/>
      <c r="BM111" s="203"/>
      <c r="BN111" s="203"/>
      <c r="BO111" s="203"/>
      <c r="BP111" s="203"/>
      <c r="BQ111" s="203"/>
      <c r="BR111" s="203"/>
      <c r="BS111" s="203"/>
    </row>
    <row r="112">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c r="AA112" s="198"/>
      <c r="AB112" s="198"/>
      <c r="AC112" s="198"/>
      <c r="AD112" s="198"/>
      <c r="AE112" s="198"/>
      <c r="AF112" s="198"/>
      <c r="AG112" s="198"/>
      <c r="AH112" s="198"/>
      <c r="AI112" s="198"/>
      <c r="AJ112" s="198"/>
      <c r="AK112" s="198"/>
      <c r="AL112" s="198"/>
      <c r="AM112" s="198"/>
      <c r="AN112" s="198"/>
      <c r="AO112" s="198"/>
      <c r="AP112" s="198"/>
      <c r="AQ112" s="198"/>
      <c r="AR112" s="198"/>
      <c r="AS112" s="198"/>
      <c r="AT112" s="198"/>
      <c r="AU112" s="198"/>
      <c r="AV112" s="198"/>
      <c r="AW112" s="198"/>
      <c r="AX112" s="198"/>
      <c r="AY112" s="198"/>
      <c r="AZ112" s="198"/>
      <c r="BA112" s="198"/>
      <c r="BB112" s="198"/>
      <c r="BC112" s="198"/>
      <c r="BD112" s="198"/>
      <c r="BE112" s="203"/>
      <c r="BF112" s="203"/>
      <c r="BG112" s="203"/>
      <c r="BH112" s="203"/>
      <c r="BI112" s="203"/>
      <c r="BJ112" s="203"/>
      <c r="BK112" s="203"/>
      <c r="BL112" s="203"/>
      <c r="BM112" s="203"/>
      <c r="BN112" s="203"/>
      <c r="BO112" s="203"/>
      <c r="BP112" s="203"/>
      <c r="BQ112" s="203"/>
      <c r="BR112" s="203"/>
      <c r="BS112" s="203"/>
    </row>
    <row r="113">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c r="AA113" s="198"/>
      <c r="AB113" s="198"/>
      <c r="AC113" s="198"/>
      <c r="AD113" s="198"/>
      <c r="AE113" s="198"/>
      <c r="AF113" s="198"/>
      <c r="AG113" s="198"/>
      <c r="AH113" s="198"/>
      <c r="AI113" s="198"/>
      <c r="AJ113" s="198"/>
      <c r="AK113" s="198"/>
      <c r="AL113" s="198"/>
      <c r="AM113" s="198"/>
      <c r="AN113" s="198"/>
      <c r="AO113" s="198"/>
      <c r="AP113" s="198"/>
      <c r="AQ113" s="198"/>
      <c r="AR113" s="198"/>
      <c r="AS113" s="198"/>
      <c r="AT113" s="198"/>
      <c r="AU113" s="198"/>
      <c r="AV113" s="198"/>
      <c r="AW113" s="198"/>
      <c r="AX113" s="198"/>
      <c r="AY113" s="198"/>
      <c r="AZ113" s="198"/>
      <c r="BA113" s="198"/>
      <c r="BB113" s="198"/>
      <c r="BC113" s="198"/>
      <c r="BD113" s="198"/>
      <c r="BE113" s="203"/>
      <c r="BF113" s="203"/>
      <c r="BG113" s="203"/>
      <c r="BH113" s="203"/>
      <c r="BI113" s="203"/>
      <c r="BJ113" s="203"/>
      <c r="BK113" s="203"/>
      <c r="BL113" s="203"/>
      <c r="BM113" s="203"/>
      <c r="BN113" s="203"/>
      <c r="BO113" s="203"/>
      <c r="BP113" s="203"/>
      <c r="BQ113" s="203"/>
      <c r="BR113" s="203"/>
      <c r="BS113" s="203"/>
    </row>
    <row r="114">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c r="AA114" s="198"/>
      <c r="AB114" s="198"/>
      <c r="AC114" s="198"/>
      <c r="AD114" s="198"/>
      <c r="AE114" s="198"/>
      <c r="AF114" s="198"/>
      <c r="AG114" s="198"/>
      <c r="AH114" s="198"/>
      <c r="AI114" s="198"/>
      <c r="AJ114" s="198"/>
      <c r="AK114" s="198"/>
      <c r="AL114" s="198"/>
      <c r="AM114" s="198"/>
      <c r="AN114" s="198"/>
      <c r="AO114" s="198"/>
      <c r="AP114" s="198"/>
      <c r="AQ114" s="198"/>
      <c r="AR114" s="198"/>
      <c r="AS114" s="198"/>
      <c r="AT114" s="198"/>
      <c r="AU114" s="198"/>
      <c r="AV114" s="198"/>
      <c r="AW114" s="198"/>
      <c r="AX114" s="198"/>
      <c r="AY114" s="198"/>
      <c r="AZ114" s="198"/>
      <c r="BA114" s="198"/>
      <c r="BB114" s="198"/>
      <c r="BC114" s="198"/>
      <c r="BD114" s="198"/>
      <c r="BE114" s="203"/>
      <c r="BF114" s="203"/>
      <c r="BG114" s="203"/>
      <c r="BH114" s="203"/>
      <c r="BI114" s="203"/>
      <c r="BJ114" s="203"/>
      <c r="BK114" s="203"/>
      <c r="BL114" s="203"/>
      <c r="BM114" s="203"/>
      <c r="BN114" s="203"/>
      <c r="BO114" s="203"/>
      <c r="BP114" s="203"/>
      <c r="BQ114" s="203"/>
      <c r="BR114" s="203"/>
      <c r="BS114" s="203"/>
    </row>
    <row r="115">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203"/>
      <c r="BF115" s="203"/>
      <c r="BG115" s="203"/>
      <c r="BH115" s="203"/>
      <c r="BI115" s="203"/>
      <c r="BJ115" s="203"/>
      <c r="BK115" s="203"/>
      <c r="BL115" s="203"/>
      <c r="BM115" s="203"/>
      <c r="BN115" s="203"/>
      <c r="BO115" s="203"/>
      <c r="BP115" s="203"/>
      <c r="BQ115" s="203"/>
      <c r="BR115" s="203"/>
      <c r="BS115" s="203"/>
    </row>
    <row r="116">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c r="AD116" s="198"/>
      <c r="AE116" s="198"/>
      <c r="AF116" s="198"/>
      <c r="AG116" s="198"/>
      <c r="AH116" s="198"/>
      <c r="AI116" s="198"/>
      <c r="AJ116" s="198"/>
      <c r="AK116" s="198"/>
      <c r="AL116" s="198"/>
      <c r="AM116" s="198"/>
      <c r="AN116" s="198"/>
      <c r="AO116" s="198"/>
      <c r="AP116" s="198"/>
      <c r="AQ116" s="198"/>
      <c r="AR116" s="198"/>
      <c r="AS116" s="198"/>
      <c r="AT116" s="198"/>
      <c r="AU116" s="198"/>
      <c r="AV116" s="198"/>
      <c r="AW116" s="198"/>
      <c r="AX116" s="198"/>
      <c r="AY116" s="198"/>
      <c r="AZ116" s="198"/>
      <c r="BA116" s="198"/>
      <c r="BB116" s="198"/>
      <c r="BC116" s="198"/>
      <c r="BD116" s="198"/>
      <c r="BE116" s="203"/>
      <c r="BF116" s="203"/>
      <c r="BG116" s="203"/>
      <c r="BH116" s="203"/>
      <c r="BI116" s="203"/>
      <c r="BJ116" s="203"/>
      <c r="BK116" s="203"/>
      <c r="BL116" s="203"/>
      <c r="BM116" s="203"/>
      <c r="BN116" s="203"/>
      <c r="BO116" s="203"/>
      <c r="BP116" s="203"/>
      <c r="BQ116" s="203"/>
      <c r="BR116" s="203"/>
      <c r="BS116" s="203"/>
    </row>
    <row r="117">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c r="AD117" s="198"/>
      <c r="AE117" s="198"/>
      <c r="AF117" s="198"/>
      <c r="AG117" s="198"/>
      <c r="AH117" s="198"/>
      <c r="AI117" s="198"/>
      <c r="AJ117" s="198"/>
      <c r="AK117" s="198"/>
      <c r="AL117" s="198"/>
      <c r="AM117" s="198"/>
      <c r="AN117" s="198"/>
      <c r="AO117" s="198"/>
      <c r="AP117" s="198"/>
      <c r="AQ117" s="198"/>
      <c r="AR117" s="198"/>
      <c r="AS117" s="198"/>
      <c r="AT117" s="198"/>
      <c r="AU117" s="198"/>
      <c r="AV117" s="198"/>
      <c r="AW117" s="198"/>
      <c r="AX117" s="198"/>
      <c r="AY117" s="198"/>
      <c r="AZ117" s="198"/>
      <c r="BA117" s="198"/>
      <c r="BB117" s="198"/>
      <c r="BC117" s="198"/>
      <c r="BD117" s="198"/>
      <c r="BE117" s="203"/>
      <c r="BF117" s="203"/>
      <c r="BG117" s="203"/>
      <c r="BH117" s="203"/>
      <c r="BI117" s="203"/>
      <c r="BJ117" s="203"/>
      <c r="BK117" s="203"/>
      <c r="BL117" s="203"/>
      <c r="BM117" s="203"/>
      <c r="BN117" s="203"/>
      <c r="BO117" s="203"/>
      <c r="BP117" s="203"/>
      <c r="BQ117" s="203"/>
      <c r="BR117" s="203"/>
      <c r="BS117" s="203"/>
    </row>
    <row r="118">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c r="AQ118" s="198"/>
      <c r="AR118" s="198"/>
      <c r="AS118" s="198"/>
      <c r="AT118" s="198"/>
      <c r="AU118" s="198"/>
      <c r="AV118" s="198"/>
      <c r="AW118" s="198"/>
      <c r="AX118" s="198"/>
      <c r="AY118" s="198"/>
      <c r="AZ118" s="198"/>
      <c r="BA118" s="198"/>
      <c r="BB118" s="198"/>
      <c r="BC118" s="198"/>
      <c r="BD118" s="198"/>
      <c r="BE118" s="203"/>
      <c r="BF118" s="203"/>
      <c r="BG118" s="203"/>
      <c r="BH118" s="203"/>
      <c r="BI118" s="203"/>
      <c r="BJ118" s="203"/>
      <c r="BK118" s="203"/>
      <c r="BL118" s="203"/>
      <c r="BM118" s="203"/>
      <c r="BN118" s="203"/>
      <c r="BO118" s="203"/>
      <c r="BP118" s="203"/>
      <c r="BQ118" s="203"/>
      <c r="BR118" s="203"/>
      <c r="BS118" s="203"/>
    </row>
    <row r="119">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c r="AD119" s="198"/>
      <c r="AE119" s="198"/>
      <c r="AF119" s="198"/>
      <c r="AG119" s="198"/>
      <c r="AH119" s="198"/>
      <c r="AI119" s="198"/>
      <c r="AJ119" s="198"/>
      <c r="AK119" s="198"/>
      <c r="AL119" s="198"/>
      <c r="AM119" s="198"/>
      <c r="AN119" s="198"/>
      <c r="AO119" s="198"/>
      <c r="AP119" s="198"/>
      <c r="AQ119" s="198"/>
      <c r="AR119" s="198"/>
      <c r="AS119" s="198"/>
      <c r="AT119" s="198"/>
      <c r="AU119" s="198"/>
      <c r="AV119" s="198"/>
      <c r="AW119" s="198"/>
      <c r="AX119" s="198"/>
      <c r="AY119" s="198"/>
      <c r="AZ119" s="198"/>
      <c r="BA119" s="198"/>
      <c r="BB119" s="198"/>
      <c r="BC119" s="198"/>
      <c r="BD119" s="198"/>
      <c r="BE119" s="203"/>
      <c r="BF119" s="203"/>
      <c r="BG119" s="203"/>
      <c r="BH119" s="203"/>
      <c r="BI119" s="203"/>
      <c r="BJ119" s="203"/>
      <c r="BK119" s="203"/>
      <c r="BL119" s="203"/>
      <c r="BM119" s="203"/>
      <c r="BN119" s="203"/>
      <c r="BO119" s="203"/>
      <c r="BP119" s="203"/>
      <c r="BQ119" s="203"/>
      <c r="BR119" s="203"/>
      <c r="BS119" s="203"/>
    </row>
    <row r="120">
      <c r="A120" s="198"/>
      <c r="B120" s="198"/>
      <c r="C120" s="198"/>
      <c r="D120" s="198"/>
      <c r="E120" s="198"/>
      <c r="F120" s="198"/>
      <c r="G120" s="198"/>
      <c r="H120" s="198"/>
      <c r="I120" s="198"/>
      <c r="J120" s="198"/>
      <c r="K120" s="198"/>
      <c r="L120" s="198"/>
      <c r="M120" s="198"/>
      <c r="N120" s="198"/>
      <c r="O120" s="198" t="s">
        <v>2289</v>
      </c>
      <c r="P120" s="198" t="s">
        <v>2289</v>
      </c>
      <c r="Q120" s="198" t="s">
        <v>2289</v>
      </c>
      <c r="R120" s="198" t="s">
        <v>2290</v>
      </c>
      <c r="S120" s="198" t="s">
        <v>2290</v>
      </c>
      <c r="T120" s="198" t="s">
        <v>2290</v>
      </c>
      <c r="U120" s="198" t="s">
        <v>2291</v>
      </c>
      <c r="V120" s="198" t="s">
        <v>2291</v>
      </c>
      <c r="W120" s="198" t="s">
        <v>2291</v>
      </c>
      <c r="X120" s="198" t="s">
        <v>2292</v>
      </c>
      <c r="Y120" s="198" t="s">
        <v>2292</v>
      </c>
      <c r="Z120" s="198" t="s">
        <v>2292</v>
      </c>
      <c r="AA120" s="198" t="s">
        <v>2293</v>
      </c>
      <c r="AB120" s="198" t="s">
        <v>2293</v>
      </c>
      <c r="AC120" s="198" t="s">
        <v>2293</v>
      </c>
      <c r="AD120" s="198" t="s">
        <v>2294</v>
      </c>
      <c r="AE120" s="198" t="s">
        <v>2294</v>
      </c>
      <c r="AF120" s="198" t="s">
        <v>2294</v>
      </c>
      <c r="AG120" s="198" t="s">
        <v>2295</v>
      </c>
      <c r="AH120" s="198" t="s">
        <v>2295</v>
      </c>
      <c r="AI120" s="198" t="s">
        <v>2295</v>
      </c>
      <c r="AJ120" s="198" t="s">
        <v>2296</v>
      </c>
      <c r="AK120" s="198" t="s">
        <v>2296</v>
      </c>
      <c r="AL120" s="198" t="s">
        <v>2296</v>
      </c>
      <c r="AM120" s="198" t="s">
        <v>2297</v>
      </c>
      <c r="AN120" s="198" t="s">
        <v>2297</v>
      </c>
      <c r="AO120" s="198" t="s">
        <v>2297</v>
      </c>
      <c r="AP120" s="198" t="s">
        <v>2298</v>
      </c>
      <c r="AQ120" s="198" t="s">
        <v>2298</v>
      </c>
      <c r="AR120" s="198" t="s">
        <v>2298</v>
      </c>
      <c r="AS120" s="198" t="s">
        <v>2299</v>
      </c>
      <c r="AT120" s="198" t="s">
        <v>2299</v>
      </c>
      <c r="AU120" s="198" t="s">
        <v>2299</v>
      </c>
      <c r="AV120" s="198" t="s">
        <v>2300</v>
      </c>
      <c r="AW120" s="198" t="s">
        <v>2300</v>
      </c>
      <c r="AX120" s="198" t="s">
        <v>2300</v>
      </c>
      <c r="AY120" s="198" t="s">
        <v>2301</v>
      </c>
      <c r="AZ120" s="198" t="s">
        <v>2301</v>
      </c>
      <c r="BA120" s="198" t="s">
        <v>2301</v>
      </c>
      <c r="BB120" s="198" t="s">
        <v>2302</v>
      </c>
      <c r="BC120" s="198" t="s">
        <v>2302</v>
      </c>
      <c r="BD120" s="198" t="s">
        <v>2302</v>
      </c>
      <c r="BE120" s="203" t="s">
        <v>2303</v>
      </c>
      <c r="BF120" s="203" t="s">
        <v>2303</v>
      </c>
      <c r="BG120" s="203" t="s">
        <v>2303</v>
      </c>
      <c r="BH120" s="203" t="s">
        <v>2304</v>
      </c>
      <c r="BI120" s="203" t="s">
        <v>2304</v>
      </c>
      <c r="BJ120" s="203" t="s">
        <v>2304</v>
      </c>
      <c r="BK120" s="203" t="s">
        <v>2305</v>
      </c>
      <c r="BL120" s="203" t="s">
        <v>2305</v>
      </c>
      <c r="BM120" s="203" t="s">
        <v>2305</v>
      </c>
      <c r="BN120" s="203" t="s">
        <v>2306</v>
      </c>
      <c r="BO120" s="203" t="s">
        <v>2306</v>
      </c>
      <c r="BP120" s="203" t="s">
        <v>2306</v>
      </c>
      <c r="BQ120" s="203" t="s">
        <v>2307</v>
      </c>
      <c r="BR120" s="203" t="s">
        <v>2308</v>
      </c>
      <c r="BS120" s="203"/>
    </row>
    <row r="121">
      <c r="A121" s="217"/>
      <c r="B121" s="217"/>
      <c r="C121" s="217"/>
      <c r="D121" s="217"/>
      <c r="E121" s="217"/>
      <c r="F121" s="217"/>
      <c r="G121" s="217"/>
      <c r="H121" s="217"/>
      <c r="I121" s="217"/>
      <c r="J121" s="217"/>
      <c r="K121" s="217"/>
      <c r="L121" s="217"/>
      <c r="M121" s="217"/>
      <c r="N121" s="217"/>
      <c r="O121" s="217">
        <v>42035.0</v>
      </c>
      <c r="P121" s="217">
        <v>42063.0</v>
      </c>
      <c r="Q121" s="217">
        <v>42094.0</v>
      </c>
      <c r="R121" s="217">
        <f>edate(O121,3)</f>
        <v>42124</v>
      </c>
      <c r="S121" s="217">
        <v>42155.0</v>
      </c>
      <c r="T121" s="217">
        <v>42185.0</v>
      </c>
      <c r="U121" s="217">
        <v>42216.0</v>
      </c>
      <c r="V121" s="217">
        <v>42247.0</v>
      </c>
      <c r="W121" s="217">
        <v>42277.0</v>
      </c>
      <c r="X121" s="217">
        <v>42308.0</v>
      </c>
      <c r="Y121" s="217">
        <v>42338.0</v>
      </c>
      <c r="Z121" s="217">
        <v>42369.0</v>
      </c>
      <c r="AA121" s="217">
        <f t="shared" ref="AA121:BR121" si="94">edate(O121,12)</f>
        <v>42400</v>
      </c>
      <c r="AB121" s="217">
        <f t="shared" si="94"/>
        <v>42428</v>
      </c>
      <c r="AC121" s="217">
        <f t="shared" si="94"/>
        <v>42460</v>
      </c>
      <c r="AD121" s="217">
        <f t="shared" si="94"/>
        <v>42490</v>
      </c>
      <c r="AE121" s="217">
        <f t="shared" si="94"/>
        <v>42521</v>
      </c>
      <c r="AF121" s="217">
        <f t="shared" si="94"/>
        <v>42551</v>
      </c>
      <c r="AG121" s="217">
        <f t="shared" si="94"/>
        <v>42582</v>
      </c>
      <c r="AH121" s="217">
        <f t="shared" si="94"/>
        <v>42613</v>
      </c>
      <c r="AI121" s="217">
        <f t="shared" si="94"/>
        <v>42643</v>
      </c>
      <c r="AJ121" s="217">
        <f t="shared" si="94"/>
        <v>42674</v>
      </c>
      <c r="AK121" s="217">
        <f t="shared" si="94"/>
        <v>42704</v>
      </c>
      <c r="AL121" s="217">
        <f t="shared" si="94"/>
        <v>42735</v>
      </c>
      <c r="AM121" s="217">
        <f t="shared" si="94"/>
        <v>42766</v>
      </c>
      <c r="AN121" s="217">
        <f t="shared" si="94"/>
        <v>42794</v>
      </c>
      <c r="AO121" s="217">
        <f t="shared" si="94"/>
        <v>42825</v>
      </c>
      <c r="AP121" s="217">
        <f t="shared" si="94"/>
        <v>42855</v>
      </c>
      <c r="AQ121" s="217">
        <f t="shared" si="94"/>
        <v>42886</v>
      </c>
      <c r="AR121" s="217">
        <f t="shared" si="94"/>
        <v>42916</v>
      </c>
      <c r="AS121" s="217">
        <f t="shared" si="94"/>
        <v>42947</v>
      </c>
      <c r="AT121" s="217">
        <f t="shared" si="94"/>
        <v>42978</v>
      </c>
      <c r="AU121" s="217">
        <f t="shared" si="94"/>
        <v>43008</v>
      </c>
      <c r="AV121" s="217">
        <f t="shared" si="94"/>
        <v>43039</v>
      </c>
      <c r="AW121" s="217">
        <f t="shared" si="94"/>
        <v>43069</v>
      </c>
      <c r="AX121" s="217">
        <f t="shared" si="94"/>
        <v>43100</v>
      </c>
      <c r="AY121" s="217">
        <f t="shared" si="94"/>
        <v>43131</v>
      </c>
      <c r="AZ121" s="217">
        <f t="shared" si="94"/>
        <v>43159</v>
      </c>
      <c r="BA121" s="217">
        <f t="shared" si="94"/>
        <v>43190</v>
      </c>
      <c r="BB121" s="217">
        <f t="shared" si="94"/>
        <v>43220</v>
      </c>
      <c r="BC121" s="217">
        <f t="shared" si="94"/>
        <v>43251</v>
      </c>
      <c r="BD121" s="217">
        <f t="shared" si="94"/>
        <v>43281</v>
      </c>
      <c r="BE121" s="217">
        <f t="shared" si="94"/>
        <v>43312</v>
      </c>
      <c r="BF121" s="217">
        <f t="shared" si="94"/>
        <v>43343</v>
      </c>
      <c r="BG121" s="217">
        <f t="shared" si="94"/>
        <v>43373</v>
      </c>
      <c r="BH121" s="217">
        <f t="shared" si="94"/>
        <v>43404</v>
      </c>
      <c r="BI121" s="217">
        <f t="shared" si="94"/>
        <v>43434</v>
      </c>
      <c r="BJ121" s="217">
        <f t="shared" si="94"/>
        <v>43465</v>
      </c>
      <c r="BK121" s="217">
        <f t="shared" si="94"/>
        <v>43496</v>
      </c>
      <c r="BL121" s="217">
        <f t="shared" si="94"/>
        <v>43524</v>
      </c>
      <c r="BM121" s="217">
        <f t="shared" si="94"/>
        <v>43555</v>
      </c>
      <c r="BN121" s="217">
        <f t="shared" si="94"/>
        <v>43585</v>
      </c>
      <c r="BO121" s="217">
        <f t="shared" si="94"/>
        <v>43616</v>
      </c>
      <c r="BP121" s="217">
        <f t="shared" si="94"/>
        <v>43646</v>
      </c>
      <c r="BQ121" s="217">
        <f t="shared" si="94"/>
        <v>43677</v>
      </c>
      <c r="BR121" s="217">
        <f t="shared" si="94"/>
        <v>43708</v>
      </c>
      <c r="BS121" s="217"/>
    </row>
    <row r="122">
      <c r="C122" s="189" t="s">
        <v>2309</v>
      </c>
      <c r="D122" s="187"/>
      <c r="E122" s="187"/>
      <c r="F122" s="187"/>
      <c r="G122" s="187"/>
      <c r="H122" s="187"/>
      <c r="I122" s="187"/>
      <c r="J122" s="187"/>
      <c r="K122" s="187"/>
      <c r="L122" s="187"/>
      <c r="M122" s="187"/>
      <c r="N122" s="187"/>
      <c r="O122" s="187">
        <v>1100.0</v>
      </c>
      <c r="P122" s="187">
        <v>1150.0</v>
      </c>
      <c r="Q122" s="187">
        <v>2450.0</v>
      </c>
      <c r="R122" s="187">
        <v>1700.0</v>
      </c>
      <c r="S122" s="187">
        <v>2400.0</v>
      </c>
      <c r="T122" s="187">
        <v>2800.0</v>
      </c>
      <c r="U122" s="187">
        <v>1600.0</v>
      </c>
      <c r="V122" s="187">
        <v>1300.0</v>
      </c>
      <c r="W122" s="187">
        <v>2506.0</v>
      </c>
      <c r="X122" s="187">
        <v>1904.0</v>
      </c>
      <c r="Y122" s="187">
        <v>3205.0</v>
      </c>
      <c r="Z122" s="187">
        <v>3799.0</v>
      </c>
      <c r="AA122" s="187">
        <v>1120.0</v>
      </c>
      <c r="AB122" s="187">
        <v>1820.0</v>
      </c>
      <c r="AC122" s="187">
        <v>5850.0</v>
      </c>
      <c r="AD122" s="187">
        <v>1595.0</v>
      </c>
      <c r="AE122" s="187">
        <v>2800.0</v>
      </c>
      <c r="AF122" s="187">
        <v>5845.0</v>
      </c>
      <c r="AG122" s="187">
        <v>2704.0</v>
      </c>
      <c r="AH122" s="187">
        <v>4685.0</v>
      </c>
      <c r="AI122" s="187">
        <v>7550.0</v>
      </c>
      <c r="AJ122" s="187">
        <v>1650.0</v>
      </c>
      <c r="AK122" s="187">
        <v>2300.0</v>
      </c>
      <c r="AL122" s="187">
        <v>9725.0</v>
      </c>
      <c r="AM122" s="187">
        <v>1650.0</v>
      </c>
      <c r="AN122" s="187">
        <v>2550.0</v>
      </c>
      <c r="AO122" s="187">
        <v>6200.0</v>
      </c>
      <c r="AP122" s="187">
        <v>1840.0</v>
      </c>
      <c r="AQ122" s="187">
        <v>3350.0</v>
      </c>
      <c r="AR122" s="187">
        <v>4550.0</v>
      </c>
      <c r="AS122" s="187">
        <v>3075.0</v>
      </c>
      <c r="AT122" s="187">
        <v>3725.0</v>
      </c>
      <c r="AU122" s="187">
        <v>7980.0</v>
      </c>
      <c r="AV122" s="187">
        <v>1970.0</v>
      </c>
      <c r="AW122" s="187">
        <v>3210.0</v>
      </c>
      <c r="AX122" s="187">
        <v>8275.0</v>
      </c>
      <c r="AY122" s="187">
        <v>3375.0</v>
      </c>
      <c r="AZ122" s="187">
        <v>4585.0</v>
      </c>
      <c r="BA122" s="187">
        <v>10020.0</v>
      </c>
      <c r="BB122" s="187">
        <v>6150.0</v>
      </c>
      <c r="BC122" s="187">
        <v>9220.0</v>
      </c>
      <c r="BD122" s="187">
        <v>11350.0</v>
      </c>
      <c r="BE122" s="187">
        <v>16775.0</v>
      </c>
      <c r="BF122" s="187">
        <v>23175.0</v>
      </c>
      <c r="BG122" s="187">
        <v>29975.0</v>
      </c>
      <c r="BH122" s="187">
        <v>20325.0</v>
      </c>
      <c r="BI122" s="187">
        <v>24600.0</v>
      </c>
      <c r="BJ122" s="187">
        <v>32600.0</v>
      </c>
      <c r="BK122" s="187">
        <v>8325.0</v>
      </c>
      <c r="BL122" s="187">
        <v>7650.0</v>
      </c>
      <c r="BM122" s="187">
        <v>15325.0</v>
      </c>
      <c r="BN122" s="187">
        <v>11925.0</v>
      </c>
      <c r="BO122" s="187">
        <v>16350.0</v>
      </c>
      <c r="BP122" s="187">
        <v>25700.0</v>
      </c>
      <c r="BQ122">
        <f>13450+1225+975</f>
        <v>15650</v>
      </c>
      <c r="BR122">
        <f>12350+1825+1050</f>
        <v>15225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29"/>
  </cols>
  <sheetData>
    <row r="1">
      <c r="A1" s="166" t="s">
        <v>2326</v>
      </c>
    </row>
    <row r="2">
      <c r="A2" s="218" t="s">
        <v>2327</v>
      </c>
      <c r="B2" s="219"/>
      <c r="C2" s="101"/>
      <c r="D2" s="101"/>
      <c r="E2" s="101"/>
      <c r="F2" s="125"/>
    </row>
    <row r="3">
      <c r="A3" s="12"/>
      <c r="B3" s="220"/>
      <c r="F3" s="129"/>
    </row>
    <row r="4">
      <c r="A4" s="12" t="s">
        <v>2328</v>
      </c>
      <c r="B4" s="220"/>
      <c r="F4" s="129"/>
    </row>
    <row r="5">
      <c r="A5" s="18" t="s">
        <v>2329</v>
      </c>
      <c r="B5" s="220"/>
      <c r="F5" s="129"/>
    </row>
    <row r="6">
      <c r="A6" s="18" t="s">
        <v>2330</v>
      </c>
      <c r="B6" s="220"/>
      <c r="F6" s="129"/>
    </row>
    <row r="7">
      <c r="A7" s="18" t="s">
        <v>2331</v>
      </c>
      <c r="B7" s="220"/>
      <c r="F7" s="129"/>
    </row>
    <row r="8">
      <c r="B8" s="220"/>
      <c r="F8" s="129"/>
    </row>
    <row r="9">
      <c r="A9" s="166" t="s">
        <v>2332</v>
      </c>
      <c r="B9" s="220"/>
      <c r="F9" s="129"/>
    </row>
    <row r="10">
      <c r="A10" s="218" t="s">
        <v>2333</v>
      </c>
      <c r="B10" s="220"/>
      <c r="F10" s="129"/>
    </row>
    <row r="11">
      <c r="B11" s="220"/>
      <c r="F11" s="129"/>
    </row>
    <row r="12">
      <c r="A12" s="166" t="s">
        <v>2334</v>
      </c>
      <c r="B12" s="220"/>
      <c r="F12" s="129"/>
    </row>
    <row r="13">
      <c r="A13" s="12" t="s">
        <v>2335</v>
      </c>
      <c r="B13" s="220"/>
      <c r="F13" s="129"/>
    </row>
    <row r="14">
      <c r="B14" s="220"/>
      <c r="F14" s="129"/>
    </row>
    <row r="15">
      <c r="A15" s="166" t="s">
        <v>2336</v>
      </c>
      <c r="B15" s="220"/>
      <c r="F15" s="129"/>
    </row>
    <row r="16">
      <c r="A16" s="12" t="s">
        <v>2337</v>
      </c>
      <c r="B16" s="220"/>
      <c r="F16" s="129"/>
    </row>
    <row r="17">
      <c r="B17" s="220"/>
      <c r="F17" s="129"/>
    </row>
    <row r="18">
      <c r="A18" s="166" t="s">
        <v>2338</v>
      </c>
      <c r="B18" s="220"/>
      <c r="F18" s="129"/>
    </row>
    <row r="19">
      <c r="A19" s="12" t="s">
        <v>2339</v>
      </c>
      <c r="B19" s="220"/>
      <c r="F19" s="129"/>
    </row>
    <row r="20">
      <c r="B20" s="221"/>
      <c r="C20" s="222"/>
      <c r="D20" s="223" t="s">
        <v>2340</v>
      </c>
      <c r="E20" s="222"/>
      <c r="F20" s="224"/>
    </row>
    <row r="21">
      <c r="A21" s="166" t="s">
        <v>2341</v>
      </c>
    </row>
    <row r="22">
      <c r="A22" s="12" t="s">
        <v>2342</v>
      </c>
    </row>
    <row r="23">
      <c r="A23" s="225"/>
    </row>
    <row r="24">
      <c r="A24" s="166" t="s">
        <v>2343</v>
      </c>
    </row>
    <row r="25">
      <c r="A25" s="12" t="s">
        <v>2344</v>
      </c>
    </row>
    <row r="32">
      <c r="A32" s="166"/>
      <c r="B32" s="166"/>
      <c r="C32" s="166"/>
      <c r="D32" s="166"/>
      <c r="F32" s="166"/>
      <c r="G32" s="166"/>
      <c r="H32" s="166"/>
      <c r="I32" s="166"/>
      <c r="J32" s="166"/>
      <c r="K32" s="166"/>
      <c r="L32" s="166"/>
      <c r="M32" s="166"/>
      <c r="N32" s="166"/>
      <c r="O32" s="166"/>
      <c r="P32" s="166"/>
      <c r="Q32" s="166"/>
      <c r="R32" s="166"/>
      <c r="S32" s="166"/>
      <c r="T32" s="166"/>
      <c r="U32" s="166"/>
      <c r="V32" s="166"/>
      <c r="W32" s="166"/>
      <c r="X32" s="166"/>
      <c r="Y32" s="166"/>
      <c r="Z32" s="166"/>
    </row>
    <row r="33">
      <c r="A33" s="12"/>
      <c r="B33" s="12"/>
      <c r="C33" s="12"/>
      <c r="D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F38" s="12"/>
      <c r="G38" s="12"/>
      <c r="H38" s="12"/>
      <c r="I38" s="12"/>
      <c r="J38" s="12"/>
      <c r="K38" s="12"/>
      <c r="L38" s="12"/>
      <c r="M38" s="12"/>
      <c r="N38" s="12"/>
      <c r="O38" s="12"/>
      <c r="P38" s="12"/>
      <c r="Q38" s="12"/>
      <c r="R38" s="12"/>
      <c r="S38" s="12"/>
      <c r="T38" s="12"/>
      <c r="U38" s="12"/>
      <c r="V38" s="12"/>
      <c r="W38" s="12"/>
      <c r="X38" s="12"/>
      <c r="Y38" s="12"/>
      <c r="Z38" s="12"/>
    </row>
  </sheetData>
  <hyperlinks>
    <hyperlink r:id="rId1" ref="A5"/>
    <hyperlink r:id="rId2" ref="A6"/>
    <hyperlink r:id="rId3" ref="A7"/>
    <hyperlink r:id="rId4" ref="D2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t="s">
        <v>2345</v>
      </c>
    </row>
    <row r="2">
      <c r="A2" s="12" t="s">
        <v>2346</v>
      </c>
    </row>
    <row r="3">
      <c r="A3" s="12" t="s">
        <v>2347</v>
      </c>
    </row>
    <row r="5">
      <c r="A5" s="12" t="s">
        <v>2348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O2" s="12" t="s">
        <v>2349</v>
      </c>
    </row>
    <row r="5">
      <c r="A5" s="12" t="s">
        <v>2350</v>
      </c>
    </row>
    <row r="6">
      <c r="A6" s="12" t="s">
        <v>2351</v>
      </c>
    </row>
    <row r="11">
      <c r="A11" s="12" t="s">
        <v>2352</v>
      </c>
      <c r="D11" s="12" t="s">
        <v>2353</v>
      </c>
      <c r="F11" s="12" t="s">
        <v>20</v>
      </c>
    </row>
    <row r="12">
      <c r="A12" s="12">
        <v>2011.0</v>
      </c>
      <c r="D12" s="12" t="s">
        <v>2305</v>
      </c>
      <c r="E12" s="12" t="s">
        <v>2354</v>
      </c>
      <c r="F12" s="12" t="s">
        <v>2355</v>
      </c>
    </row>
    <row r="13">
      <c r="A13" s="12">
        <v>2012.0</v>
      </c>
      <c r="B13" s="12" t="s">
        <v>2354</v>
      </c>
    </row>
    <row r="14">
      <c r="A14">
        <f t="shared" ref="A14:A20" si="1">A13+1</f>
        <v>2013</v>
      </c>
      <c r="B14" s="12" t="s">
        <v>2354</v>
      </c>
    </row>
    <row r="15">
      <c r="A15">
        <f t="shared" si="1"/>
        <v>2014</v>
      </c>
      <c r="B15" s="12" t="s">
        <v>2354</v>
      </c>
    </row>
    <row r="16">
      <c r="A16">
        <f t="shared" si="1"/>
        <v>2015</v>
      </c>
      <c r="B16" s="12" t="s">
        <v>2354</v>
      </c>
    </row>
    <row r="17">
      <c r="A17">
        <f t="shared" si="1"/>
        <v>2016</v>
      </c>
      <c r="B17" s="12" t="s">
        <v>2354</v>
      </c>
    </row>
    <row r="18">
      <c r="A18">
        <f t="shared" si="1"/>
        <v>2017</v>
      </c>
      <c r="B18" s="12" t="s">
        <v>2354</v>
      </c>
    </row>
    <row r="19">
      <c r="A19">
        <f t="shared" si="1"/>
        <v>2018</v>
      </c>
      <c r="B19" s="12" t="s">
        <v>2354</v>
      </c>
    </row>
    <row r="20">
      <c r="A20">
        <f t="shared" si="1"/>
        <v>2019</v>
      </c>
    </row>
  </sheetData>
  <drawing r:id="rId1"/>
</worksheet>
</file>