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Marchal\lessen\lessen_2019_2020\bioinformaticaI\5_Motif_representation\Course\"/>
    </mc:Choice>
  </mc:AlternateContent>
  <bookViews>
    <workbookView xWindow="0" yWindow="462" windowWidth="27582" windowHeight="16338" activeTab="2"/>
  </bookViews>
  <sheets>
    <sheet name="screening with PSSM" sheetId="1" r:id="rId1"/>
    <sheet name="viterbi" sheetId="4" r:id="rId2"/>
    <sheet name="PSSM" sheetId="2" r:id="rId3"/>
    <sheet name="profile" sheetId="3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" l="1"/>
  <c r="L18" i="1"/>
  <c r="K18" i="1"/>
  <c r="R20" i="1" l="1"/>
  <c r="W18" i="1"/>
  <c r="V18" i="1"/>
  <c r="U18" i="1"/>
  <c r="T18" i="1"/>
  <c r="S18" i="1"/>
  <c r="R18" i="1"/>
  <c r="K19" i="1"/>
  <c r="K10" i="1"/>
  <c r="K7" i="1"/>
  <c r="K6" i="1"/>
  <c r="K5" i="1"/>
  <c r="K4" i="1"/>
  <c r="L20" i="4" l="1"/>
  <c r="K16" i="4"/>
  <c r="L21" i="4" s="1"/>
  <c r="K15" i="4"/>
  <c r="L19" i="4" s="1"/>
  <c r="L15" i="4" s="1"/>
  <c r="M19" i="4" s="1"/>
  <c r="L22" i="4" l="1"/>
  <c r="L16" i="4" s="1"/>
  <c r="K18" i="3"/>
  <c r="L14" i="3"/>
  <c r="K14" i="3"/>
  <c r="L13" i="3"/>
  <c r="K13" i="3"/>
  <c r="L3" i="3"/>
  <c r="L4" i="3"/>
  <c r="L5" i="3"/>
  <c r="K4" i="3"/>
  <c r="K5" i="3"/>
  <c r="K3" i="3"/>
  <c r="M21" i="4" l="1"/>
  <c r="M22" i="4"/>
  <c r="M20" i="4"/>
  <c r="M15" i="4" s="1"/>
  <c r="N19" i="4" s="1"/>
  <c r="L6" i="3"/>
  <c r="K6" i="3"/>
  <c r="M5" i="2"/>
  <c r="N5" i="2"/>
  <c r="O5" i="2"/>
  <c r="P5" i="2"/>
  <c r="Q5" i="2"/>
  <c r="R5" i="2"/>
  <c r="S5" i="2"/>
  <c r="T5" i="2"/>
  <c r="U5" i="2"/>
  <c r="M6" i="2"/>
  <c r="N6" i="2"/>
  <c r="O6" i="2"/>
  <c r="P6" i="2"/>
  <c r="Q6" i="2"/>
  <c r="R6" i="2"/>
  <c r="S6" i="2"/>
  <c r="T6" i="2"/>
  <c r="U6" i="2"/>
  <c r="M7" i="2"/>
  <c r="N7" i="2"/>
  <c r="O7" i="2"/>
  <c r="P7" i="2"/>
  <c r="Q7" i="2"/>
  <c r="R7" i="2"/>
  <c r="S7" i="2"/>
  <c r="T7" i="2"/>
  <c r="U7" i="2"/>
  <c r="N4" i="2"/>
  <c r="O4" i="2"/>
  <c r="P4" i="2"/>
  <c r="Q4" i="2"/>
  <c r="R4" i="2"/>
  <c r="S4" i="2"/>
  <c r="T4" i="2"/>
  <c r="U4" i="2"/>
  <c r="M4" i="2"/>
  <c r="P4" i="1"/>
  <c r="W4" i="1" s="1"/>
  <c r="P5" i="1"/>
  <c r="W5" i="1" s="1"/>
  <c r="P6" i="1"/>
  <c r="W6" i="1" s="1"/>
  <c r="P7" i="1"/>
  <c r="W7" i="1" s="1"/>
  <c r="L4" i="1"/>
  <c r="S4" i="1" s="1"/>
  <c r="M4" i="1"/>
  <c r="T4" i="1" s="1"/>
  <c r="N4" i="1"/>
  <c r="U4" i="1" s="1"/>
  <c r="O4" i="1"/>
  <c r="V4" i="1" s="1"/>
  <c r="L5" i="1"/>
  <c r="S5" i="1" s="1"/>
  <c r="M5" i="1"/>
  <c r="T5" i="1" s="1"/>
  <c r="N5" i="1"/>
  <c r="U5" i="1" s="1"/>
  <c r="O5" i="1"/>
  <c r="V5" i="1" s="1"/>
  <c r="L6" i="1"/>
  <c r="S6" i="1" s="1"/>
  <c r="M6" i="1"/>
  <c r="T6" i="1" s="1"/>
  <c r="N6" i="1"/>
  <c r="U6" i="1" s="1"/>
  <c r="O6" i="1"/>
  <c r="V6" i="1" s="1"/>
  <c r="L7" i="1"/>
  <c r="S7" i="1" s="1"/>
  <c r="M7" i="1"/>
  <c r="T7" i="1" s="1"/>
  <c r="N7" i="1"/>
  <c r="U7" i="1" s="1"/>
  <c r="O7" i="1"/>
  <c r="V7" i="1" s="1"/>
  <c r="R7" i="1"/>
  <c r="R5" i="1"/>
  <c r="R6" i="1"/>
  <c r="R4" i="1"/>
  <c r="L9" i="1"/>
  <c r="L14" i="1" s="1"/>
  <c r="M9" i="1"/>
  <c r="M14" i="1" s="1"/>
  <c r="N9" i="1"/>
  <c r="N14" i="1" s="1"/>
  <c r="O9" i="1"/>
  <c r="O14" i="1" s="1"/>
  <c r="P9" i="1"/>
  <c r="P14" i="1" s="1"/>
  <c r="L10" i="1"/>
  <c r="L15" i="1" s="1"/>
  <c r="M10" i="1"/>
  <c r="M15" i="1" s="1"/>
  <c r="N10" i="1"/>
  <c r="N15" i="1" s="1"/>
  <c r="O10" i="1"/>
  <c r="O15" i="1" s="1"/>
  <c r="P10" i="1"/>
  <c r="P15" i="1" s="1"/>
  <c r="L11" i="1"/>
  <c r="L16" i="1" s="1"/>
  <c r="M11" i="1"/>
  <c r="M16" i="1" s="1"/>
  <c r="N11" i="1"/>
  <c r="N16" i="1" s="1"/>
  <c r="O11" i="1"/>
  <c r="O16" i="1" s="1"/>
  <c r="P11" i="1"/>
  <c r="P16" i="1" s="1"/>
  <c r="L12" i="1"/>
  <c r="L17" i="1" s="1"/>
  <c r="M12" i="1"/>
  <c r="N12" i="1"/>
  <c r="N17" i="1" s="1"/>
  <c r="O12" i="1"/>
  <c r="O17" i="1" s="1"/>
  <c r="P12" i="1"/>
  <c r="P17" i="1" s="1"/>
  <c r="K15" i="1"/>
  <c r="K11" i="1"/>
  <c r="K16" i="1" s="1"/>
  <c r="K12" i="1"/>
  <c r="K17" i="1" s="1"/>
  <c r="K9" i="1"/>
  <c r="K14" i="1" s="1"/>
  <c r="L9" i="3" l="1"/>
  <c r="L8" i="3"/>
  <c r="K8" i="3"/>
  <c r="K9" i="3" s="1"/>
  <c r="M16" i="4"/>
  <c r="U15" i="1"/>
  <c r="V15" i="1"/>
  <c r="O18" i="1"/>
  <c r="S17" i="1"/>
  <c r="M17" i="1"/>
  <c r="W14" i="1"/>
  <c r="V14" i="1"/>
  <c r="V17" i="1"/>
  <c r="P18" i="1"/>
  <c r="W16" i="1"/>
  <c r="N18" i="1"/>
  <c r="U16" i="1"/>
  <c r="M18" i="1"/>
  <c r="S14" i="1"/>
  <c r="R15" i="1"/>
  <c r="P8" i="2"/>
  <c r="P16" i="2" s="1"/>
  <c r="M8" i="2"/>
  <c r="M16" i="2" s="1"/>
  <c r="U8" i="2"/>
  <c r="U16" i="2" s="1"/>
  <c r="R8" i="2"/>
  <c r="R13" i="2" s="1"/>
  <c r="R21" i="2" s="1"/>
  <c r="O8" i="2"/>
  <c r="O16" i="2" s="1"/>
  <c r="N8" i="2"/>
  <c r="N16" i="2" s="1"/>
  <c r="T8" i="2"/>
  <c r="T14" i="2" s="1"/>
  <c r="T22" i="2" s="1"/>
  <c r="Q8" i="2"/>
  <c r="Q14" i="2" s="1"/>
  <c r="Q22" i="2" s="1"/>
  <c r="S8" i="2"/>
  <c r="S12" i="2" s="1"/>
  <c r="S20" i="2" s="1"/>
  <c r="W15" i="1"/>
  <c r="W17" i="1"/>
  <c r="U17" i="1"/>
  <c r="U14" i="1"/>
  <c r="T17" i="1"/>
  <c r="T14" i="1"/>
  <c r="T16" i="1"/>
  <c r="T15" i="1"/>
  <c r="S16" i="1"/>
  <c r="S15" i="1"/>
  <c r="V16" i="1"/>
  <c r="R14" i="1"/>
  <c r="R16" i="1"/>
  <c r="R17" i="1"/>
  <c r="N20" i="4" l="1"/>
  <c r="N15" i="4" s="1"/>
  <c r="O19" i="4" s="1"/>
  <c r="N21" i="4"/>
  <c r="N16" i="4" s="1"/>
  <c r="N22" i="4"/>
  <c r="T15" i="2"/>
  <c r="T23" i="2" s="1"/>
  <c r="T12" i="2"/>
  <c r="T20" i="2" s="1"/>
  <c r="P15" i="2"/>
  <c r="P23" i="2" s="1"/>
  <c r="U15" i="2"/>
  <c r="U23" i="2" s="1"/>
  <c r="U12" i="2"/>
  <c r="U20" i="2" s="1"/>
  <c r="P14" i="2"/>
  <c r="P22" i="2" s="1"/>
  <c r="O12" i="2"/>
  <c r="O20" i="2" s="1"/>
  <c r="P12" i="2"/>
  <c r="P20" i="2" s="1"/>
  <c r="P13" i="2"/>
  <c r="P21" i="2" s="1"/>
  <c r="M14" i="2"/>
  <c r="M22" i="2" s="1"/>
  <c r="R14" i="2"/>
  <c r="R22" i="2" s="1"/>
  <c r="R15" i="2"/>
  <c r="R23" i="2" s="1"/>
  <c r="R16" i="2"/>
  <c r="U14" i="2"/>
  <c r="U22" i="2" s="1"/>
  <c r="O14" i="2"/>
  <c r="O22" i="2" s="1"/>
  <c r="N13" i="2"/>
  <c r="N21" i="2" s="1"/>
  <c r="M13" i="2"/>
  <c r="M21" i="2" s="1"/>
  <c r="N15" i="2"/>
  <c r="N23" i="2" s="1"/>
  <c r="N12" i="2"/>
  <c r="N20" i="2" s="1"/>
  <c r="S13" i="2"/>
  <c r="S21" i="2" s="1"/>
  <c r="S14" i="2"/>
  <c r="S22" i="2" s="1"/>
  <c r="S16" i="2"/>
  <c r="O13" i="2"/>
  <c r="O21" i="2" s="1"/>
  <c r="M12" i="2"/>
  <c r="M20" i="2" s="1"/>
  <c r="R12" i="2"/>
  <c r="R20" i="2" s="1"/>
  <c r="Q15" i="2"/>
  <c r="Q23" i="2" s="1"/>
  <c r="Q12" i="2"/>
  <c r="Q20" i="2" s="1"/>
  <c r="Q16" i="2"/>
  <c r="N14" i="2"/>
  <c r="N22" i="2" s="1"/>
  <c r="Q13" i="2"/>
  <c r="Q21" i="2" s="1"/>
  <c r="U13" i="2"/>
  <c r="U21" i="2" s="1"/>
  <c r="T13" i="2"/>
  <c r="T21" i="2" s="1"/>
  <c r="T16" i="2"/>
  <c r="M15" i="2"/>
  <c r="M23" i="2" s="1"/>
  <c r="O15" i="2"/>
  <c r="O23" i="2" s="1"/>
  <c r="S15" i="2"/>
  <c r="S23" i="2" s="1"/>
  <c r="O20" i="4" l="1"/>
  <c r="O21" i="4"/>
  <c r="O22" i="4"/>
  <c r="O15" i="4"/>
  <c r="O16" i="4" l="1"/>
</calcChain>
</file>

<file path=xl/sharedStrings.xml><?xml version="1.0" encoding="utf-8"?>
<sst xmlns="http://schemas.openxmlformats.org/spreadsheetml/2006/main" count="183" uniqueCount="29">
  <si>
    <t>A</t>
  </si>
  <si>
    <t>C</t>
  </si>
  <si>
    <t>T</t>
  </si>
  <si>
    <t>G</t>
  </si>
  <si>
    <t>px</t>
  </si>
  <si>
    <t>odds</t>
  </si>
  <si>
    <t>log odds</t>
  </si>
  <si>
    <t>PFM</t>
  </si>
  <si>
    <t>pseudocounts</t>
  </si>
  <si>
    <t>PWM</t>
  </si>
  <si>
    <t>background</t>
  </si>
  <si>
    <t>PSSM</t>
  </si>
  <si>
    <t>S</t>
  </si>
  <si>
    <t>Q</t>
  </si>
  <si>
    <t>E</t>
  </si>
  <si>
    <t>D</t>
  </si>
  <si>
    <t>sum</t>
  </si>
  <si>
    <t>PAM250</t>
  </si>
  <si>
    <t>V</t>
  </si>
  <si>
    <t>value</t>
  </si>
  <si>
    <t>eB</t>
  </si>
  <si>
    <t>eP</t>
  </si>
  <si>
    <t>B</t>
  </si>
  <si>
    <t>P</t>
  </si>
  <si>
    <t>Start</t>
  </si>
  <si>
    <t>from</t>
  </si>
  <si>
    <t>to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</si>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</sst>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</xdr:rowOff>
    </xdr:from>
    <xdr:to>
      <xdr:col>6</xdr:col>
      <xdr:colOff>511629</xdr:colOff>
      <xdr:row>20</xdr:row>
      <xdr:rowOff>113693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FFB4E6A-A89D-46AE-ADAF-6D0D7DF4EC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5535"/>
        <a:stretch/>
      </xdr:blipFill>
      <xdr:spPr>
        <a:xfrm>
          <a:off x="642258" y="185058"/>
          <a:ext cx="3722914" cy="3629778"/>
        </a:xfrm>
        <a:prstGeom prst="rect">
          <a:avLst/>
        </a:prstGeom>
      </xdr:spPr>
    </xdr:pic>
    <xdr:clientData/>
  </xdr:twoCellAnchor>
  <xdr:twoCellAnchor>
    <xdr:from>
      <xdr:col>15</xdr:col>
      <xdr:colOff>618563</xdr:colOff>
      <xdr:row>1</xdr:row>
      <xdr:rowOff>152401</xdr:rowOff>
    </xdr:from>
    <xdr:to>
      <xdr:col>27</xdr:col>
      <xdr:colOff>13446</xdr:colOff>
      <xdr:row>18</xdr:row>
      <xdr:rowOff>120850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xmlns="" id="{614430C6-858F-48CE-A191-8D2840671BB5}"/>
                </a:ext>
              </a:extLst>
            </xdr:cNvPr>
            <xdr:cNvSpPr/>
          </xdr:nvSpPr>
          <xdr:spPr>
            <a:xfrm>
              <a:off x="10233210" y="336177"/>
              <a:ext cx="7086601" cy="2908873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1300368" rtl="0" eaLnBrk="1" latinLnBrk="0" hangingPunct="1">
                <a:defRPr sz="256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650184" algn="l" defTabSz="1300368" rtl="0" eaLnBrk="1" latinLnBrk="0" hangingPunct="1">
                <a:defRPr sz="256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300368" algn="l" defTabSz="1300368" rtl="0" eaLnBrk="1" latinLnBrk="0" hangingPunct="1">
                <a:defRPr sz="256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950552" algn="l" defTabSz="1300368" rtl="0" eaLnBrk="1" latinLnBrk="0" hangingPunct="1">
                <a:defRPr sz="256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600736" algn="l" defTabSz="1300368" rtl="0" eaLnBrk="1" latinLnBrk="0" hangingPunct="1">
                <a:defRPr sz="256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3250921" algn="l" defTabSz="1300368" rtl="0" eaLnBrk="1" latinLnBrk="0" hangingPunct="1">
                <a:defRPr sz="256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3901105" algn="l" defTabSz="1300368" rtl="0" eaLnBrk="1" latinLnBrk="0" hangingPunct="1">
                <a:defRPr sz="256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4551289" algn="l" defTabSz="1300368" rtl="0" eaLnBrk="1" latinLnBrk="0" hangingPunct="1">
                <a:defRPr sz="256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5201473" algn="l" defTabSz="1300368" rtl="0" eaLnBrk="1" latinLnBrk="0" hangingPunct="1">
                <a:defRPr sz="256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342900" lvl="0" indent="-342900">
                <a:spcAft>
                  <a:spcPts val="0"/>
                </a:spcAft>
                <a:buFont typeface="Symbol" panose="05050102010706020507" pitchFamily="18" charset="2"/>
                <a:buChar char=""/>
              </a:pPr>
              <a:r>
                <a:rPr lang="en-US" sz="1200" b="1">
                  <a:solidFill>
                    <a:srgbClr val="000000"/>
                  </a:solidFill>
                  <a:latin typeface="Arial" panose="020B0604020202020204" pitchFamily="34" charset="0"/>
                  <a:ea typeface="Times New Roman" panose="02020603050405020304" pitchFamily="18" charset="0"/>
                </a:rPr>
                <a:t>Initialization </a:t>
              </a:r>
              <a:r>
                <a:rPr lang="en-US" sz="1200">
                  <a:solidFill>
                    <a:srgbClr val="00000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</a:rPr>
                <a:t>(i = 0) </a:t>
              </a:r>
              <a:endParaRPr lang="en-US" sz="140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endParaRPr>
            </a:p>
            <a:p>
              <a:pPr marL="1107384" lvl="1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en-US" sz="14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4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en-US" sz="14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</a:rPr>
                        </m:ctrlPr>
                      </m:dPr>
                      <m:e>
                        <m:r>
                          <a:rPr lang="en-US" sz="14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</a:rPr>
                          <m:t>0</m:t>
                        </m:r>
                      </m:e>
                    </m:d>
                    <m:r>
                      <a:rPr lang="en-US" sz="14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</a:rPr>
                      <m:t>=1</m:t>
                    </m:r>
                  </m:oMath>
                </m:oMathPara>
              </a14:m>
              <a:endParaRPr lang="en-US" sz="140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endParaRPr>
            </a:p>
            <a:p>
              <a:pPr marL="1107384" lvl="1"/>
              <a14:m>
                <m:oMath xmlns:m="http://schemas.openxmlformats.org/officeDocument/2006/math">
                  <m:sSub>
                    <m:sSubPr>
                      <m:ctrlPr>
                        <a:rPr lang="en-US" sz="14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</a:rPr>
                      </m:ctrlPr>
                    </m:sSubPr>
                    <m:e>
                      <m:r>
                        <a:rPr lang="en-US" sz="14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</a:rPr>
                        <m:t>𝑃</m:t>
                      </m:r>
                    </m:e>
                    <m:sub>
                      <m:r>
                        <a:rPr lang="en-US" sz="14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</a:rPr>
                        <m:t>𝑘</m:t>
                      </m:r>
                    </m:sub>
                  </m:sSub>
                  <m:d>
                    <m:dPr>
                      <m:ctrlPr>
                        <a:rPr lang="en-US" sz="14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</a:rPr>
                      </m:ctrlPr>
                    </m:dPr>
                    <m:e>
                      <m:r>
                        <a:rPr lang="en-US" sz="14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</a:rPr>
                        <m:t>0</m:t>
                      </m:r>
                    </m:e>
                  </m:d>
                  <m:r>
                    <a:rPr lang="en-US" sz="1400" i="1">
                      <a:solidFill>
                        <a:srgbClr val="000000"/>
                      </a:solidFill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</a:rPr>
                    <m:t>=0 , </m:t>
                  </m:r>
                  <m:r>
                    <a:rPr lang="en-US" sz="1400" i="1">
                      <a:solidFill>
                        <a:srgbClr val="000000"/>
                      </a:solidFill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</a:rPr>
                    <m:t>𝑘</m:t>
                  </m:r>
                  <m:r>
                    <a:rPr lang="en-US" sz="1400" i="1">
                      <a:solidFill>
                        <a:srgbClr val="000000"/>
                      </a:solidFill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</a:rPr>
                    <m:t>&gt;0 </m:t>
                  </m:r>
                </m:oMath>
              </a14:m>
              <a:r>
                <a:rPr lang="en-US" sz="1400">
                  <a:solidFill>
                    <a:srgbClr val="00000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</a:rPr>
                <a:t>  </a:t>
              </a:r>
              <a:r>
                <a:rPr lang="en-US" sz="1200">
                  <a:solidFill>
                    <a:srgbClr val="00000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</a:rPr>
                <a:t> </a:t>
              </a:r>
              <a:endParaRPr lang="en-US" sz="140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endParaRPr>
            </a:p>
            <a:p>
              <a:pPr marL="457200">
                <a:spcAft>
                  <a:spcPts val="0"/>
                </a:spcAft>
              </a:pPr>
              <a:r>
                <a:rPr lang="en-US" sz="1200">
                  <a:solidFill>
                    <a:srgbClr val="00000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</a:rPr>
                <a:t> </a:t>
              </a:r>
              <a:endParaRPr lang="en-US" sz="140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endParaRPr>
            </a:p>
            <a:p>
              <a:pPr marL="342900" lvl="0" indent="-342900">
                <a:spcAft>
                  <a:spcPts val="0"/>
                </a:spcAft>
                <a:buFont typeface="Symbol" panose="05050102010706020507" pitchFamily="18" charset="2"/>
                <a:buChar char=""/>
              </a:pPr>
              <a:r>
                <a:rPr lang="en-US" sz="1200" b="1">
                  <a:solidFill>
                    <a:srgbClr val="00000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</a:rPr>
                <a:t>Recursion </a:t>
              </a:r>
              <a:r>
                <a:rPr lang="en-US" sz="1200">
                  <a:solidFill>
                    <a:srgbClr val="00000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</a:rPr>
                <a:t>(i = 1 … N) </a:t>
              </a:r>
              <a:endParaRPr lang="en-US" sz="1400">
                <a:solidFill>
                  <a:srgbClr val="000000"/>
                </a:solidFill>
                <a:latin typeface="Arial" panose="020B0604020202020204" pitchFamily="34" charset="0"/>
                <a:ea typeface="Times New Roman" panose="02020603050405020304" pitchFamily="18" charset="0"/>
              </a:endParaRPr>
            </a:p>
            <a:p>
              <a:pPr lvl="0">
                <a:spcAft>
                  <a:spcPts val="0"/>
                </a:spcAft>
              </a:pPr>
              <a:r>
                <a:rPr lang="en-US" sz="1200"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2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sSubPr>
                    <m:e>
                      <m:r>
                        <a:rPr lang="en-US" sz="12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𝑃</m:t>
                      </m:r>
                    </m:e>
                    <m:sub>
                      <m:r>
                        <a:rPr lang="en-US" sz="12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𝑙</m:t>
                      </m:r>
                    </m:sub>
                  </m:sSub>
                  <m:d>
                    <m:dPr>
                      <m:ctrlPr>
                        <a:rPr lang="en-US" sz="12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2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sSubPr>
                        <m:e>
                          <m:r>
                            <a:rPr lang="en-US" sz="12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sz="12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𝑖</m:t>
                          </m:r>
                        </m:sub>
                      </m:sSub>
                    </m:e>
                  </m:d>
                  <m:r>
                    <a:rPr lang="en-US" sz="1200" i="1"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m:t>=</m:t>
                  </m:r>
                  <m:sSub>
                    <m:sSubPr>
                      <m:ctrlPr>
                        <a:rPr lang="en-US" sz="12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sSubPr>
                    <m:e>
                      <m:r>
                        <a:rPr lang="en-US" sz="12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𝑒</m:t>
                      </m:r>
                    </m:e>
                    <m:sub>
                      <m:r>
                        <a:rPr lang="en-US" sz="12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𝑙</m:t>
                      </m:r>
                    </m:sub>
                  </m:sSub>
                  <m:d>
                    <m:dPr>
                      <m:ctrlPr>
                        <a:rPr lang="en-US" sz="12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2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sSubPr>
                        <m:e>
                          <m:r>
                            <a:rPr lang="en-US" sz="12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sz="12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𝑖</m:t>
                          </m:r>
                        </m:sub>
                      </m:sSub>
                    </m:e>
                  </m:d>
                  <m:func>
                    <m:funcPr>
                      <m:ctrlPr>
                        <a:rPr lang="en-US" sz="12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funcPr>
                    <m:fName>
                      <m:limLow>
                        <m:limLowPr>
                          <m:ctrlPr>
                            <a:rPr lang="en-US" sz="12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limLowPr>
                        <m:e>
                          <m:r>
                            <m:rPr>
                              <m:sty m:val="p"/>
                            </m:rPr>
                            <a:rPr lang="en-US" sz="1200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max</m:t>
                          </m:r>
                        </m:e>
                        <m:lim>
                          <m:r>
                            <a:rPr lang="en-US" sz="12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𝑘</m:t>
                          </m:r>
                        </m:lim>
                      </m:limLow>
                    </m:fName>
                    <m:e>
                      <m:d>
                        <m:dPr>
                          <m:ctrlPr>
                            <a:rPr lang="en-US" sz="12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1200" i="1"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200" i="1"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𝑃</m:t>
                              </m:r>
                            </m:e>
                            <m:sub>
                              <m:r>
                                <a:rPr lang="en-US" sz="1200" i="1"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𝑘</m:t>
                              </m:r>
                            </m:sub>
                          </m:sSub>
                          <m:d>
                            <m:dPr>
                              <m:ctrlPr>
                                <a:rPr lang="en-US" sz="1200" i="1"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sz="1200" i="1"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200" i="1"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200" i="1"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𝑖</m:t>
                                  </m:r>
                                  <m:r>
                                    <a:rPr lang="en-US" sz="1200" i="1"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−1</m:t>
                                  </m:r>
                                </m:sub>
                              </m:sSub>
                            </m:e>
                          </m:d>
                          <m:r>
                            <a:rPr lang="en-US" sz="12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.</m:t>
                          </m:r>
                          <m:sSub>
                            <m:sSubPr>
                              <m:ctrlPr>
                                <a:rPr lang="en-US" sz="1200" i="1"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200" i="1"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n-US" sz="1200" i="1"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𝑘𝑙</m:t>
                              </m:r>
                            </m:sub>
                          </m:sSub>
                        </m:e>
                      </m:d>
                    </m:e>
                  </m:func>
                </m:oMath>
              </a14:m>
              <a:endParaRPr lang="en-US" sz="1200"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lvl="0">
                <a:spcAft>
                  <a:spcPts val="0"/>
                </a:spcAft>
              </a:pPr>
              <a:r>
                <a:rPr lang="en-US" sz="12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	</a:t>
              </a:r>
              <a:r>
                <a:rPr lang="en-US" sz="1200">
                  <a:solidFill>
                    <a:srgbClr val="00000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</a:rPr>
                <a:t>Keep track of which path results in the maximum probability (build a table). </a:t>
              </a:r>
              <a:endParaRPr lang="en-US" sz="140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endParaRPr>
            </a:p>
            <a:p>
              <a:pPr marL="457200">
                <a:spcAft>
                  <a:spcPts val="0"/>
                </a:spcAft>
              </a:pPr>
              <a:r>
                <a:rPr lang="en-US" sz="1200">
                  <a:solidFill>
                    <a:srgbClr val="00000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</a:rPr>
                <a:t> </a:t>
              </a:r>
              <a:endParaRPr lang="en-US" sz="140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endParaRPr>
            </a:p>
            <a:p>
              <a:pPr marL="342900" lvl="0" indent="-342900">
                <a:spcAft>
                  <a:spcPts val="0"/>
                </a:spcAft>
                <a:buFont typeface="Symbol" panose="05050102010706020507" pitchFamily="18" charset="2"/>
                <a:buChar char=""/>
              </a:pPr>
              <a:r>
                <a:rPr lang="en-US" sz="1200" b="1">
                  <a:solidFill>
                    <a:srgbClr val="00000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</a:rPr>
                <a:t>Termination </a:t>
              </a:r>
              <a:endParaRPr lang="en-US" sz="140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endParaRPr>
            </a:p>
            <a:p>
              <a:pPr marL="457200" algn="just">
                <a:lnSpc>
                  <a:spcPct val="115000"/>
                </a:lnSpc>
                <a:spcBef>
                  <a:spcPts val="1000"/>
                </a:spcBef>
                <a:spcAft>
                  <a:spcPts val="1000"/>
                </a:spcAft>
              </a:pPr>
              <a:r>
                <a:rPr lang="en-US" sz="1200"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	</a:t>
              </a:r>
              <a14:m>
                <m:oMath xmlns:m="http://schemas.openxmlformats.org/officeDocument/2006/math">
                  <m:r>
                    <a:rPr lang="en-US" sz="1200" i="1"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m:t>𝑃</m:t>
                  </m:r>
                  <m:d>
                    <m:dPr>
                      <m:ctrlPr>
                        <a:rPr lang="en-US" sz="12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dPr>
                    <m:e>
                      <m:r>
                        <a:rPr lang="en-US" sz="12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𝑥</m:t>
                      </m:r>
                      <m:r>
                        <a:rPr lang="en-US" sz="12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,</m:t>
                      </m:r>
                      <m:r>
                        <a:rPr lang="en-US" sz="12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𝜋</m:t>
                      </m:r>
                    </m:e>
                  </m:d>
                  <m:r>
                    <a:rPr lang="en-US" sz="1200" i="1"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m:t>=</m:t>
                  </m:r>
                  <m:func>
                    <m:funcPr>
                      <m:ctrlPr>
                        <a:rPr lang="en-US" sz="12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funcPr>
                    <m:fName>
                      <m:limLow>
                        <m:limLowPr>
                          <m:ctrlPr>
                            <a:rPr lang="en-US" sz="12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limLowPr>
                        <m:e>
                          <m:r>
                            <m:rPr>
                              <m:sty m:val="p"/>
                            </m:rPr>
                            <a:rPr lang="en-US" sz="1200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max</m:t>
                          </m:r>
                        </m:e>
                        <m:lim>
                          <m:r>
                            <a:rPr lang="en-US" sz="12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𝑘</m:t>
                          </m:r>
                        </m:lim>
                      </m:limLow>
                    </m:fName>
                    <m:e>
                      <m:d>
                        <m:dPr>
                          <m:ctrlPr>
                            <a:rPr lang="en-US" sz="12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1200" i="1"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200" i="1"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𝑃</m:t>
                              </m:r>
                            </m:e>
                            <m:sub>
                              <m:r>
                                <a:rPr lang="en-US" sz="1200" i="1"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𝑘</m:t>
                              </m:r>
                            </m:sub>
                          </m:sSub>
                          <m:d>
                            <m:dPr>
                              <m:ctrlPr>
                                <a:rPr lang="en-US" sz="1200" i="1"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sz="1200" i="1"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200" i="1"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200" i="1"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𝑁</m:t>
                                  </m:r>
                                </m:sub>
                              </m:sSub>
                            </m:e>
                          </m:d>
                        </m:e>
                      </m:d>
                    </m:e>
                  </m:func>
                </m:oMath>
              </a14:m>
              <a:endPara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342900" lvl="0" indent="-342900">
                <a:spcAft>
                  <a:spcPts val="0"/>
                </a:spcAft>
                <a:buFont typeface="Symbol" panose="05050102010706020507" pitchFamily="18" charset="2"/>
                <a:buChar char=""/>
              </a:pPr>
              <a:r>
                <a:rPr lang="en-US" sz="1200" b="1">
                  <a:solidFill>
                    <a:srgbClr val="00000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</a:rPr>
                <a:t>Traceback </a:t>
              </a:r>
              <a:endParaRPr lang="en-US" sz="140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endParaRPr>
            </a:p>
            <a:p>
              <a:pPr marL="457200">
                <a:spcAft>
                  <a:spcPts val="0"/>
                </a:spcAft>
              </a:pPr>
              <a:r>
                <a:rPr lang="en-US" sz="1200">
                  <a:solidFill>
                    <a:srgbClr val="00000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</a:rPr>
                <a:t>	Traceback from the lower right corner to the upper left corner to find the 	highest scored sequence path. </a:t>
              </a:r>
              <a:endParaRPr lang="en-US" sz="140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614430C6-858F-48CE-A191-8D2840671BB5}"/>
                </a:ext>
              </a:extLst>
            </xdr:cNvPr>
            <xdr:cNvSpPr/>
          </xdr:nvSpPr>
          <xdr:spPr>
            <a:xfrm>
              <a:off x="10233210" y="336177"/>
              <a:ext cx="7086601" cy="2908873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1300368" rtl="0" eaLnBrk="1" latinLnBrk="0" hangingPunct="1">
                <a:defRPr sz="256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650184" algn="l" defTabSz="1300368" rtl="0" eaLnBrk="1" latinLnBrk="0" hangingPunct="1">
                <a:defRPr sz="256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300368" algn="l" defTabSz="1300368" rtl="0" eaLnBrk="1" latinLnBrk="0" hangingPunct="1">
                <a:defRPr sz="256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950552" algn="l" defTabSz="1300368" rtl="0" eaLnBrk="1" latinLnBrk="0" hangingPunct="1">
                <a:defRPr sz="256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600736" algn="l" defTabSz="1300368" rtl="0" eaLnBrk="1" latinLnBrk="0" hangingPunct="1">
                <a:defRPr sz="256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3250921" algn="l" defTabSz="1300368" rtl="0" eaLnBrk="1" latinLnBrk="0" hangingPunct="1">
                <a:defRPr sz="256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3901105" algn="l" defTabSz="1300368" rtl="0" eaLnBrk="1" latinLnBrk="0" hangingPunct="1">
                <a:defRPr sz="256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4551289" algn="l" defTabSz="1300368" rtl="0" eaLnBrk="1" latinLnBrk="0" hangingPunct="1">
                <a:defRPr sz="256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5201473" algn="l" defTabSz="1300368" rtl="0" eaLnBrk="1" latinLnBrk="0" hangingPunct="1">
                <a:defRPr sz="256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342900" lvl="0" indent="-342900">
                <a:spcAft>
                  <a:spcPts val="0"/>
                </a:spcAft>
                <a:buFont typeface="Symbol" panose="05050102010706020507" pitchFamily="18" charset="2"/>
                <a:buChar char=""/>
              </a:pPr>
              <a:r>
                <a:rPr lang="en-US" sz="1200" b="1">
                  <a:solidFill>
                    <a:srgbClr val="000000"/>
                  </a:solidFill>
                  <a:latin typeface="Arial" panose="020B0604020202020204" pitchFamily="34" charset="0"/>
                  <a:ea typeface="Times New Roman" panose="02020603050405020304" pitchFamily="18" charset="0"/>
                </a:rPr>
                <a:t>Initialization </a:t>
              </a:r>
              <a:r>
                <a:rPr lang="en-US" sz="1200">
                  <a:solidFill>
                    <a:srgbClr val="00000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</a:rPr>
                <a:t>(i = 0) </a:t>
              </a:r>
              <a:endParaRPr lang="en-US" sz="140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endParaRPr>
            </a:p>
            <a:p>
              <a:pPr marL="1107384" lvl="1"/>
              <a:r>
                <a:rPr lang="en-US" sz="14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𝑃_0 </a:t>
              </a:r>
              <a:r>
                <a:rPr lang="en-US" sz="14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0)=1</a:t>
              </a:r>
              <a:endParaRPr lang="en-US" sz="140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endParaRPr>
            </a:p>
            <a:p>
              <a:pPr marL="1107384" lvl="1"/>
              <a:r>
                <a:rPr lang="en-US" sz="14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𝑃_𝑘 </a:t>
              </a:r>
              <a:r>
                <a:rPr lang="en-US" sz="14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0)=0 , 𝑘&gt;0 </a:t>
              </a:r>
              <a:r>
                <a:rPr lang="en-US" sz="1400">
                  <a:solidFill>
                    <a:srgbClr val="00000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</a:rPr>
                <a:t>  </a:t>
              </a:r>
              <a:r>
                <a:rPr lang="en-US" sz="1200">
                  <a:solidFill>
                    <a:srgbClr val="00000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</a:rPr>
                <a:t> </a:t>
              </a:r>
              <a:endParaRPr lang="en-US" sz="140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endParaRPr>
            </a:p>
            <a:p>
              <a:pPr marL="457200">
                <a:spcAft>
                  <a:spcPts val="0"/>
                </a:spcAft>
              </a:pPr>
              <a:r>
                <a:rPr lang="en-US" sz="1200">
                  <a:solidFill>
                    <a:srgbClr val="00000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</a:rPr>
                <a:t> </a:t>
              </a:r>
              <a:endParaRPr lang="en-US" sz="140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endParaRPr>
            </a:p>
            <a:p>
              <a:pPr marL="342900" lvl="0" indent="-342900">
                <a:spcAft>
                  <a:spcPts val="0"/>
                </a:spcAft>
                <a:buFont typeface="Symbol" panose="05050102010706020507" pitchFamily="18" charset="2"/>
                <a:buChar char=""/>
              </a:pPr>
              <a:r>
                <a:rPr lang="en-US" sz="1200" b="1">
                  <a:solidFill>
                    <a:srgbClr val="00000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</a:rPr>
                <a:t>Recursion </a:t>
              </a:r>
              <a:r>
                <a:rPr lang="en-US" sz="1200">
                  <a:solidFill>
                    <a:srgbClr val="00000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</a:rPr>
                <a:t>(i = 1 … N) </a:t>
              </a:r>
              <a:endParaRPr lang="en-US" sz="1400">
                <a:solidFill>
                  <a:srgbClr val="000000"/>
                </a:solidFill>
                <a:latin typeface="Arial" panose="020B0604020202020204" pitchFamily="34" charset="0"/>
                <a:ea typeface="Times New Roman" panose="02020603050405020304" pitchFamily="18" charset="0"/>
              </a:endParaRPr>
            </a:p>
            <a:p>
              <a:pPr lvl="0">
                <a:spcAft>
                  <a:spcPts val="0"/>
                </a:spcAft>
              </a:pPr>
              <a:r>
                <a:rPr lang="en-US" sz="1200"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	</a:t>
              </a:r>
              <a:r>
                <a:rPr lang="en-US" sz="12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𝑃_𝑙 </a:t>
              </a:r>
              <a:r>
                <a:rPr lang="en-US" sz="1200" i="0"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(</a:t>
              </a:r>
              <a:r>
                <a:rPr lang="en-US" sz="12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𝑥_𝑖 )=𝑒_𝑙 </a:t>
              </a:r>
              <a:r>
                <a:rPr lang="en-US" sz="1200" i="0"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(</a:t>
              </a:r>
              <a:r>
                <a:rPr lang="en-US" sz="12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𝑥_𝑖 ) </a:t>
              </a:r>
              <a:r>
                <a:rPr lang="en-US" sz="1200" i="0"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12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max┬𝑘⁡(𝑃_𝑘 (𝑥_(𝑖−1) ).𝑎_𝑘𝑙 )</a:t>
              </a:r>
              <a:endParaRPr lang="en-US" sz="1200"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lvl="0">
                <a:spcAft>
                  <a:spcPts val="0"/>
                </a:spcAft>
              </a:pPr>
              <a:r>
                <a:rPr lang="en-US" sz="12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	</a:t>
              </a:r>
              <a:r>
                <a:rPr lang="en-US" sz="1200">
                  <a:solidFill>
                    <a:srgbClr val="00000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</a:rPr>
                <a:t>Keep track of which path results in the maximum probability (build a table). </a:t>
              </a:r>
              <a:endParaRPr lang="en-US" sz="140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endParaRPr>
            </a:p>
            <a:p>
              <a:pPr marL="457200">
                <a:spcAft>
                  <a:spcPts val="0"/>
                </a:spcAft>
              </a:pPr>
              <a:r>
                <a:rPr lang="en-US" sz="1200">
                  <a:solidFill>
                    <a:srgbClr val="00000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</a:rPr>
                <a:t> </a:t>
              </a:r>
              <a:endParaRPr lang="en-US" sz="140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endParaRPr>
            </a:p>
            <a:p>
              <a:pPr marL="342900" lvl="0" indent="-342900">
                <a:spcAft>
                  <a:spcPts val="0"/>
                </a:spcAft>
                <a:buFont typeface="Symbol" panose="05050102010706020507" pitchFamily="18" charset="2"/>
                <a:buChar char=""/>
              </a:pPr>
              <a:r>
                <a:rPr lang="en-US" sz="1200" b="1">
                  <a:solidFill>
                    <a:srgbClr val="00000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</a:rPr>
                <a:t>Termination </a:t>
              </a:r>
              <a:endParaRPr lang="en-US" sz="140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endParaRPr>
            </a:p>
            <a:p>
              <a:pPr marL="457200" algn="just">
                <a:lnSpc>
                  <a:spcPct val="115000"/>
                </a:lnSpc>
                <a:spcBef>
                  <a:spcPts val="1000"/>
                </a:spcBef>
                <a:spcAft>
                  <a:spcPts val="1000"/>
                </a:spcAft>
              </a:pPr>
              <a:r>
                <a:rPr lang="en-US" sz="1200"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	</a:t>
              </a:r>
              <a:r>
                <a:rPr lang="en-US" sz="12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𝑃</a:t>
              </a:r>
              <a:r>
                <a:rPr lang="en-US" sz="1200" i="0"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(</a:t>
              </a:r>
              <a:r>
                <a:rPr lang="en-US" sz="12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𝑥,𝜋)=max┬𝑘⁡(𝑃_𝑘 (𝑥_𝑁 ))</a:t>
              </a:r>
              <a:endPara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342900" lvl="0" indent="-342900">
                <a:spcAft>
                  <a:spcPts val="0"/>
                </a:spcAft>
                <a:buFont typeface="Symbol" panose="05050102010706020507" pitchFamily="18" charset="2"/>
                <a:buChar char=""/>
              </a:pPr>
              <a:r>
                <a:rPr lang="en-US" sz="1200" b="1">
                  <a:solidFill>
                    <a:srgbClr val="00000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</a:rPr>
                <a:t>Traceback </a:t>
              </a:r>
              <a:endParaRPr lang="en-US" sz="140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endParaRPr>
            </a:p>
            <a:p>
              <a:pPr marL="457200">
                <a:spcAft>
                  <a:spcPts val="0"/>
                </a:spcAft>
              </a:pPr>
              <a:r>
                <a:rPr lang="en-US" sz="1200">
                  <a:solidFill>
                    <a:srgbClr val="00000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</a:rPr>
                <a:t>	Traceback from the lower right corner to the upper left corner to find the 	highest scored sequence path. </a:t>
              </a:r>
              <a:endParaRPr lang="en-US" sz="140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9</xdr:col>
      <xdr:colOff>616227</xdr:colOff>
      <xdr:row>13</xdr:row>
      <xdr:rowOff>115957</xdr:rowOff>
    </xdr:from>
    <xdr:to>
      <xdr:col>10</xdr:col>
      <xdr:colOff>295835</xdr:colOff>
      <xdr:row>14</xdr:row>
      <xdr:rowOff>94129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E416C9D6-3BE7-4947-9E91-6D4668519836}"/>
            </a:ext>
          </a:extLst>
        </xdr:cNvPr>
        <xdr:cNvCxnSpPr/>
      </xdr:nvCxnSpPr>
      <xdr:spPr>
        <a:xfrm flipH="1" flipV="1">
          <a:off x="6821557" y="2484783"/>
          <a:ext cx="544313" cy="1603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583096</xdr:colOff>
      <xdr:row>13</xdr:row>
      <xdr:rowOff>162339</xdr:rowOff>
    </xdr:from>
    <xdr:to>
      <xdr:col>10</xdr:col>
      <xdr:colOff>292522</xdr:colOff>
      <xdr:row>15</xdr:row>
      <xdr:rowOff>100754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D0EA1F61-0B12-4CE8-A640-285DDCD2606A}"/>
            </a:ext>
          </a:extLst>
        </xdr:cNvPr>
        <xdr:cNvCxnSpPr/>
      </xdr:nvCxnSpPr>
      <xdr:spPr>
        <a:xfrm flipH="1" flipV="1">
          <a:off x="6788426" y="2531165"/>
          <a:ext cx="574131" cy="302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81657</xdr:colOff>
      <xdr:row>14</xdr:row>
      <xdr:rowOff>94129</xdr:rowOff>
    </xdr:from>
    <xdr:to>
      <xdr:col>11</xdr:col>
      <xdr:colOff>305775</xdr:colOff>
      <xdr:row>14</xdr:row>
      <xdr:rowOff>94129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D2B1ACC0-C712-4CDF-80F7-AA136CAF9EF8}"/>
            </a:ext>
          </a:extLst>
        </xdr:cNvPr>
        <xdr:cNvCxnSpPr/>
      </xdr:nvCxnSpPr>
      <xdr:spPr>
        <a:xfrm flipH="1">
          <a:off x="8016396" y="2645172"/>
          <a:ext cx="2241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84970</xdr:colOff>
      <xdr:row>15</xdr:row>
      <xdr:rowOff>100754</xdr:rowOff>
    </xdr:from>
    <xdr:to>
      <xdr:col>11</xdr:col>
      <xdr:colOff>309088</xdr:colOff>
      <xdr:row>15</xdr:row>
      <xdr:rowOff>100754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7F0BA075-F946-4695-B00A-70D14853D84E}"/>
            </a:ext>
          </a:extLst>
        </xdr:cNvPr>
        <xdr:cNvCxnSpPr/>
      </xdr:nvCxnSpPr>
      <xdr:spPr>
        <a:xfrm flipH="1">
          <a:off x="8019709" y="2834015"/>
          <a:ext cx="2241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204240</xdr:colOff>
      <xdr:row>15</xdr:row>
      <xdr:rowOff>90815</xdr:rowOff>
    </xdr:from>
    <xdr:to>
      <xdr:col>12</xdr:col>
      <xdr:colOff>428358</xdr:colOff>
      <xdr:row>15</xdr:row>
      <xdr:rowOff>90815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E9F751E8-045B-4BB0-AD06-29E024DFFEB1}"/>
            </a:ext>
          </a:extLst>
        </xdr:cNvPr>
        <xdr:cNvCxnSpPr/>
      </xdr:nvCxnSpPr>
      <xdr:spPr>
        <a:xfrm flipH="1">
          <a:off x="9003683" y="2824076"/>
          <a:ext cx="2241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194301</xdr:colOff>
      <xdr:row>14</xdr:row>
      <xdr:rowOff>97442</xdr:rowOff>
    </xdr:from>
    <xdr:to>
      <xdr:col>12</xdr:col>
      <xdr:colOff>418419</xdr:colOff>
      <xdr:row>14</xdr:row>
      <xdr:rowOff>97442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xmlns="" id="{2C16EF1F-E84E-464A-B038-E5B43310E06C}"/>
            </a:ext>
          </a:extLst>
        </xdr:cNvPr>
        <xdr:cNvCxnSpPr/>
      </xdr:nvCxnSpPr>
      <xdr:spPr>
        <a:xfrm flipH="1">
          <a:off x="8993744" y="2648485"/>
          <a:ext cx="2241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177735</xdr:colOff>
      <xdr:row>15</xdr:row>
      <xdr:rowOff>107380</xdr:rowOff>
    </xdr:from>
    <xdr:to>
      <xdr:col>13</xdr:col>
      <xdr:colOff>401853</xdr:colOff>
      <xdr:row>15</xdr:row>
      <xdr:rowOff>107380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xmlns="" id="{51B6E7C2-8406-4667-AE53-30D5EF0FB4CD}"/>
            </a:ext>
          </a:extLst>
        </xdr:cNvPr>
        <xdr:cNvCxnSpPr/>
      </xdr:nvCxnSpPr>
      <xdr:spPr>
        <a:xfrm flipH="1">
          <a:off x="9841883" y="2840641"/>
          <a:ext cx="2241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167796</xdr:colOff>
      <xdr:row>14</xdr:row>
      <xdr:rowOff>114007</xdr:rowOff>
    </xdr:from>
    <xdr:to>
      <xdr:col>13</xdr:col>
      <xdr:colOff>391914</xdr:colOff>
      <xdr:row>14</xdr:row>
      <xdr:rowOff>114007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xmlns="" id="{C0804E6B-C002-4C78-BC0F-AC845E387F8F}"/>
            </a:ext>
          </a:extLst>
        </xdr:cNvPr>
        <xdr:cNvCxnSpPr/>
      </xdr:nvCxnSpPr>
      <xdr:spPr>
        <a:xfrm flipH="1">
          <a:off x="9831944" y="2665050"/>
          <a:ext cx="2241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114787</xdr:colOff>
      <xdr:row>15</xdr:row>
      <xdr:rowOff>90815</xdr:rowOff>
    </xdr:from>
    <xdr:to>
      <xdr:col>14</xdr:col>
      <xdr:colOff>338905</xdr:colOff>
      <xdr:row>15</xdr:row>
      <xdr:rowOff>90815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32F6DFE1-B047-4119-8DEE-39EDDBB72FD7}"/>
            </a:ext>
          </a:extLst>
        </xdr:cNvPr>
        <xdr:cNvCxnSpPr/>
      </xdr:nvCxnSpPr>
      <xdr:spPr>
        <a:xfrm flipH="1">
          <a:off x="10643639" y="2824076"/>
          <a:ext cx="2241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104848</xdr:colOff>
      <xdr:row>14</xdr:row>
      <xdr:rowOff>97442</xdr:rowOff>
    </xdr:from>
    <xdr:to>
      <xdr:col>14</xdr:col>
      <xdr:colOff>328966</xdr:colOff>
      <xdr:row>14</xdr:row>
      <xdr:rowOff>97442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B0266EB9-77CF-4B24-9A02-4E09B6563D68}"/>
            </a:ext>
          </a:extLst>
        </xdr:cNvPr>
        <xdr:cNvCxnSpPr/>
      </xdr:nvCxnSpPr>
      <xdr:spPr>
        <a:xfrm flipH="1">
          <a:off x="10633700" y="2648485"/>
          <a:ext cx="2241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20"/>
  <sheetViews>
    <sheetView zoomScale="85" zoomScaleNormal="85" workbookViewId="0">
      <selection activeCell="R22" sqref="R22"/>
    </sheetView>
  </sheetViews>
  <sheetFormatPr defaultColWidth="8.83984375" defaultRowHeight="14.4" x14ac:dyDescent="0.55000000000000004"/>
  <sheetData>
    <row r="3" spans="3:23" x14ac:dyDescent="0.55000000000000004">
      <c r="C3" t="s">
        <v>4</v>
      </c>
      <c r="D3" s="2">
        <v>0.25</v>
      </c>
      <c r="E3" s="2"/>
      <c r="F3" s="2"/>
      <c r="G3" s="2"/>
      <c r="H3" s="2"/>
      <c r="I3" s="2"/>
    </row>
    <row r="4" spans="3:23" x14ac:dyDescent="0.55000000000000004">
      <c r="C4" t="s">
        <v>0</v>
      </c>
      <c r="D4" s="2">
        <v>0.6</v>
      </c>
      <c r="E4" s="2">
        <v>0.02</v>
      </c>
      <c r="F4" s="2">
        <v>0.1</v>
      </c>
      <c r="G4" s="2">
        <v>0.01</v>
      </c>
      <c r="H4" s="2">
        <v>0.6</v>
      </c>
      <c r="I4" s="2">
        <v>0.1</v>
      </c>
      <c r="K4">
        <f>D4/$D$3</f>
        <v>2.4</v>
      </c>
      <c r="L4">
        <f t="shared" ref="L4:P7" si="0">E4/$D$3</f>
        <v>0.08</v>
      </c>
      <c r="M4">
        <f t="shared" si="0"/>
        <v>0.4</v>
      </c>
      <c r="N4">
        <f t="shared" si="0"/>
        <v>0.04</v>
      </c>
      <c r="O4">
        <f t="shared" si="0"/>
        <v>2.4</v>
      </c>
      <c r="P4">
        <f t="shared" si="0"/>
        <v>0.4</v>
      </c>
      <c r="R4">
        <f>LOG(K4,2)</f>
        <v>1.2630344058337937</v>
      </c>
      <c r="S4">
        <f t="shared" ref="S4:W7" si="1">LOG(L4,2)</f>
        <v>-3.6438561897747253</v>
      </c>
      <c r="T4">
        <f t="shared" si="1"/>
        <v>-1.3219280948873622</v>
      </c>
      <c r="U4">
        <f t="shared" si="1"/>
        <v>-4.6438561897747244</v>
      </c>
      <c r="V4">
        <f t="shared" si="1"/>
        <v>1.2630344058337937</v>
      </c>
      <c r="W4">
        <f t="shared" si="1"/>
        <v>-1.3219280948873622</v>
      </c>
    </row>
    <row r="5" spans="3:23" x14ac:dyDescent="0.55000000000000004">
      <c r="C5" t="s">
        <v>1</v>
      </c>
      <c r="D5" s="2">
        <v>0.2</v>
      </c>
      <c r="E5" s="2">
        <v>0.06</v>
      </c>
      <c r="F5" s="2">
        <v>0.05</v>
      </c>
      <c r="G5" s="2">
        <v>0.97</v>
      </c>
      <c r="H5" s="2">
        <v>0.05</v>
      </c>
      <c r="I5" s="2">
        <v>0.1</v>
      </c>
      <c r="K5">
        <f>D5/$D$3</f>
        <v>0.8</v>
      </c>
      <c r="L5">
        <f t="shared" si="0"/>
        <v>0.24</v>
      </c>
      <c r="M5">
        <f t="shared" si="0"/>
        <v>0.2</v>
      </c>
      <c r="N5">
        <f t="shared" si="0"/>
        <v>3.88</v>
      </c>
      <c r="O5">
        <f t="shared" si="0"/>
        <v>0.2</v>
      </c>
      <c r="P5">
        <f t="shared" si="0"/>
        <v>0.4</v>
      </c>
      <c r="R5">
        <f t="shared" ref="R5:R7" si="2">LOG(K5,2)</f>
        <v>-0.32192809488736229</v>
      </c>
      <c r="S5">
        <f t="shared" si="1"/>
        <v>-2.0588936890535687</v>
      </c>
      <c r="T5">
        <f t="shared" si="1"/>
        <v>-2.3219280948873622</v>
      </c>
      <c r="U5">
        <f t="shared" si="1"/>
        <v>1.956056652412403</v>
      </c>
      <c r="V5">
        <f t="shared" si="1"/>
        <v>-2.3219280948873622</v>
      </c>
      <c r="W5">
        <f t="shared" si="1"/>
        <v>-1.3219280948873622</v>
      </c>
    </row>
    <row r="6" spans="3:23" x14ac:dyDescent="0.55000000000000004">
      <c r="C6" t="s">
        <v>3</v>
      </c>
      <c r="D6" s="2">
        <v>0.1</v>
      </c>
      <c r="E6" s="2">
        <v>0.02</v>
      </c>
      <c r="F6" s="2">
        <v>0.8</v>
      </c>
      <c r="G6" s="2">
        <v>0.01</v>
      </c>
      <c r="H6" s="2">
        <v>0.3</v>
      </c>
      <c r="I6" s="2">
        <v>0.1</v>
      </c>
      <c r="K6">
        <f>D6/$D$3</f>
        <v>0.4</v>
      </c>
      <c r="L6">
        <f t="shared" si="0"/>
        <v>0.08</v>
      </c>
      <c r="M6">
        <f t="shared" si="0"/>
        <v>3.2</v>
      </c>
      <c r="N6">
        <f t="shared" si="0"/>
        <v>0.04</v>
      </c>
      <c r="O6">
        <f t="shared" si="0"/>
        <v>1.2</v>
      </c>
      <c r="P6">
        <f t="shared" si="0"/>
        <v>0.4</v>
      </c>
      <c r="R6">
        <f t="shared" si="2"/>
        <v>-1.3219280948873622</v>
      </c>
      <c r="S6">
        <f t="shared" si="1"/>
        <v>-3.6438561897747253</v>
      </c>
      <c r="T6">
        <f t="shared" si="1"/>
        <v>1.6780719051126378</v>
      </c>
      <c r="U6">
        <f t="shared" si="1"/>
        <v>-4.6438561897747244</v>
      </c>
      <c r="V6">
        <f t="shared" si="1"/>
        <v>0.26303440583379378</v>
      </c>
      <c r="W6">
        <f t="shared" si="1"/>
        <v>-1.3219280948873622</v>
      </c>
    </row>
    <row r="7" spans="3:23" x14ac:dyDescent="0.55000000000000004">
      <c r="C7" t="s">
        <v>2</v>
      </c>
      <c r="D7" s="2">
        <v>0.1</v>
      </c>
      <c r="E7" s="2">
        <v>0.9</v>
      </c>
      <c r="F7" s="2">
        <v>0.05</v>
      </c>
      <c r="G7" s="2">
        <v>0.01</v>
      </c>
      <c r="H7" s="2">
        <v>0.05</v>
      </c>
      <c r="I7" s="2">
        <v>0.7</v>
      </c>
      <c r="K7">
        <f>D7/$D$3</f>
        <v>0.4</v>
      </c>
      <c r="L7">
        <f t="shared" si="0"/>
        <v>3.6</v>
      </c>
      <c r="M7">
        <f t="shared" si="0"/>
        <v>0.2</v>
      </c>
      <c r="N7">
        <f t="shared" si="0"/>
        <v>0.04</v>
      </c>
      <c r="O7">
        <f t="shared" si="0"/>
        <v>0.2</v>
      </c>
      <c r="P7">
        <f t="shared" si="0"/>
        <v>2.8</v>
      </c>
      <c r="R7">
        <f t="shared" si="2"/>
        <v>-1.3219280948873622</v>
      </c>
      <c r="S7">
        <f t="shared" si="1"/>
        <v>1.84799690655495</v>
      </c>
      <c r="T7">
        <f t="shared" si="1"/>
        <v>-2.3219280948873622</v>
      </c>
      <c r="U7">
        <f t="shared" si="1"/>
        <v>-4.6438561897747244</v>
      </c>
      <c r="V7">
        <f t="shared" si="1"/>
        <v>-2.3219280948873622</v>
      </c>
      <c r="W7">
        <f t="shared" si="1"/>
        <v>1.4854268271702415</v>
      </c>
    </row>
    <row r="8" spans="3:23" x14ac:dyDescent="0.55000000000000004">
      <c r="D8" s="2"/>
      <c r="E8" s="2"/>
      <c r="F8" s="2"/>
      <c r="G8" s="2"/>
      <c r="H8" s="2"/>
      <c r="I8" s="2"/>
    </row>
    <row r="9" spans="3:23" x14ac:dyDescent="0.55000000000000004">
      <c r="D9" s="2" t="s">
        <v>1</v>
      </c>
      <c r="E9" s="2" t="s">
        <v>0</v>
      </c>
      <c r="F9" s="2" t="s">
        <v>2</v>
      </c>
      <c r="G9" s="2" t="s">
        <v>3</v>
      </c>
      <c r="H9" s="2" t="s">
        <v>3</v>
      </c>
      <c r="I9" s="2" t="s">
        <v>1</v>
      </c>
      <c r="K9" t="b">
        <f>D$9=$C4</f>
        <v>0</v>
      </c>
      <c r="L9" t="b">
        <f t="shared" ref="L9:P12" si="3">E$9=$C4</f>
        <v>1</v>
      </c>
      <c r="M9" t="b">
        <f t="shared" si="3"/>
        <v>0</v>
      </c>
      <c r="N9" t="b">
        <f t="shared" si="3"/>
        <v>0</v>
      </c>
      <c r="O9" t="b">
        <f t="shared" si="3"/>
        <v>0</v>
      </c>
      <c r="P9" t="b">
        <f t="shared" si="3"/>
        <v>0</v>
      </c>
    </row>
    <row r="10" spans="3:23" x14ac:dyDescent="0.55000000000000004">
      <c r="K10" t="b">
        <f t="shared" ref="K10:K12" si="4">D$9=$C5</f>
        <v>1</v>
      </c>
      <c r="L10" t="b">
        <f t="shared" si="3"/>
        <v>0</v>
      </c>
      <c r="M10" t="b">
        <f t="shared" si="3"/>
        <v>0</v>
      </c>
      <c r="N10" t="b">
        <f t="shared" si="3"/>
        <v>0</v>
      </c>
      <c r="O10" t="b">
        <f t="shared" si="3"/>
        <v>0</v>
      </c>
      <c r="P10" t="b">
        <f t="shared" si="3"/>
        <v>1</v>
      </c>
    </row>
    <row r="11" spans="3:23" x14ac:dyDescent="0.55000000000000004">
      <c r="K11" t="b">
        <f t="shared" si="4"/>
        <v>0</v>
      </c>
      <c r="L11" t="b">
        <f t="shared" si="3"/>
        <v>0</v>
      </c>
      <c r="M11" t="b">
        <f t="shared" si="3"/>
        <v>0</v>
      </c>
      <c r="N11" t="b">
        <f t="shared" si="3"/>
        <v>1</v>
      </c>
      <c r="O11" t="b">
        <f t="shared" si="3"/>
        <v>1</v>
      </c>
      <c r="P11" t="b">
        <f t="shared" si="3"/>
        <v>0</v>
      </c>
    </row>
    <row r="12" spans="3:23" x14ac:dyDescent="0.55000000000000004">
      <c r="K12" t="b">
        <f t="shared" si="4"/>
        <v>0</v>
      </c>
      <c r="L12" t="b">
        <f t="shared" si="3"/>
        <v>0</v>
      </c>
      <c r="M12" t="b">
        <f t="shared" si="3"/>
        <v>1</v>
      </c>
      <c r="N12" t="b">
        <f t="shared" si="3"/>
        <v>0</v>
      </c>
      <c r="O12" t="b">
        <f t="shared" si="3"/>
        <v>0</v>
      </c>
      <c r="P12" t="b">
        <f t="shared" si="3"/>
        <v>0</v>
      </c>
    </row>
    <row r="14" spans="3:23" x14ac:dyDescent="0.55000000000000004">
      <c r="K14">
        <f>K4*K9</f>
        <v>0</v>
      </c>
      <c r="L14">
        <f t="shared" ref="L14:P14" si="5">L4*L9</f>
        <v>0.08</v>
      </c>
      <c r="M14">
        <f t="shared" si="5"/>
        <v>0</v>
      </c>
      <c r="N14">
        <f t="shared" si="5"/>
        <v>0</v>
      </c>
      <c r="O14">
        <f t="shared" si="5"/>
        <v>0</v>
      </c>
      <c r="P14">
        <f t="shared" si="5"/>
        <v>0</v>
      </c>
      <c r="R14">
        <f>R4*K9</f>
        <v>0</v>
      </c>
      <c r="S14">
        <f t="shared" ref="S14:W14" si="6">S4*L9</f>
        <v>-3.6438561897747253</v>
      </c>
      <c r="T14">
        <f t="shared" si="6"/>
        <v>0</v>
      </c>
      <c r="U14">
        <f t="shared" si="6"/>
        <v>0</v>
      </c>
      <c r="V14">
        <f t="shared" si="6"/>
        <v>0</v>
      </c>
      <c r="W14">
        <f t="shared" si="6"/>
        <v>0</v>
      </c>
    </row>
    <row r="15" spans="3:23" x14ac:dyDescent="0.55000000000000004">
      <c r="K15">
        <f t="shared" ref="K15:P17" si="7">K5*K10</f>
        <v>0.8</v>
      </c>
      <c r="L15">
        <f t="shared" si="7"/>
        <v>0</v>
      </c>
      <c r="M15">
        <f t="shared" si="7"/>
        <v>0</v>
      </c>
      <c r="N15">
        <f t="shared" si="7"/>
        <v>0</v>
      </c>
      <c r="O15">
        <f t="shared" si="7"/>
        <v>0</v>
      </c>
      <c r="P15">
        <f t="shared" si="7"/>
        <v>0.4</v>
      </c>
      <c r="R15">
        <f t="shared" ref="R15:R17" si="8">R5*K10</f>
        <v>-0.32192809488736229</v>
      </c>
      <c r="S15">
        <f t="shared" ref="S15:S17" si="9">S5*L10</f>
        <v>0</v>
      </c>
      <c r="T15">
        <f t="shared" ref="T15:T17" si="10">T5*M10</f>
        <v>0</v>
      </c>
      <c r="U15">
        <f t="shared" ref="U15:U17" si="11">U5*N10</f>
        <v>0</v>
      </c>
      <c r="V15">
        <f t="shared" ref="V15:V17" si="12">V5*O10</f>
        <v>0</v>
      </c>
      <c r="W15">
        <f t="shared" ref="W15:W17" si="13">W5*P10</f>
        <v>-1.3219280948873622</v>
      </c>
    </row>
    <row r="16" spans="3:23" x14ac:dyDescent="0.55000000000000004">
      <c r="K16">
        <f t="shared" si="7"/>
        <v>0</v>
      </c>
      <c r="L16">
        <f t="shared" si="7"/>
        <v>0</v>
      </c>
      <c r="M16">
        <f t="shared" si="7"/>
        <v>0</v>
      </c>
      <c r="N16">
        <f t="shared" si="7"/>
        <v>0.04</v>
      </c>
      <c r="O16">
        <f t="shared" si="7"/>
        <v>1.2</v>
      </c>
      <c r="P16">
        <f t="shared" si="7"/>
        <v>0</v>
      </c>
      <c r="R16">
        <f t="shared" si="8"/>
        <v>0</v>
      </c>
      <c r="S16">
        <f t="shared" si="9"/>
        <v>0</v>
      </c>
      <c r="T16">
        <f t="shared" si="10"/>
        <v>0</v>
      </c>
      <c r="U16">
        <f t="shared" si="11"/>
        <v>-4.6438561897747244</v>
      </c>
      <c r="V16">
        <f t="shared" si="12"/>
        <v>0.26303440583379378</v>
      </c>
      <c r="W16">
        <f t="shared" si="13"/>
        <v>0</v>
      </c>
    </row>
    <row r="17" spans="10:23" x14ac:dyDescent="0.55000000000000004">
      <c r="K17">
        <f t="shared" si="7"/>
        <v>0</v>
      </c>
      <c r="L17">
        <f t="shared" si="7"/>
        <v>0</v>
      </c>
      <c r="M17">
        <f t="shared" si="7"/>
        <v>0.2</v>
      </c>
      <c r="N17">
        <f t="shared" si="7"/>
        <v>0</v>
      </c>
      <c r="O17">
        <f t="shared" si="7"/>
        <v>0</v>
      </c>
      <c r="P17">
        <f t="shared" si="7"/>
        <v>0</v>
      </c>
      <c r="R17">
        <f t="shared" si="8"/>
        <v>0</v>
      </c>
      <c r="S17">
        <f t="shared" si="9"/>
        <v>0</v>
      </c>
      <c r="T17">
        <f t="shared" si="10"/>
        <v>-2.3219280948873622</v>
      </c>
      <c r="U17">
        <f t="shared" si="11"/>
        <v>0</v>
      </c>
      <c r="V17">
        <f t="shared" si="12"/>
        <v>0</v>
      </c>
      <c r="W17">
        <f t="shared" si="13"/>
        <v>0</v>
      </c>
    </row>
    <row r="18" spans="10:23" x14ac:dyDescent="0.55000000000000004">
      <c r="J18" t="s">
        <v>19</v>
      </c>
      <c r="K18">
        <f>SUM(K14:K17)</f>
        <v>0.8</v>
      </c>
      <c r="L18">
        <f>SUM(L14:L17)</f>
        <v>0.08</v>
      </c>
      <c r="M18">
        <f t="shared" ref="M18:P18" si="14">SUM(M14:M17)</f>
        <v>0.2</v>
      </c>
      <c r="N18">
        <f t="shared" si="14"/>
        <v>0.04</v>
      </c>
      <c r="O18">
        <f t="shared" si="14"/>
        <v>1.2</v>
      </c>
      <c r="P18">
        <f t="shared" si="14"/>
        <v>0.4</v>
      </c>
      <c r="R18">
        <f t="shared" ref="R18:W18" si="15">SUM(R14:R17)</f>
        <v>-0.32192809488736229</v>
      </c>
      <c r="S18">
        <f t="shared" si="15"/>
        <v>-3.6438561897747253</v>
      </c>
      <c r="T18">
        <f t="shared" si="15"/>
        <v>-2.3219280948873622</v>
      </c>
      <c r="U18">
        <f t="shared" si="15"/>
        <v>-4.6438561897747244</v>
      </c>
      <c r="V18">
        <f t="shared" si="15"/>
        <v>0.26303440583379378</v>
      </c>
      <c r="W18">
        <f t="shared" si="15"/>
        <v>-1.3219280948873622</v>
      </c>
    </row>
    <row r="19" spans="10:23" x14ac:dyDescent="0.55000000000000004">
      <c r="J19" s="1" t="s">
        <v>5</v>
      </c>
      <c r="K19">
        <f>K18*L18*M18*N18*O18*P18</f>
        <v>2.4576000000000003E-4</v>
      </c>
    </row>
    <row r="20" spans="10:23" x14ac:dyDescent="0.55000000000000004">
      <c r="J20" t="s">
        <v>6</v>
      </c>
      <c r="K20">
        <f>LOG(K19,2)</f>
        <v>-11.990462258377741</v>
      </c>
      <c r="R20">
        <f>SUM(R18:W18)</f>
        <v>-11.990462258377741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O22"/>
  <sheetViews>
    <sheetView topLeftCell="B1" zoomScale="115" zoomScaleNormal="115" workbookViewId="0">
      <selection activeCell="K21" sqref="K21"/>
    </sheetView>
  </sheetViews>
  <sheetFormatPr defaultColWidth="8.83984375" defaultRowHeight="14.4" x14ac:dyDescent="0.55000000000000004"/>
  <cols>
    <col min="8" max="15" width="12" customWidth="1"/>
  </cols>
  <sheetData>
    <row r="2" spans="8:15" x14ac:dyDescent="0.55000000000000004">
      <c r="I2" s="1"/>
      <c r="J2" s="1" t="s">
        <v>20</v>
      </c>
      <c r="K2" s="1" t="s">
        <v>21</v>
      </c>
    </row>
    <row r="3" spans="8:15" x14ac:dyDescent="0.55000000000000004">
      <c r="I3" s="1" t="s">
        <v>0</v>
      </c>
      <c r="J3">
        <v>-2</v>
      </c>
      <c r="K3">
        <v>-2.7370000000000001</v>
      </c>
    </row>
    <row r="4" spans="8:15" x14ac:dyDescent="0.55000000000000004">
      <c r="I4" s="1" t="s">
        <v>1</v>
      </c>
      <c r="J4">
        <v>-2</v>
      </c>
      <c r="K4">
        <v>-1.252</v>
      </c>
    </row>
    <row r="5" spans="8:15" x14ac:dyDescent="0.55000000000000004">
      <c r="I5" s="1" t="s">
        <v>3</v>
      </c>
      <c r="J5">
        <v>-2</v>
      </c>
      <c r="K5">
        <v>-1.7370000000000001</v>
      </c>
    </row>
    <row r="6" spans="8:15" x14ac:dyDescent="0.55000000000000004">
      <c r="I6" s="1" t="s">
        <v>2</v>
      </c>
      <c r="J6">
        <v>-2</v>
      </c>
      <c r="K6">
        <v>-2.9430000000000001</v>
      </c>
    </row>
    <row r="8" spans="8:15" x14ac:dyDescent="0.55000000000000004">
      <c r="J8" s="6" t="s">
        <v>28</v>
      </c>
    </row>
    <row r="9" spans="8:15" x14ac:dyDescent="0.55000000000000004">
      <c r="J9" s="1" t="s">
        <v>22</v>
      </c>
      <c r="K9" s="1" t="s">
        <v>23</v>
      </c>
    </row>
    <row r="10" spans="8:15" x14ac:dyDescent="0.55000000000000004">
      <c r="H10" s="6" t="s">
        <v>27</v>
      </c>
      <c r="I10" s="1" t="s">
        <v>24</v>
      </c>
      <c r="J10">
        <v>-1</v>
      </c>
      <c r="K10">
        <v>-1</v>
      </c>
    </row>
    <row r="11" spans="8:15" x14ac:dyDescent="0.55000000000000004">
      <c r="I11" s="1" t="s">
        <v>22</v>
      </c>
      <c r="J11">
        <v>-0.23400000000000001</v>
      </c>
      <c r="K11">
        <v>-2</v>
      </c>
    </row>
    <row r="12" spans="8:15" x14ac:dyDescent="0.55000000000000004">
      <c r="I12" s="1" t="s">
        <v>23</v>
      </c>
      <c r="J12">
        <v>-2.7370000000000001</v>
      </c>
      <c r="K12">
        <v>-0.41499999999999998</v>
      </c>
    </row>
    <row r="14" spans="8:15" x14ac:dyDescent="0.55000000000000004">
      <c r="J14" s="3">
        <v>0</v>
      </c>
      <c r="K14" s="3" t="s">
        <v>2</v>
      </c>
      <c r="L14" s="3" t="s">
        <v>2</v>
      </c>
      <c r="M14" s="3" t="s">
        <v>3</v>
      </c>
      <c r="N14" s="3" t="s">
        <v>1</v>
      </c>
      <c r="O14" s="3" t="s">
        <v>1</v>
      </c>
    </row>
    <row r="15" spans="8:15" x14ac:dyDescent="0.55000000000000004">
      <c r="I15" s="1" t="s">
        <v>22</v>
      </c>
      <c r="J15">
        <v>0</v>
      </c>
      <c r="K15">
        <f>J6+0+-1</f>
        <v>-3</v>
      </c>
      <c r="L15">
        <f>J6+MAX(L19:L20)</f>
        <v>-5.234</v>
      </c>
      <c r="M15">
        <f>J5+MAX(M19:M20)</f>
        <v>-7.468</v>
      </c>
      <c r="N15">
        <f>J4+MAX(N19:N20)</f>
        <v>-9.702</v>
      </c>
      <c r="O15">
        <f>J4+MAX(O19:O20)</f>
        <v>-11.936</v>
      </c>
    </row>
    <row r="16" spans="8:15" x14ac:dyDescent="0.55000000000000004">
      <c r="I16" s="1" t="s">
        <v>23</v>
      </c>
      <c r="J16">
        <v>0</v>
      </c>
      <c r="K16">
        <f>K6+0+-1</f>
        <v>-3.9430000000000001</v>
      </c>
      <c r="L16">
        <f>K6+MAX(L21:L22)</f>
        <v>-7.3010000000000002</v>
      </c>
      <c r="M16">
        <f>K5+MAX(M21:M22)</f>
        <v>-9.4529999999999994</v>
      </c>
      <c r="N16">
        <f>K4+MAX(N21:N22)</f>
        <v>-11.12</v>
      </c>
      <c r="O16">
        <f>K4+MAX(O21:O22)</f>
        <v>-12.786999999999999</v>
      </c>
    </row>
    <row r="17" spans="8:15" x14ac:dyDescent="0.55000000000000004">
      <c r="I17" s="1"/>
    </row>
    <row r="18" spans="8:15" x14ac:dyDescent="0.55000000000000004">
      <c r="H18" s="6" t="s">
        <v>25</v>
      </c>
      <c r="I18" s="6" t="s">
        <v>26</v>
      </c>
      <c r="J18" s="3">
        <v>0</v>
      </c>
      <c r="K18" s="3" t="s">
        <v>2</v>
      </c>
      <c r="L18" s="3" t="s">
        <v>2</v>
      </c>
      <c r="M18" s="3" t="s">
        <v>3</v>
      </c>
      <c r="N18" s="3" t="s">
        <v>1</v>
      </c>
      <c r="O18" s="3" t="s">
        <v>1</v>
      </c>
    </row>
    <row r="19" spans="8:15" x14ac:dyDescent="0.55000000000000004">
      <c r="H19" t="s">
        <v>22</v>
      </c>
      <c r="I19" s="5" t="s">
        <v>22</v>
      </c>
      <c r="L19">
        <f>K15+$J$11</f>
        <v>-3.234</v>
      </c>
      <c r="M19">
        <f>L15+$J$11</f>
        <v>-5.468</v>
      </c>
      <c r="N19">
        <f t="shared" ref="N19:O19" si="0">M15+$J$11</f>
        <v>-7.702</v>
      </c>
      <c r="O19">
        <f t="shared" si="0"/>
        <v>-9.9359999999999999</v>
      </c>
    </row>
    <row r="20" spans="8:15" x14ac:dyDescent="0.55000000000000004">
      <c r="H20" t="s">
        <v>23</v>
      </c>
      <c r="I20" s="5" t="s">
        <v>22</v>
      </c>
      <c r="L20">
        <f>K16+$J$12</f>
        <v>-6.68</v>
      </c>
      <c r="M20">
        <f>L16+$J$12</f>
        <v>-10.038</v>
      </c>
      <c r="N20">
        <f t="shared" ref="N20:O20" si="1">M16+$J$12</f>
        <v>-12.19</v>
      </c>
      <c r="O20">
        <f t="shared" si="1"/>
        <v>-13.856999999999999</v>
      </c>
    </row>
    <row r="21" spans="8:15" x14ac:dyDescent="0.55000000000000004">
      <c r="H21" t="s">
        <v>22</v>
      </c>
      <c r="I21" s="5" t="s">
        <v>23</v>
      </c>
      <c r="L21">
        <f>K16+$K$11</f>
        <v>-5.9429999999999996</v>
      </c>
      <c r="M21">
        <f>L16+$K$11</f>
        <v>-9.3010000000000002</v>
      </c>
      <c r="N21">
        <f t="shared" ref="N21:O21" si="2">M16+$K$11</f>
        <v>-11.452999999999999</v>
      </c>
      <c r="O21">
        <f t="shared" si="2"/>
        <v>-13.12</v>
      </c>
    </row>
    <row r="22" spans="8:15" x14ac:dyDescent="0.55000000000000004">
      <c r="H22" t="s">
        <v>23</v>
      </c>
      <c r="I22" s="5" t="s">
        <v>23</v>
      </c>
      <c r="L22">
        <f>K16+$K$12</f>
        <v>-4.3579999999999997</v>
      </c>
      <c r="M22">
        <f>L16+$K$12</f>
        <v>-7.7160000000000002</v>
      </c>
      <c r="N22">
        <f t="shared" ref="N22:O22" si="3">M16+$K$12</f>
        <v>-9.8679999999999986</v>
      </c>
      <c r="O22">
        <f t="shared" si="3"/>
        <v>-11.534999999999998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3"/>
  <sheetViews>
    <sheetView tabSelected="1" workbookViewId="0">
      <selection activeCell="W12" sqref="W12"/>
    </sheetView>
  </sheetViews>
  <sheetFormatPr defaultColWidth="8.83984375" defaultRowHeight="14.4" x14ac:dyDescent="0.55000000000000004"/>
  <cols>
    <col min="2" max="10" width="3" customWidth="1"/>
    <col min="12" max="12" width="14.15625" customWidth="1"/>
    <col min="13" max="13" width="4.83984375" style="2" customWidth="1"/>
    <col min="14" max="21" width="3.68359375" style="2" customWidth="1"/>
    <col min="22" max="22" width="11.83984375" customWidth="1"/>
  </cols>
  <sheetData>
    <row r="1" spans="2:23" x14ac:dyDescent="0.5500000000000000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L1" s="4" t="s">
        <v>8</v>
      </c>
      <c r="M1" s="2">
        <v>0.1</v>
      </c>
    </row>
    <row r="2" spans="2:23" x14ac:dyDescent="0.55000000000000004">
      <c r="B2" t="s">
        <v>3</v>
      </c>
      <c r="C2" t="s">
        <v>0</v>
      </c>
      <c r="D2" t="s">
        <v>3</v>
      </c>
      <c r="E2" t="s">
        <v>3</v>
      </c>
      <c r="F2" t="s">
        <v>2</v>
      </c>
      <c r="G2" t="s">
        <v>0</v>
      </c>
      <c r="H2" t="s">
        <v>0</v>
      </c>
      <c r="I2" t="s">
        <v>0</v>
      </c>
      <c r="J2" t="s">
        <v>1</v>
      </c>
      <c r="M2" s="3" t="s">
        <v>9</v>
      </c>
    </row>
    <row r="3" spans="2:23" x14ac:dyDescent="0.55000000000000004">
      <c r="B3" t="s">
        <v>2</v>
      </c>
      <c r="C3" t="s">
        <v>1</v>
      </c>
      <c r="D3" t="s">
        <v>1</v>
      </c>
      <c r="E3" t="s">
        <v>3</v>
      </c>
      <c r="F3" t="s">
        <v>2</v>
      </c>
      <c r="G3" t="s">
        <v>0</v>
      </c>
      <c r="H3" t="s">
        <v>0</v>
      </c>
      <c r="I3" t="s">
        <v>3</v>
      </c>
      <c r="J3" t="s">
        <v>2</v>
      </c>
      <c r="M3" s="3">
        <v>1</v>
      </c>
      <c r="N3" s="3">
        <v>2</v>
      </c>
      <c r="O3" s="3">
        <v>3</v>
      </c>
      <c r="P3" s="3">
        <v>4</v>
      </c>
      <c r="Q3" s="3">
        <v>5</v>
      </c>
      <c r="R3" s="3">
        <v>6</v>
      </c>
      <c r="S3" s="3">
        <v>7</v>
      </c>
      <c r="T3" s="3">
        <v>8</v>
      </c>
      <c r="U3" s="3">
        <v>9</v>
      </c>
    </row>
    <row r="4" spans="2:23" x14ac:dyDescent="0.55000000000000004">
      <c r="B4" t="s">
        <v>1</v>
      </c>
      <c r="C4" t="s">
        <v>0</v>
      </c>
      <c r="D4" t="s">
        <v>3</v>
      </c>
      <c r="E4" t="s">
        <v>3</v>
      </c>
      <c r="F4" t="s">
        <v>2</v>
      </c>
      <c r="G4" t="s">
        <v>2</v>
      </c>
      <c r="H4" t="s">
        <v>3</v>
      </c>
      <c r="I4" t="s">
        <v>3</v>
      </c>
      <c r="J4" t="s">
        <v>0</v>
      </c>
      <c r="L4" t="s">
        <v>0</v>
      </c>
      <c r="M4" s="2">
        <f>COUNTIF(B$2:B$11,$L4)+$M$1</f>
        <v>3.1</v>
      </c>
      <c r="N4" s="2">
        <f t="shared" ref="N4:U4" si="0">COUNTIF(C$2:C$11,$L4)+$M$1</f>
        <v>6.1</v>
      </c>
      <c r="O4" s="2">
        <f t="shared" si="0"/>
        <v>1.1000000000000001</v>
      </c>
      <c r="P4" s="2">
        <f t="shared" si="0"/>
        <v>0.1</v>
      </c>
      <c r="Q4" s="2">
        <f t="shared" si="0"/>
        <v>0.1</v>
      </c>
      <c r="R4" s="2">
        <f t="shared" si="0"/>
        <v>6.1</v>
      </c>
      <c r="S4" s="2">
        <f t="shared" si="0"/>
        <v>7.1</v>
      </c>
      <c r="T4" s="2">
        <f t="shared" si="0"/>
        <v>2.1</v>
      </c>
      <c r="U4" s="2">
        <f t="shared" si="0"/>
        <v>1.1000000000000001</v>
      </c>
    </row>
    <row r="5" spans="2:23" x14ac:dyDescent="0.55000000000000004">
      <c r="B5" t="s">
        <v>0</v>
      </c>
      <c r="C5" t="s">
        <v>1</v>
      </c>
      <c r="D5" t="s">
        <v>0</v>
      </c>
      <c r="E5" t="s">
        <v>3</v>
      </c>
      <c r="F5" t="s">
        <v>2</v>
      </c>
      <c r="G5" t="s">
        <v>1</v>
      </c>
      <c r="H5" t="s">
        <v>0</v>
      </c>
      <c r="I5" t="s">
        <v>3</v>
      </c>
      <c r="J5" t="s">
        <v>2</v>
      </c>
      <c r="L5" t="s">
        <v>1</v>
      </c>
      <c r="M5" s="2">
        <f t="shared" ref="M5:M7" si="1">COUNTIF(B$2:B$11,$L5)+$M$1</f>
        <v>2.1</v>
      </c>
      <c r="N5" s="2">
        <f t="shared" ref="N5:N7" si="2">COUNTIF(C$2:C$11,$L5)+$M$1</f>
        <v>2.1</v>
      </c>
      <c r="O5" s="2">
        <f t="shared" ref="O5:O7" si="3">COUNTIF(D$2:D$11,$L5)+$M$1</f>
        <v>1.1000000000000001</v>
      </c>
      <c r="P5" s="2">
        <f t="shared" ref="P5:P7" si="4">COUNTIF(E$2:E$11,$L5)+$M$1</f>
        <v>0.1</v>
      </c>
      <c r="Q5" s="2">
        <f t="shared" ref="Q5:Q7" si="5">COUNTIF(F$2:F$11,$L5)+$M$1</f>
        <v>0.1</v>
      </c>
      <c r="R5" s="2">
        <f t="shared" ref="R5:R7" si="6">COUNTIF(G$2:G$11,$L5)+$M$1</f>
        <v>2.1</v>
      </c>
      <c r="S5" s="2">
        <f t="shared" ref="S5:S7" si="7">COUNTIF(H$2:H$11,$L5)+$M$1</f>
        <v>1.1000000000000001</v>
      </c>
      <c r="T5" s="2">
        <f t="shared" ref="T5:T7" si="8">COUNTIF(I$2:I$11,$L5)+$M$1</f>
        <v>1.1000000000000001</v>
      </c>
      <c r="U5" s="2">
        <f t="shared" ref="U5:U7" si="9">COUNTIF(J$2:J$11,$L5)+$M$1</f>
        <v>2.1</v>
      </c>
    </row>
    <row r="6" spans="2:23" x14ac:dyDescent="0.55000000000000004">
      <c r="B6" t="s">
        <v>2</v>
      </c>
      <c r="C6" t="s">
        <v>0</v>
      </c>
      <c r="D6" t="s">
        <v>3</v>
      </c>
      <c r="E6" t="s">
        <v>3</v>
      </c>
      <c r="F6" t="s">
        <v>2</v>
      </c>
      <c r="G6" t="s">
        <v>1</v>
      </c>
      <c r="H6" t="s">
        <v>0</v>
      </c>
      <c r="I6" t="s">
        <v>2</v>
      </c>
      <c r="J6" t="s">
        <v>2</v>
      </c>
      <c r="L6" t="s">
        <v>3</v>
      </c>
      <c r="M6" s="2">
        <f t="shared" si="1"/>
        <v>1.1000000000000001</v>
      </c>
      <c r="N6" s="2">
        <f t="shared" si="2"/>
        <v>1.1000000000000001</v>
      </c>
      <c r="O6" s="2">
        <f t="shared" si="3"/>
        <v>7.1</v>
      </c>
      <c r="P6" s="2">
        <f t="shared" si="4"/>
        <v>10.1</v>
      </c>
      <c r="Q6" s="2">
        <f t="shared" si="5"/>
        <v>0.1</v>
      </c>
      <c r="R6" s="2">
        <f t="shared" si="6"/>
        <v>1.1000000000000001</v>
      </c>
      <c r="S6" s="2">
        <f t="shared" si="7"/>
        <v>1.1000000000000001</v>
      </c>
      <c r="T6" s="2">
        <f t="shared" si="8"/>
        <v>5.0999999999999996</v>
      </c>
      <c r="U6" s="2">
        <f t="shared" si="9"/>
        <v>1.1000000000000001</v>
      </c>
    </row>
    <row r="7" spans="2:23" x14ac:dyDescent="0.55000000000000004">
      <c r="B7" t="s">
        <v>2</v>
      </c>
      <c r="C7" t="s">
        <v>0</v>
      </c>
      <c r="D7" t="s">
        <v>3</v>
      </c>
      <c r="E7" t="s">
        <v>3</v>
      </c>
      <c r="F7" t="s">
        <v>2</v>
      </c>
      <c r="G7" t="s">
        <v>0</v>
      </c>
      <c r="H7" t="s">
        <v>1</v>
      </c>
      <c r="I7" t="s">
        <v>2</v>
      </c>
      <c r="J7" t="s">
        <v>3</v>
      </c>
      <c r="L7" t="s">
        <v>2</v>
      </c>
      <c r="M7" s="2">
        <f t="shared" si="1"/>
        <v>4.0999999999999996</v>
      </c>
      <c r="N7" s="2">
        <f t="shared" si="2"/>
        <v>1.1000000000000001</v>
      </c>
      <c r="O7" s="2">
        <f t="shared" si="3"/>
        <v>1.1000000000000001</v>
      </c>
      <c r="P7" s="2">
        <f t="shared" si="4"/>
        <v>0.1</v>
      </c>
      <c r="Q7" s="2">
        <f t="shared" si="5"/>
        <v>10.1</v>
      </c>
      <c r="R7" s="2">
        <f t="shared" si="6"/>
        <v>1.1000000000000001</v>
      </c>
      <c r="S7" s="2">
        <f t="shared" si="7"/>
        <v>1.1000000000000001</v>
      </c>
      <c r="T7" s="2">
        <f t="shared" si="8"/>
        <v>2.1</v>
      </c>
      <c r="U7" s="2">
        <f t="shared" si="9"/>
        <v>6.1</v>
      </c>
    </row>
    <row r="8" spans="2:23" x14ac:dyDescent="0.55000000000000004">
      <c r="B8" t="s">
        <v>0</v>
      </c>
      <c r="C8" t="s">
        <v>2</v>
      </c>
      <c r="D8" t="s">
        <v>3</v>
      </c>
      <c r="E8" t="s">
        <v>3</v>
      </c>
      <c r="F8" t="s">
        <v>2</v>
      </c>
      <c r="G8" t="s">
        <v>0</v>
      </c>
      <c r="H8" t="s">
        <v>0</v>
      </c>
      <c r="I8" t="s">
        <v>1</v>
      </c>
      <c r="J8" t="s">
        <v>2</v>
      </c>
      <c r="M8" s="2">
        <f>SUM(M4:M7)</f>
        <v>10.4</v>
      </c>
      <c r="N8" s="2">
        <f t="shared" ref="N8:U8" si="10">SUM(N4:N7)</f>
        <v>10.399999999999999</v>
      </c>
      <c r="O8" s="2">
        <f t="shared" si="10"/>
        <v>10.4</v>
      </c>
      <c r="P8" s="2">
        <f t="shared" si="10"/>
        <v>10.399999999999999</v>
      </c>
      <c r="Q8" s="2">
        <f t="shared" si="10"/>
        <v>10.4</v>
      </c>
      <c r="R8" s="2">
        <f t="shared" si="10"/>
        <v>10.399999999999999</v>
      </c>
      <c r="S8" s="2">
        <f t="shared" si="10"/>
        <v>10.399999999999999</v>
      </c>
      <c r="T8" s="2">
        <f t="shared" si="10"/>
        <v>10.4</v>
      </c>
      <c r="U8" s="2">
        <f t="shared" si="10"/>
        <v>10.4</v>
      </c>
    </row>
    <row r="9" spans="2:23" x14ac:dyDescent="0.55000000000000004">
      <c r="B9" t="s">
        <v>1</v>
      </c>
      <c r="C9" t="s">
        <v>0</v>
      </c>
      <c r="D9" t="s">
        <v>3</v>
      </c>
      <c r="E9" t="s">
        <v>3</v>
      </c>
      <c r="F9" t="s">
        <v>2</v>
      </c>
      <c r="G9" t="s">
        <v>0</v>
      </c>
      <c r="H9" t="s">
        <v>2</v>
      </c>
      <c r="I9" t="s">
        <v>0</v>
      </c>
      <c r="J9" t="s">
        <v>1</v>
      </c>
    </row>
    <row r="10" spans="2:23" x14ac:dyDescent="0.55000000000000004">
      <c r="B10" t="s">
        <v>2</v>
      </c>
      <c r="C10" t="s">
        <v>3</v>
      </c>
      <c r="D10" t="s">
        <v>2</v>
      </c>
      <c r="E10" t="s">
        <v>3</v>
      </c>
      <c r="F10" t="s">
        <v>2</v>
      </c>
      <c r="G10" t="s">
        <v>3</v>
      </c>
      <c r="H10" t="s">
        <v>0</v>
      </c>
      <c r="I10" t="s">
        <v>3</v>
      </c>
      <c r="J10" t="s">
        <v>2</v>
      </c>
    </row>
    <row r="11" spans="2:23" x14ac:dyDescent="0.55000000000000004">
      <c r="B11" t="s">
        <v>0</v>
      </c>
      <c r="C11" t="s">
        <v>0</v>
      </c>
      <c r="D11" t="s">
        <v>3</v>
      </c>
      <c r="E11" t="s">
        <v>3</v>
      </c>
      <c r="F11" t="s">
        <v>2</v>
      </c>
      <c r="G11" t="s">
        <v>0</v>
      </c>
      <c r="H11" t="s">
        <v>0</v>
      </c>
      <c r="I11" t="s">
        <v>3</v>
      </c>
      <c r="J11" t="s">
        <v>2</v>
      </c>
      <c r="M11" s="1" t="s">
        <v>7</v>
      </c>
    </row>
    <row r="12" spans="2:23" x14ac:dyDescent="0.55000000000000004">
      <c r="L12" t="s">
        <v>0</v>
      </c>
      <c r="M12" s="2">
        <f>M4/M$8</f>
        <v>0.29807692307692307</v>
      </c>
      <c r="N12" s="2">
        <f t="shared" ref="N12:U12" si="11">N4/N$8</f>
        <v>0.58653846153846156</v>
      </c>
      <c r="O12" s="2">
        <f t="shared" si="11"/>
        <v>0.10576923076923077</v>
      </c>
      <c r="P12" s="2">
        <f t="shared" si="11"/>
        <v>9.6153846153846177E-3</v>
      </c>
      <c r="Q12" s="2">
        <f t="shared" si="11"/>
        <v>9.6153846153846159E-3</v>
      </c>
      <c r="R12" s="2">
        <f t="shared" si="11"/>
        <v>0.58653846153846156</v>
      </c>
      <c r="S12" s="2">
        <f t="shared" si="11"/>
        <v>0.68269230769230771</v>
      </c>
      <c r="T12" s="2">
        <f t="shared" si="11"/>
        <v>0.20192307692307693</v>
      </c>
      <c r="U12" s="2">
        <f t="shared" si="11"/>
        <v>0.10576923076923077</v>
      </c>
      <c r="W12" s="7"/>
    </row>
    <row r="13" spans="2:23" x14ac:dyDescent="0.55000000000000004">
      <c r="L13" t="s">
        <v>1</v>
      </c>
      <c r="M13" s="2">
        <f t="shared" ref="M13:U13" si="12">M5/M$8</f>
        <v>0.20192307692307693</v>
      </c>
      <c r="N13" s="2">
        <f t="shared" si="12"/>
        <v>0.20192307692307696</v>
      </c>
      <c r="O13" s="2">
        <f t="shared" si="12"/>
        <v>0.10576923076923077</v>
      </c>
      <c r="P13" s="2">
        <f t="shared" si="12"/>
        <v>9.6153846153846177E-3</v>
      </c>
      <c r="Q13" s="2">
        <f t="shared" si="12"/>
        <v>9.6153846153846159E-3</v>
      </c>
      <c r="R13" s="2">
        <f t="shared" si="12"/>
        <v>0.20192307692307696</v>
      </c>
      <c r="S13" s="2">
        <f t="shared" si="12"/>
        <v>0.1057692307692308</v>
      </c>
      <c r="T13" s="2">
        <f t="shared" si="12"/>
        <v>0.10576923076923077</v>
      </c>
      <c r="U13" s="2">
        <f t="shared" si="12"/>
        <v>0.20192307692307693</v>
      </c>
    </row>
    <row r="14" spans="2:23" x14ac:dyDescent="0.55000000000000004">
      <c r="L14" t="s">
        <v>3</v>
      </c>
      <c r="M14" s="2">
        <f t="shared" ref="M14:U14" si="13">M6/M$8</f>
        <v>0.10576923076923077</v>
      </c>
      <c r="N14" s="2">
        <f t="shared" si="13"/>
        <v>0.1057692307692308</v>
      </c>
      <c r="O14" s="2">
        <f t="shared" si="13"/>
        <v>0.6826923076923076</v>
      </c>
      <c r="P14" s="2">
        <f t="shared" si="13"/>
        <v>0.97115384615384626</v>
      </c>
      <c r="Q14" s="2">
        <f t="shared" si="13"/>
        <v>9.6153846153846159E-3</v>
      </c>
      <c r="R14" s="2">
        <f t="shared" si="13"/>
        <v>0.1057692307692308</v>
      </c>
      <c r="S14" s="2">
        <f t="shared" si="13"/>
        <v>0.1057692307692308</v>
      </c>
      <c r="T14" s="2">
        <f t="shared" si="13"/>
        <v>0.49038461538461531</v>
      </c>
      <c r="U14" s="2">
        <f t="shared" si="13"/>
        <v>0.10576923076923077</v>
      </c>
    </row>
    <row r="15" spans="2:23" x14ac:dyDescent="0.55000000000000004">
      <c r="L15" t="s">
        <v>2</v>
      </c>
      <c r="M15" s="2">
        <f t="shared" ref="M15:U15" si="14">M7/M$8</f>
        <v>0.39423076923076916</v>
      </c>
      <c r="N15" s="2">
        <f t="shared" si="14"/>
        <v>0.1057692307692308</v>
      </c>
      <c r="O15" s="2">
        <f t="shared" si="14"/>
        <v>0.10576923076923077</v>
      </c>
      <c r="P15" s="2">
        <f t="shared" si="14"/>
        <v>9.6153846153846177E-3</v>
      </c>
      <c r="Q15" s="2">
        <f t="shared" si="14"/>
        <v>0.97115384615384603</v>
      </c>
      <c r="R15" s="2">
        <f t="shared" si="14"/>
        <v>0.1057692307692308</v>
      </c>
      <c r="S15" s="2">
        <f t="shared" si="14"/>
        <v>0.1057692307692308</v>
      </c>
      <c r="T15" s="2">
        <f t="shared" si="14"/>
        <v>0.20192307692307693</v>
      </c>
      <c r="U15" s="2">
        <f t="shared" si="14"/>
        <v>0.58653846153846145</v>
      </c>
    </row>
    <row r="16" spans="2:23" x14ac:dyDescent="0.55000000000000004">
      <c r="M16" s="2">
        <f t="shared" ref="M16:U16" si="15">M8/M$8</f>
        <v>1</v>
      </c>
      <c r="N16" s="2">
        <f t="shared" si="15"/>
        <v>1</v>
      </c>
      <c r="O16" s="2">
        <f t="shared" si="15"/>
        <v>1</v>
      </c>
      <c r="P16" s="2">
        <f t="shared" si="15"/>
        <v>1</v>
      </c>
      <c r="Q16" s="2">
        <f t="shared" si="15"/>
        <v>1</v>
      </c>
      <c r="R16" s="2">
        <f t="shared" si="15"/>
        <v>1</v>
      </c>
      <c r="S16" s="2">
        <f t="shared" si="15"/>
        <v>1</v>
      </c>
      <c r="T16" s="2">
        <f t="shared" si="15"/>
        <v>1</v>
      </c>
      <c r="U16" s="2">
        <f t="shared" si="15"/>
        <v>1</v>
      </c>
    </row>
    <row r="18" spans="12:21" x14ac:dyDescent="0.55000000000000004">
      <c r="L18" t="s">
        <v>10</v>
      </c>
      <c r="M18">
        <v>0.25</v>
      </c>
    </row>
    <row r="19" spans="12:21" x14ac:dyDescent="0.55000000000000004">
      <c r="M19" s="3" t="s">
        <v>11</v>
      </c>
    </row>
    <row r="20" spans="12:21" x14ac:dyDescent="0.55000000000000004">
      <c r="L20" t="s">
        <v>0</v>
      </c>
      <c r="M20" s="2">
        <f>LOG(M12/$M$18,2)</f>
        <v>0.25375659224578306</v>
      </c>
      <c r="N20" s="2">
        <f t="shared" ref="N20:U20" si="16">LOG(N12/$M$18,2)</f>
        <v>1.2302976194217943</v>
      </c>
      <c r="O20" s="2">
        <f t="shared" si="16"/>
        <v>-1.2410080995037949</v>
      </c>
      <c r="P20" s="2">
        <f t="shared" si="16"/>
        <v>-4.7004397181410917</v>
      </c>
      <c r="Q20" s="2">
        <f t="shared" si="16"/>
        <v>-4.7004397181410926</v>
      </c>
      <c r="R20" s="2">
        <f t="shared" si="16"/>
        <v>1.2302976194217943</v>
      </c>
      <c r="S20" s="2">
        <f t="shared" si="16"/>
        <v>1.4493074013635898</v>
      </c>
      <c r="T20" s="2">
        <f t="shared" si="16"/>
        <v>-0.30812229536233188</v>
      </c>
      <c r="U20" s="2">
        <f t="shared" si="16"/>
        <v>-1.2410080995037949</v>
      </c>
    </row>
    <row r="21" spans="12:21" x14ac:dyDescent="0.55000000000000004">
      <c r="L21" t="s">
        <v>1</v>
      </c>
      <c r="M21" s="2">
        <f t="shared" ref="M21:U21" si="17">LOG(M13/$M$18,2)</f>
        <v>-0.30812229536233188</v>
      </c>
      <c r="N21" s="2">
        <f t="shared" si="17"/>
        <v>-0.30812229536233166</v>
      </c>
      <c r="O21" s="2">
        <f t="shared" si="17"/>
        <v>-1.2410080995037949</v>
      </c>
      <c r="P21" s="2">
        <f t="shared" si="17"/>
        <v>-4.7004397181410917</v>
      </c>
      <c r="Q21" s="2">
        <f t="shared" si="17"/>
        <v>-4.7004397181410926</v>
      </c>
      <c r="R21" s="2">
        <f t="shared" si="17"/>
        <v>-0.30812229536233166</v>
      </c>
      <c r="S21" s="2">
        <f t="shared" si="17"/>
        <v>-1.2410080995037946</v>
      </c>
      <c r="T21" s="2">
        <f t="shared" si="17"/>
        <v>-1.2410080995037949</v>
      </c>
      <c r="U21" s="2">
        <f t="shared" si="17"/>
        <v>-0.30812229536233188</v>
      </c>
    </row>
    <row r="22" spans="12:21" x14ac:dyDescent="0.55000000000000004">
      <c r="L22" t="s">
        <v>3</v>
      </c>
      <c r="M22" s="2">
        <f t="shared" ref="M22:U22" si="18">LOG(M14/$M$18,2)</f>
        <v>-1.2410080995037949</v>
      </c>
      <c r="N22" s="2">
        <f t="shared" si="18"/>
        <v>-1.2410080995037946</v>
      </c>
      <c r="O22" s="2">
        <f t="shared" si="18"/>
        <v>1.4493074013635898</v>
      </c>
      <c r="P22" s="2">
        <f t="shared" si="18"/>
        <v>1.9577717646107029</v>
      </c>
      <c r="Q22" s="2">
        <f t="shared" si="18"/>
        <v>-4.7004397181410926</v>
      </c>
      <c r="R22" s="2">
        <f t="shared" si="18"/>
        <v>-1.2410080995037946</v>
      </c>
      <c r="S22" s="2">
        <f t="shared" si="18"/>
        <v>-1.2410080995037946</v>
      </c>
      <c r="T22" s="2">
        <f t="shared" si="18"/>
        <v>0.97198562383040321</v>
      </c>
      <c r="U22" s="2">
        <f t="shared" si="18"/>
        <v>-1.2410080995037949</v>
      </c>
    </row>
    <row r="23" spans="12:21" x14ac:dyDescent="0.55000000000000004">
      <c r="L23" t="s">
        <v>2</v>
      </c>
      <c r="M23" s="2">
        <f t="shared" ref="M23:U23" si="19">LOG(M15/$M$18,2)</f>
        <v>0.65711228647699127</v>
      </c>
      <c r="N23" s="2">
        <f t="shared" si="19"/>
        <v>-1.2410080995037946</v>
      </c>
      <c r="O23" s="2">
        <f t="shared" si="19"/>
        <v>-1.2410080995037949</v>
      </c>
      <c r="P23" s="2">
        <f t="shared" si="19"/>
        <v>-4.7004397181410917</v>
      </c>
      <c r="Q23" s="2">
        <f t="shared" si="19"/>
        <v>1.9577717646107025</v>
      </c>
      <c r="R23" s="2">
        <f t="shared" si="19"/>
        <v>-1.2410080995037946</v>
      </c>
      <c r="S23" s="2">
        <f t="shared" si="19"/>
        <v>-1.2410080995037946</v>
      </c>
      <c r="T23" s="2">
        <f t="shared" si="19"/>
        <v>-0.30812229536233188</v>
      </c>
      <c r="U23" s="2">
        <f t="shared" si="19"/>
        <v>1.2302976194217941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workbookViewId="0">
      <selection activeCell="G13" sqref="G13"/>
    </sheetView>
  </sheetViews>
  <sheetFormatPr defaultColWidth="8.83984375" defaultRowHeight="14.4" x14ac:dyDescent="0.55000000000000004"/>
  <sheetData>
    <row r="1" spans="2:12" x14ac:dyDescent="0.55000000000000004">
      <c r="G1" s="8" t="s">
        <v>17</v>
      </c>
      <c r="H1" s="8"/>
    </row>
    <row r="2" spans="2:12" x14ac:dyDescent="0.55000000000000004">
      <c r="F2" s="2"/>
      <c r="G2" s="2" t="s">
        <v>12</v>
      </c>
      <c r="H2" s="2" t="s">
        <v>15</v>
      </c>
      <c r="J2" s="2"/>
      <c r="K2" s="2" t="s">
        <v>12</v>
      </c>
      <c r="L2" s="2" t="s">
        <v>15</v>
      </c>
    </row>
    <row r="3" spans="2:12" x14ac:dyDescent="0.55000000000000004">
      <c r="B3" t="s">
        <v>12</v>
      </c>
      <c r="C3">
        <v>0.5</v>
      </c>
      <c r="F3" s="2" t="s">
        <v>12</v>
      </c>
      <c r="G3" s="2">
        <v>2</v>
      </c>
      <c r="H3" s="2">
        <v>0</v>
      </c>
      <c r="J3" s="2" t="s">
        <v>12</v>
      </c>
      <c r="K3" s="2">
        <f>$C3*G3</f>
        <v>1</v>
      </c>
      <c r="L3" s="2">
        <f>$C3*H3</f>
        <v>0</v>
      </c>
    </row>
    <row r="4" spans="2:12" x14ac:dyDescent="0.55000000000000004">
      <c r="B4" t="s">
        <v>13</v>
      </c>
      <c r="C4">
        <v>0.25</v>
      </c>
      <c r="F4" s="2" t="s">
        <v>13</v>
      </c>
      <c r="G4" s="2">
        <v>-1</v>
      </c>
      <c r="H4" s="2">
        <v>2</v>
      </c>
      <c r="J4" s="2" t="s">
        <v>13</v>
      </c>
      <c r="K4" s="2">
        <f t="shared" ref="K4:L5" si="0">$C4*G4</f>
        <v>-0.25</v>
      </c>
      <c r="L4" s="2">
        <f t="shared" si="0"/>
        <v>0.5</v>
      </c>
    </row>
    <row r="5" spans="2:12" x14ac:dyDescent="0.55000000000000004">
      <c r="B5" t="s">
        <v>14</v>
      </c>
      <c r="C5">
        <v>0.25</v>
      </c>
      <c r="F5" s="2" t="s">
        <v>14</v>
      </c>
      <c r="G5" s="2">
        <v>0</v>
      </c>
      <c r="H5" s="2">
        <v>3</v>
      </c>
      <c r="J5" s="2" t="s">
        <v>14</v>
      </c>
      <c r="K5" s="2">
        <f t="shared" si="0"/>
        <v>0</v>
      </c>
      <c r="L5" s="2">
        <f t="shared" si="0"/>
        <v>0.75</v>
      </c>
    </row>
    <row r="6" spans="2:12" x14ac:dyDescent="0.55000000000000004">
      <c r="J6" s="3" t="s">
        <v>16</v>
      </c>
      <c r="K6" s="3">
        <f>SUM(K3:K5)</f>
        <v>0.75</v>
      </c>
      <c r="L6" s="3">
        <f>SUM(L3:L5)</f>
        <v>1.25</v>
      </c>
    </row>
    <row r="8" spans="2:12" x14ac:dyDescent="0.55000000000000004">
      <c r="K8">
        <f>K6*4+9</f>
        <v>12</v>
      </c>
      <c r="L8">
        <f>L6*4+9</f>
        <v>14</v>
      </c>
    </row>
    <row r="9" spans="2:12" x14ac:dyDescent="0.55000000000000004">
      <c r="K9">
        <f>K8/2</f>
        <v>6</v>
      </c>
      <c r="L9">
        <f>L8/2</f>
        <v>7</v>
      </c>
    </row>
    <row r="12" spans="2:12" x14ac:dyDescent="0.55000000000000004">
      <c r="G12" t="s">
        <v>1</v>
      </c>
      <c r="H12" t="s">
        <v>0</v>
      </c>
      <c r="K12" t="s">
        <v>1</v>
      </c>
      <c r="L12" t="s">
        <v>0</v>
      </c>
    </row>
    <row r="13" spans="2:12" x14ac:dyDescent="0.55000000000000004">
      <c r="B13" t="s">
        <v>1</v>
      </c>
      <c r="C13">
        <v>1</v>
      </c>
      <c r="F13" t="s">
        <v>1</v>
      </c>
      <c r="G13">
        <v>9</v>
      </c>
      <c r="H13">
        <v>-3</v>
      </c>
      <c r="J13" t="s">
        <v>1</v>
      </c>
      <c r="K13">
        <f>$C$13*G13</f>
        <v>9</v>
      </c>
      <c r="L13">
        <f>H13*C13</f>
        <v>-3</v>
      </c>
    </row>
    <row r="14" spans="2:12" x14ac:dyDescent="0.55000000000000004">
      <c r="K14">
        <f>K13+9</f>
        <v>18</v>
      </c>
      <c r="L14">
        <f>L13+9</f>
        <v>6</v>
      </c>
    </row>
    <row r="16" spans="2:12" x14ac:dyDescent="0.55000000000000004">
      <c r="G16" t="s">
        <v>18</v>
      </c>
      <c r="K16" t="s">
        <v>18</v>
      </c>
    </row>
    <row r="17" spans="2:11" x14ac:dyDescent="0.55000000000000004">
      <c r="B17" t="s">
        <v>18</v>
      </c>
      <c r="C17">
        <v>1</v>
      </c>
      <c r="F17" t="s">
        <v>18</v>
      </c>
      <c r="G17">
        <v>5</v>
      </c>
      <c r="J17" t="s">
        <v>18</v>
      </c>
      <c r="K17">
        <v>5</v>
      </c>
    </row>
    <row r="18" spans="2:11" x14ac:dyDescent="0.55000000000000004">
      <c r="K18">
        <f>5+9</f>
        <v>14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screening with PSSM</vt:lpstr>
      <vt:lpstr>viterbi</vt:lpstr>
      <vt:lpstr>PSSM</vt:lpstr>
      <vt:lpstr>profile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lieven verbeke</dc:creator>
  <cp:lastModifiedBy>Kathleen Marchal</cp:lastModifiedBy>
  <dcterms:created xsi:type="dcterms:W3CDTF">2018-03-28T13:39:53Z</dcterms:created>
  <dcterms:modified xsi:type="dcterms:W3CDTF">2020-06-16T14:24:04Z</dcterms:modified>
</cp:coreProperties>
</file>