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5E7C734D-7831-415F-ACED-04E747A77C90}" xr6:coauthVersionLast="36" xr6:coauthVersionMax="36" xr10:uidLastSave="{00000000-0000-0000-0000-000000000000}"/>
  <bookViews>
    <workbookView xWindow="0" yWindow="0" windowWidth="20490" windowHeight="7460" xr2:uid="{00000000-000D-0000-FFFF-FFFF00000000}"/>
  </bookViews>
  <sheets>
    <sheet name="INPUT" sheetId="6" r:id="rId1"/>
    <sheet name="Ramses-1 (final report)" sheetId="21" r:id="rId2"/>
    <sheet name="Ramses-1 (ga presentation)" sheetId="20" r:id="rId3"/>
    <sheet name="Ramses-1 (pattern massflux)" sheetId="19" r:id="rId4"/>
    <sheet name="Ramses-1 (ga)" sheetId="18" r:id="rId5"/>
    <sheet name="Ramses-1 (patternsearch)" sheetId="17" r:id="rId6"/>
    <sheet name="Deliverance II (UofT)" sheetId="8" r:id="rId7"/>
    <sheet name="Boundless (UofW)" sheetId="9" r:id="rId8"/>
    <sheet name="Phoenix 1A (UofKZN)" sheetId="11" r:id="rId9"/>
    <sheet name="Phase 2 (Stanford)" sheetId="12" r:id="rId10"/>
    <sheet name="3&quot; Diameter (Stanford)" sheetId="14" r:id="rId11"/>
    <sheet name="Mars Ascent (Stanford)" sheetId="16" r:id="rId12"/>
    <sheet name="Prometheus (Poly Montreal)" sheetId="15" r:id="rId13"/>
    <sheet name="RATTWORKS M-900" sheetId="13" r:id="rId14"/>
    <sheet name="Mule-1" sheetId="7" r:id="rId15"/>
    <sheet name="Density Calculator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1" l="1"/>
  <c r="J8" i="21"/>
  <c r="H8" i="21"/>
  <c r="H7" i="21"/>
  <c r="H5" i="21"/>
  <c r="J5" i="21" s="1"/>
  <c r="H15" i="21"/>
  <c r="J19" i="21"/>
  <c r="G31" i="21"/>
  <c r="H25" i="21"/>
  <c r="H3" i="21"/>
  <c r="H4" i="21" s="1"/>
  <c r="J4" i="21" s="1"/>
  <c r="B17" i="10"/>
  <c r="H6" i="21" l="1"/>
  <c r="J6" i="21" s="1"/>
  <c r="U30" i="21" l="1"/>
  <c r="T30" i="21"/>
  <c r="U29" i="21"/>
  <c r="T29" i="21"/>
  <c r="U28" i="21"/>
  <c r="T28" i="21"/>
  <c r="G32" i="21"/>
  <c r="U27" i="21"/>
  <c r="T27" i="21"/>
  <c r="U26" i="21"/>
  <c r="T26" i="21"/>
  <c r="U25" i="21"/>
  <c r="T25" i="21"/>
  <c r="U24" i="21"/>
  <c r="T24" i="21"/>
  <c r="U23" i="21"/>
  <c r="T23" i="21"/>
  <c r="U22" i="21"/>
  <c r="T22" i="21"/>
  <c r="U21" i="21"/>
  <c r="T21" i="21"/>
  <c r="U20" i="21"/>
  <c r="T20" i="21"/>
  <c r="U19" i="21"/>
  <c r="T19" i="21"/>
  <c r="U18" i="21"/>
  <c r="T18" i="21"/>
  <c r="U17" i="21"/>
  <c r="T17" i="21"/>
  <c r="U16" i="21"/>
  <c r="T16" i="21"/>
  <c r="U15" i="21"/>
  <c r="T15" i="21"/>
  <c r="U14" i="21"/>
  <c r="T14" i="21"/>
  <c r="U13" i="21"/>
  <c r="T13" i="21"/>
  <c r="H17" i="21"/>
  <c r="U12" i="21"/>
  <c r="T12" i="21"/>
  <c r="H16" i="21"/>
  <c r="J16" i="21" s="1"/>
  <c r="U11" i="21"/>
  <c r="T11" i="21"/>
  <c r="J15" i="21"/>
  <c r="U10" i="21"/>
  <c r="T10" i="21"/>
  <c r="H14" i="21"/>
  <c r="U9" i="21"/>
  <c r="T9" i="21"/>
  <c r="U8" i="21"/>
  <c r="T8" i="21"/>
  <c r="H12" i="21"/>
  <c r="U7" i="21"/>
  <c r="T7" i="21"/>
  <c r="H11" i="21"/>
  <c r="U6" i="21"/>
  <c r="T6" i="21"/>
  <c r="H10" i="21"/>
  <c r="U5" i="21"/>
  <c r="T5" i="21"/>
  <c r="U4" i="21"/>
  <c r="T4" i="21"/>
  <c r="U3" i="21"/>
  <c r="T3" i="21"/>
  <c r="U2" i="21"/>
  <c r="T2" i="21"/>
  <c r="J2" i="21"/>
  <c r="H19" i="21" l="1"/>
  <c r="H13" i="21"/>
  <c r="H21" i="21" s="1"/>
  <c r="C6" i="20"/>
  <c r="J13" i="21" l="1"/>
  <c r="H20" i="21"/>
  <c r="H22" i="21"/>
  <c r="U30" i="20"/>
  <c r="T30" i="20"/>
  <c r="U29" i="20"/>
  <c r="T29" i="20"/>
  <c r="U28" i="20"/>
  <c r="T28" i="20"/>
  <c r="G28" i="20"/>
  <c r="U27" i="20"/>
  <c r="T27" i="20"/>
  <c r="G27" i="20"/>
  <c r="U26" i="20"/>
  <c r="T26" i="20"/>
  <c r="U25" i="20"/>
  <c r="T25" i="20"/>
  <c r="U24" i="20"/>
  <c r="T24" i="20"/>
  <c r="U23" i="20"/>
  <c r="T23" i="20"/>
  <c r="H23" i="20"/>
  <c r="U22" i="20"/>
  <c r="T22" i="20"/>
  <c r="U21" i="20"/>
  <c r="T21" i="20"/>
  <c r="U20" i="20"/>
  <c r="T20" i="20"/>
  <c r="U19" i="20"/>
  <c r="T19" i="20"/>
  <c r="U18" i="20"/>
  <c r="T18" i="20"/>
  <c r="U17" i="20"/>
  <c r="T17" i="20"/>
  <c r="U16" i="20"/>
  <c r="T16" i="20"/>
  <c r="U15" i="20"/>
  <c r="T15" i="20"/>
  <c r="U14" i="20"/>
  <c r="T14" i="20"/>
  <c r="U13" i="20"/>
  <c r="T13" i="20"/>
  <c r="H13" i="20"/>
  <c r="U12" i="20"/>
  <c r="T12" i="20"/>
  <c r="H12" i="20"/>
  <c r="J12" i="20" s="1"/>
  <c r="U11" i="20"/>
  <c r="T11" i="20"/>
  <c r="H11" i="20"/>
  <c r="J11" i="20" s="1"/>
  <c r="U10" i="20"/>
  <c r="T10" i="20"/>
  <c r="H10" i="20"/>
  <c r="U9" i="20"/>
  <c r="T9" i="20"/>
  <c r="U8" i="20"/>
  <c r="T8" i="20"/>
  <c r="H8" i="20"/>
  <c r="U7" i="20"/>
  <c r="T7" i="20"/>
  <c r="H7" i="20"/>
  <c r="U6" i="20"/>
  <c r="T6" i="20"/>
  <c r="H6" i="20"/>
  <c r="U5" i="20"/>
  <c r="T5" i="20"/>
  <c r="U4" i="20"/>
  <c r="T4" i="20"/>
  <c r="H4" i="20"/>
  <c r="H9" i="20" s="1"/>
  <c r="U3" i="20"/>
  <c r="T3" i="20"/>
  <c r="H3" i="20"/>
  <c r="U2" i="20"/>
  <c r="T2" i="20"/>
  <c r="H2" i="20"/>
  <c r="J2" i="20" s="1"/>
  <c r="J21" i="21" l="1"/>
  <c r="J20" i="21"/>
  <c r="J22" i="21"/>
  <c r="J9" i="20"/>
  <c r="H16" i="20"/>
  <c r="H17" i="20"/>
  <c r="H18" i="20"/>
  <c r="J4" i="20"/>
  <c r="C6" i="19"/>
  <c r="U30" i="19"/>
  <c r="T30" i="19"/>
  <c r="U29" i="19"/>
  <c r="T29" i="19"/>
  <c r="U28" i="19"/>
  <c r="T28" i="19"/>
  <c r="G28" i="19"/>
  <c r="U27" i="19"/>
  <c r="T27" i="19"/>
  <c r="G27" i="19"/>
  <c r="U26" i="19"/>
  <c r="T26" i="19"/>
  <c r="U25" i="19"/>
  <c r="T25" i="19"/>
  <c r="U24" i="19"/>
  <c r="T24" i="19"/>
  <c r="U23" i="19"/>
  <c r="T23" i="19"/>
  <c r="H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H13" i="19"/>
  <c r="U12" i="19"/>
  <c r="T12" i="19"/>
  <c r="H12" i="19"/>
  <c r="J12" i="19" s="1"/>
  <c r="U11" i="19"/>
  <c r="T11" i="19"/>
  <c r="H11" i="19"/>
  <c r="J11" i="19" s="1"/>
  <c r="U10" i="19"/>
  <c r="T10" i="19"/>
  <c r="H10" i="19"/>
  <c r="U9" i="19"/>
  <c r="T9" i="19"/>
  <c r="U8" i="19"/>
  <c r="T8" i="19"/>
  <c r="H8" i="19"/>
  <c r="U7" i="19"/>
  <c r="T7" i="19"/>
  <c r="H7" i="19"/>
  <c r="U6" i="19"/>
  <c r="T6" i="19"/>
  <c r="H6" i="19"/>
  <c r="U5" i="19"/>
  <c r="T5" i="19"/>
  <c r="U4" i="19"/>
  <c r="T4" i="19"/>
  <c r="U3" i="19"/>
  <c r="T3" i="19"/>
  <c r="H3" i="19"/>
  <c r="U2" i="19"/>
  <c r="T2" i="19"/>
  <c r="H2" i="19"/>
  <c r="J2" i="19" s="1"/>
  <c r="C6" i="18"/>
  <c r="J18" i="20" l="1"/>
  <c r="J17" i="20"/>
  <c r="J16" i="20"/>
  <c r="H4" i="19"/>
  <c r="J4" i="19" l="1"/>
  <c r="H9" i="19"/>
  <c r="J9" i="19" l="1"/>
  <c r="H16" i="19"/>
  <c r="H18" i="19"/>
  <c r="H17" i="19"/>
  <c r="J17" i="19" l="1"/>
  <c r="J16" i="19"/>
  <c r="J18" i="19"/>
  <c r="G28" i="18" l="1"/>
  <c r="G27" i="18"/>
  <c r="H23" i="18" l="1"/>
  <c r="U30" i="18"/>
  <c r="T30" i="18"/>
  <c r="U29" i="18"/>
  <c r="T29" i="18"/>
  <c r="U28" i="18"/>
  <c r="T28" i="18"/>
  <c r="U27" i="18"/>
  <c r="T27" i="18"/>
  <c r="U26" i="18"/>
  <c r="T26" i="18"/>
  <c r="U25" i="18"/>
  <c r="T25" i="18"/>
  <c r="U24" i="18"/>
  <c r="T24" i="18"/>
  <c r="U23" i="18"/>
  <c r="T23" i="18"/>
  <c r="U22" i="18"/>
  <c r="T22" i="18"/>
  <c r="U21" i="18"/>
  <c r="T21" i="18"/>
  <c r="U20" i="18"/>
  <c r="T20" i="18"/>
  <c r="U19" i="18"/>
  <c r="T19" i="18"/>
  <c r="U18" i="18"/>
  <c r="T18" i="18"/>
  <c r="U17" i="18"/>
  <c r="T17" i="18"/>
  <c r="U16" i="18"/>
  <c r="T16" i="18"/>
  <c r="U15" i="18"/>
  <c r="T15" i="18"/>
  <c r="U14" i="18"/>
  <c r="T14" i="18"/>
  <c r="U13" i="18"/>
  <c r="T13" i="18"/>
  <c r="H13" i="18"/>
  <c r="U12" i="18"/>
  <c r="T12" i="18"/>
  <c r="H12" i="18"/>
  <c r="J12" i="18" s="1"/>
  <c r="U11" i="18"/>
  <c r="T11" i="18"/>
  <c r="H11" i="18"/>
  <c r="J11" i="18" s="1"/>
  <c r="U10" i="18"/>
  <c r="T10" i="18"/>
  <c r="H10" i="18"/>
  <c r="U9" i="18"/>
  <c r="T9" i="18"/>
  <c r="U8" i="18"/>
  <c r="T8" i="18"/>
  <c r="H8" i="18"/>
  <c r="U7" i="18"/>
  <c r="T7" i="18"/>
  <c r="H7" i="18"/>
  <c r="U6" i="18"/>
  <c r="T6" i="18"/>
  <c r="H6" i="18"/>
  <c r="U5" i="18"/>
  <c r="T5" i="18"/>
  <c r="U4" i="18"/>
  <c r="T4" i="18"/>
  <c r="U3" i="18"/>
  <c r="T3" i="18"/>
  <c r="H3" i="18"/>
  <c r="U2" i="18"/>
  <c r="T2" i="18"/>
  <c r="H2" i="18"/>
  <c r="H4" i="18" s="1"/>
  <c r="C6" i="17"/>
  <c r="H9" i="18" l="1"/>
  <c r="J4" i="18"/>
  <c r="J2" i="18"/>
  <c r="H16" i="18" l="1"/>
  <c r="H18" i="18"/>
  <c r="J9" i="18"/>
  <c r="H17" i="18"/>
  <c r="J18" i="18" l="1"/>
  <c r="J16" i="18"/>
  <c r="J17" i="18"/>
  <c r="B9" i="10" l="1"/>
  <c r="C7" i="10"/>
  <c r="D6" i="10"/>
  <c r="U3" i="17" l="1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T28" i="17"/>
  <c r="T29" i="17"/>
  <c r="T30" i="17"/>
  <c r="T20" i="17"/>
  <c r="T21" i="17"/>
  <c r="T22" i="17"/>
  <c r="T23" i="17"/>
  <c r="T24" i="17"/>
  <c r="T25" i="17"/>
  <c r="T26" i="17"/>
  <c r="T27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U2" i="17"/>
  <c r="T3" i="17"/>
  <c r="T2" i="17"/>
  <c r="H3" i="17"/>
  <c r="H13" i="17"/>
  <c r="H12" i="17"/>
  <c r="J12" i="17" s="1"/>
  <c r="H10" i="17"/>
  <c r="H11" i="17"/>
  <c r="J11" i="17" s="1"/>
  <c r="H7" i="17"/>
  <c r="H8" i="17"/>
  <c r="H6" i="17"/>
  <c r="H2" i="17"/>
  <c r="H4" i="17" s="1"/>
  <c r="J4" i="17" s="1"/>
  <c r="J2" i="17" l="1"/>
  <c r="H9" i="17"/>
  <c r="H16" i="17" s="1"/>
  <c r="H18" i="17" l="1"/>
  <c r="H17" i="17"/>
  <c r="J9" i="17"/>
  <c r="J16" i="17" s="1"/>
  <c r="J18" i="17" l="1"/>
  <c r="J17" i="17"/>
  <c r="C2" i="16" l="1"/>
  <c r="C13" i="16"/>
  <c r="C6" i="13" l="1"/>
  <c r="C13" i="7"/>
  <c r="C13" i="11"/>
  <c r="C13" i="9"/>
  <c r="D3" i="10" l="1"/>
  <c r="D4" i="10"/>
  <c r="D5" i="10"/>
  <c r="D2" i="10"/>
</calcChain>
</file>

<file path=xl/sharedStrings.xml><?xml version="1.0" encoding="utf-8"?>
<sst xmlns="http://schemas.openxmlformats.org/spreadsheetml/2006/main" count="1665" uniqueCount="238">
  <si>
    <t>Parameter</t>
  </si>
  <si>
    <t>Symbol</t>
  </si>
  <si>
    <t>Value</t>
  </si>
  <si>
    <t>Units</t>
  </si>
  <si>
    <t>m</t>
  </si>
  <si>
    <t>Fuel Grain Length</t>
  </si>
  <si>
    <t>L</t>
  </si>
  <si>
    <t>rho_f</t>
  </si>
  <si>
    <t>kg/m^3</t>
  </si>
  <si>
    <t>Density of Fuel</t>
  </si>
  <si>
    <t>a</t>
  </si>
  <si>
    <t>n</t>
  </si>
  <si>
    <t>m/s</t>
  </si>
  <si>
    <t>-</t>
  </si>
  <si>
    <t>Regression Rate Constant</t>
  </si>
  <si>
    <t>Regression Rate Exponent</t>
  </si>
  <si>
    <t>del_time</t>
  </si>
  <si>
    <t>s</t>
  </si>
  <si>
    <t>K</t>
  </si>
  <si>
    <t>Pa</t>
  </si>
  <si>
    <t>Time Step</t>
  </si>
  <si>
    <t>Initial Combustion Chamber Temperature</t>
  </si>
  <si>
    <t>Initial Combustion Chamber Pressure</t>
  </si>
  <si>
    <t>Injector orifice diameter</t>
  </si>
  <si>
    <t>d_inj</t>
  </si>
  <si>
    <t>Injector discharge coefficient</t>
  </si>
  <si>
    <t>Tank Volume</t>
  </si>
  <si>
    <t>V_tank</t>
  </si>
  <si>
    <t>kg</t>
  </si>
  <si>
    <t>time_max</t>
  </si>
  <si>
    <t>Max Burn Time</t>
  </si>
  <si>
    <t>m^3</t>
  </si>
  <si>
    <t>p_tank_init</t>
  </si>
  <si>
    <t>m_ox_tank_init</t>
  </si>
  <si>
    <t>Initial Oxidizer Tank Pressure</t>
  </si>
  <si>
    <t>Initial Mass of Oxidizer in Tank</t>
  </si>
  <si>
    <t>Number of Injector Orifices</t>
  </si>
  <si>
    <t>Nozzle Throat Diameter</t>
  </si>
  <si>
    <t>d_th</t>
  </si>
  <si>
    <t>Fuel Grain Initial Diameter</t>
  </si>
  <si>
    <t>n_inj</t>
  </si>
  <si>
    <t>Cd_inj</t>
  </si>
  <si>
    <t>Nozzle Area Ratio</t>
  </si>
  <si>
    <t>Atmospheric Pressure</t>
  </si>
  <si>
    <t>A_ratio_nozzle</t>
  </si>
  <si>
    <t>Notes</t>
  </si>
  <si>
    <t>Paraffin</t>
  </si>
  <si>
    <t>Stearic acid</t>
  </si>
  <si>
    <t>Vybar</t>
  </si>
  <si>
    <t>Aluminum powder</t>
  </si>
  <si>
    <t>arranged in six 0.120" doublets</t>
  </si>
  <si>
    <t>From graph of test #2</t>
  </si>
  <si>
    <t>1.603" from drawing</t>
  </si>
  <si>
    <t>Assuming 16.5" from CAD and OD ratio</t>
  </si>
  <si>
    <t>Saturation temperature that would cause the initial tank pressure</t>
  </si>
  <si>
    <t>1 atm</t>
  </si>
  <si>
    <t>Expected burn time = 10s</t>
  </si>
  <si>
    <t>Incompressible flow assumed for Cd calculations, use average of 0.29 and 0.32</t>
  </si>
  <si>
    <t>Standard</t>
  </si>
  <si>
    <t>Assume 2.15" from picture ratio and volume calculation</t>
  </si>
  <si>
    <t>d_port_init</t>
  </si>
  <si>
    <t>Substance</t>
  </si>
  <si>
    <t>Chemical Formula</t>
  </si>
  <si>
    <t>Reference Densities</t>
  </si>
  <si>
    <t>Density (kg/m^3)</t>
  </si>
  <si>
    <t>C32H66</t>
  </si>
  <si>
    <t>Aluminum</t>
  </si>
  <si>
    <t>Al</t>
  </si>
  <si>
    <t>Source</t>
  </si>
  <si>
    <t>at 20degC (https://en.wikipedia.org/wiki/Stearic_acid)</t>
  </si>
  <si>
    <t>Stearic Acid</t>
  </si>
  <si>
    <t>Weight Fraction</t>
  </si>
  <si>
    <t>C18H36O2</t>
  </si>
  <si>
    <t>upper bound (https://www.candlewic.com/files/products/vybar-103-sds-1.pdf)</t>
  </si>
  <si>
    <t>near room T (https://en.wikipedia.org/wiki/Aluminium)</t>
  </si>
  <si>
    <t>(https://en.wikipedia.org/wiki/Paraffin_wax)</t>
  </si>
  <si>
    <t>Total</t>
  </si>
  <si>
    <t>Norm. Vol.</t>
  </si>
  <si>
    <t>p_cc_init</t>
  </si>
  <si>
    <t>save</t>
  </si>
  <si>
    <t>Do you want to save output? (Yes = 1)</t>
  </si>
  <si>
    <t>Do you want to graph the results? (Yes = 1)</t>
  </si>
  <si>
    <t>graph</t>
  </si>
  <si>
    <t>From density calculator sheet and fuel composition</t>
  </si>
  <si>
    <t>K Tank Volume</t>
  </si>
  <si>
    <t>Saturation pressure at 298K</t>
  </si>
  <si>
    <t>http://www.chemicalbook.com/ProductMSDSDetailCB2854418_EN.htm</t>
  </si>
  <si>
    <t>Stanford</t>
  </si>
  <si>
    <t>Measured from actual nozzle</t>
  </si>
  <si>
    <t>25degC</t>
  </si>
  <si>
    <t>Time expected to test</t>
  </si>
  <si>
    <t>Paraffin (C50H102)</t>
  </si>
  <si>
    <t>Charcoal</t>
  </si>
  <si>
    <t>C</t>
  </si>
  <si>
    <t>Supercharged with helium, will affect model</t>
  </si>
  <si>
    <t>From "A Computational Tool for Predicting Hybrid Rocket Motor Performance"</t>
  </si>
  <si>
    <t>Expected burn time of 11s</t>
  </si>
  <si>
    <t>From "Development of a Hybrid Sounding Rocket Motor"</t>
  </si>
  <si>
    <t>From graph of oxidizer pressure in M2</t>
  </si>
  <si>
    <t>Used in order to get a unit area</t>
  </si>
  <si>
    <t>Value for combined CdA</t>
  </si>
  <si>
    <t>From area of throat and exit</t>
  </si>
  <si>
    <t>Calculated from area of throat</t>
  </si>
  <si>
    <t>Polypropylene</t>
  </si>
  <si>
    <t>*Data from "Hybrid rocket, theoretical model and experiment" unless otherwise noted</t>
  </si>
  <si>
    <t>Notes*</t>
  </si>
  <si>
    <t>1"</t>
  </si>
  <si>
    <t>*Data from "Team 09 Project Technical Report to the 2018 SAC" unless otherwise noted</t>
  </si>
  <si>
    <t>*Data from "A Computation Tool for Predicting Hybrid Rocket Motor Performance" unless otherwise noted</t>
  </si>
  <si>
    <t>Assumed values, not measured</t>
  </si>
  <si>
    <t>Modified from theoretical 0.8</t>
  </si>
  <si>
    <t>For static test, 30kg for flight motor</t>
  </si>
  <si>
    <t>Expected burn time 6s</t>
  </si>
  <si>
    <t>* Data from "Development of High-Burning-Rate Hybrid-Rocket-Fuel Flight Demonstrators" unless otherwise noted</t>
  </si>
  <si>
    <t>Expected burn time is 12s</t>
  </si>
  <si>
    <t>2159 in^3</t>
  </si>
  <si>
    <t>70 lbm (test 1 50 lbf)</t>
  </si>
  <si>
    <t>is fuel just paraffin or 40% aluminized? (Scale up tests of high regression rate liquefiying hybrid rocket fuels)</t>
  </si>
  <si>
    <t>Pressurized with N2 to keep stable (50psi), may affect calculations (test 1 725 psi)</t>
  </si>
  <si>
    <t>Notes* DOUBLE CHECK ALL THESE VALUES</t>
  </si>
  <si>
    <t>Aluminum?</t>
  </si>
  <si>
    <t>* Data from "Design, Optimization, and Launch of a 3" Diameter N2)/Aluminized Paraffin Rocket" unless otherwise noted</t>
  </si>
  <si>
    <t>10% higher than standard due to high amounts of Al</t>
  </si>
  <si>
    <t>Given in report, 1227 kg/m3 from density calculator (40% Al, 60% Paraffin)</t>
  </si>
  <si>
    <t>35.2mm (67.85mm after burn)</t>
  </si>
  <si>
    <t>0.067"</t>
  </si>
  <si>
    <t>Standard, measured Cd of 0.42 (m_dot = 0.68kg/s) using SPI model</t>
  </si>
  <si>
    <t>Based on 72% fill</t>
  </si>
  <si>
    <t>Expected burn time of 2s</t>
  </si>
  <si>
    <t>Based on 700 psi as most common initial ozidizer pressure in testing</t>
  </si>
  <si>
    <t>Based on temperature that would cause the initial tank pressure</t>
  </si>
  <si>
    <t>Based on measured dimensions of 3/4 drawing (L = 1.02m, r = 0.035m)</t>
  </si>
  <si>
    <t>Essentially just guessed</t>
  </si>
  <si>
    <t>zeta_d</t>
  </si>
  <si>
    <t>zeta_cstar</t>
  </si>
  <si>
    <t>zeta_CF</t>
  </si>
  <si>
    <t>Discharge Correction Factor</t>
  </si>
  <si>
    <t>Characteristic Velocity Correction Factor</t>
  </si>
  <si>
    <t>Thrust Coefficient Correction Factor</t>
  </si>
  <si>
    <t>Fuel Grain Outer Diameter</t>
  </si>
  <si>
    <t>Mass when 90% full of liquid at 744kg/m^3 (density of N2O(liq) @ 298K), approx. 10kg mass left in tank at t_LRO, 5kg from model</t>
  </si>
  <si>
    <t>d_f</t>
  </si>
  <si>
    <t>Outer diameter of rocket</t>
  </si>
  <si>
    <t>Expected burn time of 4.2s</t>
  </si>
  <si>
    <t>Not quoted, probably lower due to swirl</t>
  </si>
  <si>
    <t>* Data from "Team 59 Project Technical Report for the 2018 IREC" unless otherwise noted</t>
  </si>
  <si>
    <t>800 psi @ 25degC</t>
  </si>
  <si>
    <t>Assume all paraffin</t>
  </si>
  <si>
    <t>Standard for paraffin</t>
  </si>
  <si>
    <t>For test data, nozzle broke off, so use retaining ring diameter as nozzle dia</t>
  </si>
  <si>
    <t>Assume 80% full of liquid (@ 753 kg/m^3)</t>
  </si>
  <si>
    <t>Notes* THIS SET OF DATA BREAKS THE MODEL</t>
  </si>
  <si>
    <t>*Data from "Team 91 Project Technical Report for the 2017 IREC" unless otherwise noted</t>
  </si>
  <si>
    <t>12 L</t>
  </si>
  <si>
    <t>Value given for flight engine, maybe not test</t>
  </si>
  <si>
    <t>Based on fuel mass and geometry</t>
  </si>
  <si>
    <t>Tuned to have lower regression rate than pure paraffin</t>
  </si>
  <si>
    <t>Expected burn time is 2.5s</t>
  </si>
  <si>
    <t>Guessed</t>
  </si>
  <si>
    <t>Based on geometry of tank from cross section</t>
  </si>
  <si>
    <t>No thrust data given, so don't care</t>
  </si>
  <si>
    <t>0.886" used in test, designed around 0.6"</t>
  </si>
  <si>
    <t>12.5 lbs design value</t>
  </si>
  <si>
    <t>From tank pressure curve</t>
  </si>
  <si>
    <t>Injector B</t>
  </si>
  <si>
    <t>0.03125" - Injector B</t>
  </si>
  <si>
    <t>Assumed value</t>
  </si>
  <si>
    <t>* Data from "Paraffin and Nitrous Oxide Hybrid Rocket as a Mars Ascent Vehicle Demonstrator" unless otherwise noted</t>
  </si>
  <si>
    <t>Feed system pressure drop</t>
  </si>
  <si>
    <t>p_feed</t>
  </si>
  <si>
    <t>Taken from curve (initial pressure of 590psi)</t>
  </si>
  <si>
    <t>Tar</t>
  </si>
  <si>
    <t>Claimed lower regression rate</t>
  </si>
  <si>
    <t>Approx. 15psi from cold flow data</t>
  </si>
  <si>
    <t>Measured from cold flow test, claimed theoretical discharge coefficient of 0.611</t>
  </si>
  <si>
    <t>Average of 1 and 1.15</t>
  </si>
  <si>
    <t>In well-designed nozzles, the value of the ζCF correction factor is above 90%.</t>
  </si>
  <si>
    <t>"Well designed  combustion chamebrs have c* efficiencies of greater than 95%"</t>
  </si>
  <si>
    <t>*Data from MATLAB optimization</t>
  </si>
  <si>
    <t>Rocket Geometry Calculations</t>
  </si>
  <si>
    <t>Rocket Outer Diameter</t>
  </si>
  <si>
    <t>Nosecone Length</t>
  </si>
  <si>
    <t>Recovery Length</t>
  </si>
  <si>
    <t>Freedom Units</t>
  </si>
  <si>
    <t>in</t>
  </si>
  <si>
    <t>Payload Length</t>
  </si>
  <si>
    <t>Oxidizer Tank Length</t>
  </si>
  <si>
    <t>Pre&amp;Post Combustion Chamber Length</t>
  </si>
  <si>
    <t>2x initial port diameter for each</t>
  </si>
  <si>
    <t>From tank volume and outer diameter</t>
  </si>
  <si>
    <t>Feed System Length</t>
  </si>
  <si>
    <t>Nozzle Length</t>
  </si>
  <si>
    <t>Total Length</t>
  </si>
  <si>
    <t>Tank wall</t>
  </si>
  <si>
    <t>Tank inner diameter</t>
  </si>
  <si>
    <t>UofW Boundless</t>
  </si>
  <si>
    <t>Civilized Units</t>
  </si>
  <si>
    <t>Body Length</t>
  </si>
  <si>
    <t>Motor Length</t>
  </si>
  <si>
    <t>From inner measurements in engineering drawings (1578in^3)</t>
  </si>
  <si>
    <t>?? Same as other rockets I guess (Valve not fully open, but same peak thrust as normal)</t>
  </si>
  <si>
    <t>34 lbs from test #2 (37 lbs from test #3)</t>
  </si>
  <si>
    <t>upper bound (http://ukrfuel.com/news-physical-properties-of-charcoal-22.html)</t>
  </si>
  <si>
    <t>Calculated @ 848 kg/m3</t>
  </si>
  <si>
    <t>7.612"</t>
  </si>
  <si>
    <t>Based on 100psi from cold flow</t>
  </si>
  <si>
    <t>Based on motor targets</t>
  </si>
  <si>
    <t>Based on other team's injectors</t>
  </si>
  <si>
    <t>2.39" (ID of phenolic liner)</t>
  </si>
  <si>
    <t>Calculated from 60% fill level</t>
  </si>
  <si>
    <t>Based on Effective injector area of 39.9975202828517mm^2</t>
  </si>
  <si>
    <t>Based on Effective injector area of 39.9975202828517mm^3</t>
  </si>
  <si>
    <t>Based on Effective injector area of 39.9975202828517mm^4</t>
  </si>
  <si>
    <t>Model output, final port diameter</t>
  </si>
  <si>
    <t>Based on Effective injector area of 37.6mm^2</t>
  </si>
  <si>
    <t>Based on Effective injector area of 37.6mm^3</t>
  </si>
  <si>
    <t>Based on Effective injector area of 37.6mm^4</t>
  </si>
  <si>
    <t>Structural Mass</t>
  </si>
  <si>
    <t>Propellant Mass</t>
  </si>
  <si>
    <t>Total Mass</t>
  </si>
  <si>
    <t>OPTIMIZED WITH INCORRECT PRESSURE CONSTRAINTS</t>
  </si>
  <si>
    <t>Based on Effective injector area of 29.3mm^2</t>
  </si>
  <si>
    <t>Based on Effective injector area of 17.5mm^2</t>
  </si>
  <si>
    <t>Variable</t>
  </si>
  <si>
    <t>A_eff</t>
  </si>
  <si>
    <t>m^2</t>
  </si>
  <si>
    <t>Cd</t>
  </si>
  <si>
    <t>d</t>
  </si>
  <si>
    <t>Based on Effective injector area of 21.3mm^2</t>
  </si>
  <si>
    <t>Payload Mass</t>
  </si>
  <si>
    <t>Upper Fuselage Length</t>
  </si>
  <si>
    <t>1.5x initial port diameter for each</t>
  </si>
  <si>
    <t>Nozzle Exit Diameter</t>
  </si>
  <si>
    <t>Initial Port Diameter</t>
  </si>
  <si>
    <t>Final Port Diameter</t>
  </si>
  <si>
    <t>p_amb</t>
  </si>
  <si>
    <t>1 atm (slightly larger than p_amb)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</si>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</sst>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"/>
    <numFmt numFmtId="166" formatCode="0.0"/>
    <numFmt numFmtId="167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" fontId="0" fillId="0" borderId="0" xfId="0" applyNumberFormat="1"/>
    <xf numFmtId="0" fontId="1" fillId="0" borderId="0" xfId="0" applyFont="1" applyFill="1"/>
    <xf numFmtId="11" fontId="0" fillId="3" borderId="0" xfId="0" applyNumberFormat="1" applyFill="1"/>
    <xf numFmtId="164" fontId="0" fillId="3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0" fontId="2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0" fillId="0" borderId="0" xfId="0" applyNumberFormat="1" applyFont="1" applyAlignment="1"/>
    <xf numFmtId="168" fontId="0" fillId="0" borderId="0" xfId="0" applyNumberFormat="1" applyFont="1" applyAlignment="1"/>
    <xf numFmtId="167" fontId="0" fillId="0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99CC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hemicalbook.com/ProductMSDSDetailCB2854418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3" zoomScale="80" zoomScaleNormal="80" workbookViewId="0">
      <selection activeCell="C25" sqref="C25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5">
      <c r="A2" s="3" t="s">
        <v>26</v>
      </c>
      <c r="B2" s="3" t="s">
        <v>27</v>
      </c>
      <c r="C2" s="3">
        <v>9.3660041253114407E-3</v>
      </c>
      <c r="D2" s="3" t="s">
        <v>31</v>
      </c>
    </row>
    <row r="3" spans="1:11" x14ac:dyDescent="0.35">
      <c r="A3" s="3" t="s">
        <v>35</v>
      </c>
      <c r="B3" s="3" t="s">
        <v>33</v>
      </c>
      <c r="C3" s="3">
        <v>5.01441959747262</v>
      </c>
      <c r="D3" s="3" t="s">
        <v>28</v>
      </c>
    </row>
    <row r="4" spans="1:11" x14ac:dyDescent="0.35">
      <c r="A4" s="3" t="s">
        <v>34</v>
      </c>
      <c r="B4" s="3" t="s">
        <v>32</v>
      </c>
      <c r="C4" s="9">
        <v>5000000</v>
      </c>
      <c r="D4" s="3" t="s">
        <v>19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5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1.5038956467710461E-3</v>
      </c>
      <c r="D6" s="3" t="s">
        <v>4</v>
      </c>
    </row>
    <row r="7" spans="1:11" x14ac:dyDescent="0.35">
      <c r="A7" s="3" t="s">
        <v>36</v>
      </c>
      <c r="B7" s="3" t="s">
        <v>40</v>
      </c>
      <c r="C7" s="3">
        <v>30</v>
      </c>
      <c r="D7" s="3" t="s">
        <v>13</v>
      </c>
    </row>
    <row r="8" spans="1:11" x14ac:dyDescent="0.35">
      <c r="A8" s="3" t="s">
        <v>25</v>
      </c>
      <c r="B8" s="3" t="s">
        <v>41</v>
      </c>
      <c r="C8" s="3">
        <v>0.4</v>
      </c>
      <c r="D8" s="3" t="s">
        <v>13</v>
      </c>
    </row>
    <row r="9" spans="1:11" x14ac:dyDescent="0.35">
      <c r="A9" s="3" t="s">
        <v>5</v>
      </c>
      <c r="B9" s="3" t="s">
        <v>6</v>
      </c>
      <c r="C9" s="3">
        <v>0.25154091198379303</v>
      </c>
      <c r="D9" s="3" t="s">
        <v>4</v>
      </c>
    </row>
    <row r="10" spans="1:11" x14ac:dyDescent="0.35">
      <c r="A10" s="3" t="s">
        <v>39</v>
      </c>
      <c r="B10" s="3" t="s">
        <v>60</v>
      </c>
      <c r="C10" s="3">
        <v>6.2526646482361503E-2</v>
      </c>
      <c r="D10" s="3" t="s">
        <v>4</v>
      </c>
      <c r="E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</row>
    <row r="12" spans="1:11" x14ac:dyDescent="0.35">
      <c r="A12" s="3" t="s">
        <v>139</v>
      </c>
      <c r="B12" s="3" t="s">
        <v>141</v>
      </c>
      <c r="C12" s="3">
        <v>8.9278174841333602E-2</v>
      </c>
      <c r="D12" s="3" t="s">
        <v>4</v>
      </c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</row>
    <row r="15" spans="1:11" x14ac:dyDescent="0.35">
      <c r="A15" s="3" t="s">
        <v>37</v>
      </c>
      <c r="B15" s="3" t="s">
        <v>38</v>
      </c>
      <c r="C15" s="3">
        <v>2.5552238064009601E-2</v>
      </c>
      <c r="D15" s="3" t="s">
        <v>4</v>
      </c>
    </row>
    <row r="16" spans="1:11" x14ac:dyDescent="0.35">
      <c r="A16" s="3" t="s">
        <v>42</v>
      </c>
      <c r="B16" s="3" t="s">
        <v>44</v>
      </c>
      <c r="C16" s="3">
        <v>5.9865827504742102</v>
      </c>
      <c r="D16" s="3" t="s">
        <v>13</v>
      </c>
    </row>
    <row r="17" spans="1:4" x14ac:dyDescent="0.35">
      <c r="A17" s="2" t="s">
        <v>43</v>
      </c>
      <c r="B17" s="2" t="s">
        <v>235</v>
      </c>
      <c r="C17" s="2">
        <v>85600</v>
      </c>
      <c r="D17" s="2" t="s">
        <v>19</v>
      </c>
    </row>
    <row r="18" spans="1:4" x14ac:dyDescent="0.35">
      <c r="A18" s="2" t="s">
        <v>21</v>
      </c>
      <c r="B18" s="2" t="s">
        <v>237</v>
      </c>
      <c r="C18" s="2">
        <v>301</v>
      </c>
      <c r="D18" s="2" t="s">
        <v>18</v>
      </c>
    </row>
    <row r="19" spans="1:4" x14ac:dyDescent="0.35">
      <c r="A19" s="2" t="s">
        <v>136</v>
      </c>
      <c r="B19" s="2" t="s">
        <v>133</v>
      </c>
      <c r="C19" s="2">
        <v>1.05</v>
      </c>
      <c r="D19" s="2" t="s">
        <v>13</v>
      </c>
    </row>
    <row r="20" spans="1:4" x14ac:dyDescent="0.35">
      <c r="A20" s="2" t="s">
        <v>137</v>
      </c>
      <c r="B20" s="2" t="s">
        <v>134</v>
      </c>
      <c r="C20" s="2">
        <v>0.9</v>
      </c>
      <c r="D20" s="2" t="s">
        <v>13</v>
      </c>
    </row>
    <row r="21" spans="1:4" x14ac:dyDescent="0.35">
      <c r="A21" s="2" t="s">
        <v>138</v>
      </c>
      <c r="B21" s="2" t="s">
        <v>135</v>
      </c>
      <c r="C21" s="2">
        <v>0.9</v>
      </c>
      <c r="D21" s="2" t="s">
        <v>13</v>
      </c>
    </row>
    <row r="22" spans="1:4" x14ac:dyDescent="0.35">
      <c r="A22" s="4" t="s">
        <v>20</v>
      </c>
      <c r="B22" s="4" t="s">
        <v>16</v>
      </c>
      <c r="C22" s="4">
        <v>0.01</v>
      </c>
      <c r="D22" s="4" t="s">
        <v>17</v>
      </c>
    </row>
    <row r="23" spans="1:4" x14ac:dyDescent="0.35">
      <c r="A23" s="4" t="s">
        <v>30</v>
      </c>
      <c r="B23" s="4" t="s">
        <v>29</v>
      </c>
      <c r="C23" s="4">
        <v>15</v>
      </c>
      <c r="D23" s="4" t="s">
        <v>17</v>
      </c>
    </row>
    <row r="24" spans="1:4" x14ac:dyDescent="0.35">
      <c r="A24" s="4" t="s">
        <v>81</v>
      </c>
      <c r="B24" s="4" t="s">
        <v>82</v>
      </c>
      <c r="C24" s="4">
        <v>1</v>
      </c>
      <c r="D24" s="4" t="s">
        <v>13</v>
      </c>
    </row>
    <row r="25" spans="1:4" x14ac:dyDescent="0.35">
      <c r="A25" s="4" t="s">
        <v>80</v>
      </c>
      <c r="B25" s="4" t="s">
        <v>79</v>
      </c>
      <c r="C25" s="4">
        <v>0</v>
      </c>
      <c r="D25" s="4" t="s">
        <v>13</v>
      </c>
    </row>
  </sheetData>
  <protectedRanges>
    <protectedRange sqref="C31:C1048576 C1" name="Value"/>
    <protectedRange sqref="C2:C4 C22:C24 C6:C18" name="Value_4_3"/>
    <protectedRange sqref="C19:C21" name="Value_4_2_1"/>
    <protectedRange sqref="C5" name="Value_4_4_1"/>
  </protectedRange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FE4-B979-48DD-9B9B-4519D25513A0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119</v>
      </c>
    </row>
    <row r="2" spans="1:11" x14ac:dyDescent="0.35">
      <c r="A2" s="3" t="s">
        <v>26</v>
      </c>
      <c r="B2" s="3" t="s">
        <v>27</v>
      </c>
      <c r="C2" s="3">
        <v>3.5000000000000003E-2</v>
      </c>
      <c r="D2" s="3" t="s">
        <v>31</v>
      </c>
      <c r="E2" s="3" t="s">
        <v>115</v>
      </c>
    </row>
    <row r="3" spans="1:11" x14ac:dyDescent="0.35">
      <c r="A3" s="3" t="s">
        <v>35</v>
      </c>
      <c r="B3" s="3" t="s">
        <v>33</v>
      </c>
      <c r="C3" s="3">
        <v>25</v>
      </c>
      <c r="D3" s="3" t="s">
        <v>28</v>
      </c>
      <c r="E3" s="3" t="s">
        <v>116</v>
      </c>
    </row>
    <row r="4" spans="1:11" x14ac:dyDescent="0.35">
      <c r="A4" s="3" t="s">
        <v>34</v>
      </c>
      <c r="B4" s="3" t="s">
        <v>32</v>
      </c>
      <c r="C4" s="8">
        <v>5600000</v>
      </c>
      <c r="D4" s="3" t="s">
        <v>19</v>
      </c>
      <c r="E4" s="3" t="s">
        <v>118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95</v>
      </c>
    </row>
    <row r="7" spans="1:11" x14ac:dyDescent="0.35">
      <c r="A7" s="3" t="s">
        <v>36</v>
      </c>
      <c r="B7" s="3" t="s">
        <v>40</v>
      </c>
      <c r="C7" s="3">
        <v>15</v>
      </c>
      <c r="D7" s="3" t="s">
        <v>13</v>
      </c>
      <c r="E7" s="3" t="s">
        <v>95</v>
      </c>
    </row>
    <row r="8" spans="1:11" x14ac:dyDescent="0.35">
      <c r="A8" s="3" t="s">
        <v>25</v>
      </c>
      <c r="B8" s="3" t="s">
        <v>41</v>
      </c>
      <c r="C8" s="3">
        <v>0.8</v>
      </c>
      <c r="D8" s="3" t="s">
        <v>13</v>
      </c>
      <c r="E8" s="3" t="s">
        <v>95</v>
      </c>
    </row>
    <row r="9" spans="1:11" x14ac:dyDescent="0.35">
      <c r="A9" s="3" t="s">
        <v>5</v>
      </c>
      <c r="B9" s="3" t="s">
        <v>6</v>
      </c>
      <c r="C9" s="3">
        <v>0.38500000000000001</v>
      </c>
      <c r="D9" s="3" t="s">
        <v>4</v>
      </c>
      <c r="E9" s="3" t="s">
        <v>95</v>
      </c>
    </row>
    <row r="10" spans="1:11" x14ac:dyDescent="0.35">
      <c r="A10" s="3" t="s">
        <v>39</v>
      </c>
      <c r="B10" s="3" t="s">
        <v>60</v>
      </c>
      <c r="C10" s="3">
        <v>6.9000000000000006E-2</v>
      </c>
      <c r="D10" s="3" t="s">
        <v>4</v>
      </c>
      <c r="E10" s="3" t="s">
        <v>95</v>
      </c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117</v>
      </c>
    </row>
    <row r="12" spans="1:11" x14ac:dyDescent="0.35">
      <c r="A12" s="3" t="s">
        <v>139</v>
      </c>
      <c r="B12" s="3" t="s">
        <v>141</v>
      </c>
      <c r="C12" s="3">
        <v>0.151</v>
      </c>
      <c r="D12" s="3" t="s">
        <v>4</v>
      </c>
      <c r="E12" s="3" t="s">
        <v>95</v>
      </c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3.7499999999999999E-2</v>
      </c>
      <c r="D15" s="3" t="s">
        <v>4</v>
      </c>
      <c r="E15" s="3" t="s">
        <v>95</v>
      </c>
    </row>
    <row r="16" spans="1:11" x14ac:dyDescent="0.35">
      <c r="A16" s="3" t="s">
        <v>42</v>
      </c>
      <c r="B16" s="3" t="s">
        <v>44</v>
      </c>
      <c r="C16" s="3">
        <v>4.5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30</v>
      </c>
      <c r="D24" s="4" t="s">
        <v>17</v>
      </c>
      <c r="E24" s="4" t="s">
        <v>114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113</v>
      </c>
    </row>
    <row r="28" spans="1:5" x14ac:dyDescent="0.35">
      <c r="B28" s="4" t="s">
        <v>46</v>
      </c>
      <c r="C28" s="4">
        <v>1</v>
      </c>
    </row>
    <row r="29" spans="1:5" x14ac:dyDescent="0.35">
      <c r="B29" s="4" t="s">
        <v>120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23C1-B3CD-4433-91E5-3FD971C55367}">
  <dimension ref="A1:K29"/>
  <sheetViews>
    <sheetView topLeftCell="A4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59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3.9249999999999997E-3</v>
      </c>
      <c r="D2" s="3" t="s">
        <v>31</v>
      </c>
      <c r="E2" s="3" t="s">
        <v>131</v>
      </c>
    </row>
    <row r="3" spans="1:11" x14ac:dyDescent="0.35">
      <c r="A3" s="3" t="s">
        <v>35</v>
      </c>
      <c r="B3" s="3" t="s">
        <v>33</v>
      </c>
      <c r="C3" s="3">
        <v>1.66</v>
      </c>
      <c r="D3" s="3" t="s">
        <v>28</v>
      </c>
      <c r="E3" s="3" t="s">
        <v>127</v>
      </c>
    </row>
    <row r="4" spans="1:11" x14ac:dyDescent="0.35">
      <c r="A4" s="3" t="s">
        <v>34</v>
      </c>
      <c r="B4" s="3" t="s">
        <v>32</v>
      </c>
      <c r="C4" s="8">
        <v>4826000</v>
      </c>
      <c r="D4" s="3" t="s">
        <v>19</v>
      </c>
      <c r="E4" s="3" t="s">
        <v>129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1.7018000000000001E-3</v>
      </c>
      <c r="D6" s="3" t="s">
        <v>4</v>
      </c>
      <c r="E6" s="3" t="s">
        <v>125</v>
      </c>
    </row>
    <row r="7" spans="1:11" x14ac:dyDescent="0.35">
      <c r="A7" s="3" t="s">
        <v>36</v>
      </c>
      <c r="B7" s="3" t="s">
        <v>40</v>
      </c>
      <c r="C7" s="3">
        <v>13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126</v>
      </c>
    </row>
    <row r="9" spans="1:11" x14ac:dyDescent="0.35">
      <c r="A9" s="3" t="s">
        <v>5</v>
      </c>
      <c r="B9" s="3" t="s">
        <v>6</v>
      </c>
      <c r="C9" s="3">
        <v>0.30020000000000002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3.5200000000000002E-2</v>
      </c>
      <c r="D10" s="3" t="s">
        <v>4</v>
      </c>
      <c r="E10" s="3" t="s">
        <v>124</v>
      </c>
    </row>
    <row r="11" spans="1:11" x14ac:dyDescent="0.35">
      <c r="A11" s="3" t="s">
        <v>9</v>
      </c>
      <c r="B11" s="3" t="s">
        <v>7</v>
      </c>
      <c r="C11" s="3">
        <v>1250</v>
      </c>
      <c r="D11" s="3" t="s">
        <v>8</v>
      </c>
      <c r="E11" s="3" t="s">
        <v>123</v>
      </c>
    </row>
    <row r="12" spans="1:11" x14ac:dyDescent="0.35">
      <c r="A12" s="3" t="s">
        <v>139</v>
      </c>
      <c r="B12" s="3" t="s">
        <v>141</v>
      </c>
      <c r="C12" s="3">
        <v>7.6200000000000004E-2</v>
      </c>
      <c r="D12" s="3" t="s">
        <v>4</v>
      </c>
      <c r="E12" s="3" t="s">
        <v>142</v>
      </c>
    </row>
    <row r="13" spans="1:11" x14ac:dyDescent="0.35">
      <c r="A13" s="3" t="s">
        <v>14</v>
      </c>
      <c r="B13" s="3" t="s">
        <v>10</v>
      </c>
      <c r="C13" s="8">
        <v>1.705E-4</v>
      </c>
      <c r="D13" s="3" t="s">
        <v>12</v>
      </c>
      <c r="E13" s="3" t="s">
        <v>122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0.03</v>
      </c>
      <c r="D15" s="3" t="s">
        <v>4</v>
      </c>
      <c r="E15" s="3" t="s">
        <v>132</v>
      </c>
    </row>
    <row r="16" spans="1:11" x14ac:dyDescent="0.35">
      <c r="A16" s="3" t="s">
        <v>42</v>
      </c>
      <c r="B16" s="3" t="s">
        <v>44</v>
      </c>
      <c r="C16" s="3">
        <v>5.3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130</v>
      </c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5</v>
      </c>
      <c r="D24" s="4" t="s">
        <v>17</v>
      </c>
      <c r="E24" s="4" t="s">
        <v>128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121</v>
      </c>
    </row>
    <row r="28" spans="1:5" x14ac:dyDescent="0.35">
      <c r="B28" s="4" t="s">
        <v>46</v>
      </c>
      <c r="C28" s="4">
        <v>0.6</v>
      </c>
    </row>
    <row r="29" spans="1:5" x14ac:dyDescent="0.35">
      <c r="B29" s="4" t="s">
        <v>66</v>
      </c>
      <c r="C29" s="4">
        <v>0.4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0082-51B9-4911-9197-F9288BDFC4A0}">
  <dimension ref="A1:K28"/>
  <sheetViews>
    <sheetView topLeftCell="A7" workbookViewId="0">
      <selection activeCell="A5" sqref="A5:XFD5"/>
    </sheetView>
  </sheetViews>
  <sheetFormatPr defaultRowHeight="14.5" x14ac:dyDescent="0.35"/>
  <cols>
    <col min="1" max="1" width="37.81640625" customWidth="1"/>
    <col min="2" max="2" width="18.6328125" customWidth="1"/>
    <col min="5" max="5" width="68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f>0.009</f>
        <v>8.9999999999999993E-3</v>
      </c>
      <c r="D2" s="3" t="s">
        <v>31</v>
      </c>
      <c r="E2" s="3" t="s">
        <v>159</v>
      </c>
    </row>
    <row r="3" spans="1:11" x14ac:dyDescent="0.35">
      <c r="A3" s="3" t="s">
        <v>35</v>
      </c>
      <c r="B3" s="3" t="s">
        <v>33</v>
      </c>
      <c r="C3" s="3">
        <v>5.6689999999999996</v>
      </c>
      <c r="D3" s="3" t="s">
        <v>28</v>
      </c>
      <c r="E3" s="3" t="s">
        <v>162</v>
      </c>
    </row>
    <row r="4" spans="1:11" x14ac:dyDescent="0.35">
      <c r="A4" s="3" t="s">
        <v>34</v>
      </c>
      <c r="B4" s="3" t="s">
        <v>32</v>
      </c>
      <c r="C4" s="8">
        <v>3740000</v>
      </c>
      <c r="D4" s="3" t="s">
        <v>19</v>
      </c>
      <c r="E4" s="3" t="s">
        <v>163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7.9374999999999997E-4</v>
      </c>
      <c r="D6" s="3" t="s">
        <v>4</v>
      </c>
      <c r="E6" s="3" t="s">
        <v>165</v>
      </c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 t="s">
        <v>164</v>
      </c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166</v>
      </c>
    </row>
    <row r="9" spans="1:11" x14ac:dyDescent="0.35">
      <c r="A9" s="3" t="s">
        <v>5</v>
      </c>
      <c r="B9" s="3" t="s">
        <v>6</v>
      </c>
      <c r="C9" s="3">
        <v>0.30499999999999999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3.49E-2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158</v>
      </c>
    </row>
    <row r="12" spans="1:11" x14ac:dyDescent="0.35">
      <c r="A12" s="3" t="s">
        <v>139</v>
      </c>
      <c r="B12" s="3" t="s">
        <v>141</v>
      </c>
      <c r="C12" s="3">
        <v>7.5999999999999998E-2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f>0.9*0.000155</f>
        <v>1.395E-4</v>
      </c>
      <c r="D13" s="3" t="s">
        <v>12</v>
      </c>
      <c r="E13" s="3" t="s">
        <v>156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2.2499999999999999E-2</v>
      </c>
      <c r="D15" s="3" t="s">
        <v>4</v>
      </c>
      <c r="E15" s="3" t="s">
        <v>161</v>
      </c>
    </row>
    <row r="16" spans="1:11" x14ac:dyDescent="0.35">
      <c r="A16" s="3" t="s">
        <v>42</v>
      </c>
      <c r="B16" s="3" t="s">
        <v>44</v>
      </c>
      <c r="C16" s="3">
        <v>1</v>
      </c>
      <c r="D16" s="3" t="s">
        <v>13</v>
      </c>
      <c r="E16" s="3" t="s">
        <v>160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157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167</v>
      </c>
    </row>
    <row r="28" spans="1:5" x14ac:dyDescent="0.35">
      <c r="B28" s="4" t="s">
        <v>46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C8C7-B1A8-4428-8917-462282935B43}">
  <dimension ref="A1:K28"/>
  <sheetViews>
    <sheetView topLeftCell="A7" workbookViewId="0">
      <selection activeCell="B2" sqref="B2:C25"/>
    </sheetView>
  </sheetViews>
  <sheetFormatPr defaultRowHeight="14.5" x14ac:dyDescent="0.35"/>
  <cols>
    <col min="1" max="1" width="38.54296875" customWidth="1"/>
    <col min="2" max="2" width="14.6328125" customWidth="1"/>
    <col min="5" max="5" width="62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151</v>
      </c>
    </row>
    <row r="2" spans="1:11" x14ac:dyDescent="0.35">
      <c r="A2" s="3" t="s">
        <v>26</v>
      </c>
      <c r="B2" s="3" t="s">
        <v>27</v>
      </c>
      <c r="C2" s="3">
        <v>1.065E-2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6.415</v>
      </c>
      <c r="D3" s="3" t="s">
        <v>28</v>
      </c>
      <c r="E3" s="3" t="s">
        <v>150</v>
      </c>
    </row>
    <row r="4" spans="1:11" x14ac:dyDescent="0.35">
      <c r="A4" s="3" t="s">
        <v>34</v>
      </c>
      <c r="B4" s="3" t="s">
        <v>32</v>
      </c>
      <c r="C4" s="8">
        <v>5516000</v>
      </c>
      <c r="D4" s="3" t="s">
        <v>19</v>
      </c>
      <c r="E4" s="3" t="s">
        <v>146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1.6002E-3</v>
      </c>
      <c r="D6" s="3" t="s">
        <v>4</v>
      </c>
      <c r="E6" s="3"/>
    </row>
    <row r="7" spans="1:11" x14ac:dyDescent="0.35">
      <c r="A7" s="3" t="s">
        <v>36</v>
      </c>
      <c r="B7" s="3" t="s">
        <v>40</v>
      </c>
      <c r="C7" s="3">
        <v>67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0.66</v>
      </c>
      <c r="D8" s="3" t="s">
        <v>13</v>
      </c>
      <c r="E8" s="3" t="s">
        <v>144</v>
      </c>
    </row>
    <row r="9" spans="1:11" x14ac:dyDescent="0.35">
      <c r="A9" s="3" t="s">
        <v>5</v>
      </c>
      <c r="B9" s="3" t="s">
        <v>6</v>
      </c>
      <c r="C9" s="3">
        <v>0.51200000000000001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3.8100000000000002E-2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 t="s">
        <v>147</v>
      </c>
    </row>
    <row r="12" spans="1:11" x14ac:dyDescent="0.35">
      <c r="A12" s="3" t="s">
        <v>139</v>
      </c>
      <c r="B12" s="3" t="s">
        <v>141</v>
      </c>
      <c r="C12" s="3">
        <v>8.3000000000000004E-2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1.55E-4</v>
      </c>
      <c r="D13" s="3" t="s">
        <v>12</v>
      </c>
      <c r="E13" s="3" t="s">
        <v>148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148</v>
      </c>
    </row>
    <row r="15" spans="1:11" x14ac:dyDescent="0.35">
      <c r="A15" s="3" t="s">
        <v>37</v>
      </c>
      <c r="B15" s="3" t="s">
        <v>38</v>
      </c>
      <c r="C15" s="3">
        <v>9.1439999999999994E-2</v>
      </c>
      <c r="D15" s="3" t="s">
        <v>4</v>
      </c>
      <c r="E15" s="3" t="s">
        <v>149</v>
      </c>
    </row>
    <row r="16" spans="1:11" x14ac:dyDescent="0.35">
      <c r="A16" s="3" t="s">
        <v>42</v>
      </c>
      <c r="B16" s="3" t="s">
        <v>44</v>
      </c>
      <c r="C16" s="3">
        <v>1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101324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101325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130</v>
      </c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6</v>
      </c>
      <c r="D24" s="4" t="s">
        <v>17</v>
      </c>
      <c r="E24" s="4" t="s">
        <v>143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145</v>
      </c>
    </row>
    <row r="28" spans="1:5" x14ac:dyDescent="0.35">
      <c r="B28" s="4" t="s">
        <v>46</v>
      </c>
      <c r="C28" s="4">
        <v>1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505-350C-4D79-8918-82467567FCFC}">
  <dimension ref="A1:K28"/>
  <sheetViews>
    <sheetView topLeftCell="A4" workbookViewId="0">
      <selection activeCell="A5" sqref="A5:XFD5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37.269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0.01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4.3</v>
      </c>
      <c r="D3" s="3" t="s">
        <v>28</v>
      </c>
      <c r="E3" s="3"/>
    </row>
    <row r="4" spans="1:11" x14ac:dyDescent="0.35">
      <c r="A4" s="3" t="s">
        <v>34</v>
      </c>
      <c r="B4" s="3" t="s">
        <v>32</v>
      </c>
      <c r="C4" s="8">
        <v>5000000</v>
      </c>
      <c r="D4" s="3" t="s">
        <v>19</v>
      </c>
      <c r="E4" s="3" t="s">
        <v>98</v>
      </c>
    </row>
    <row r="5" spans="1:11" x14ac:dyDescent="0.35">
      <c r="A5" s="3" t="s">
        <v>168</v>
      </c>
      <c r="B5" s="3" t="s">
        <v>169</v>
      </c>
      <c r="C5" s="3">
        <v>250000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f>1/SQRT(PI())</f>
        <v>0.56418958354775628</v>
      </c>
      <c r="D6" s="3" t="s">
        <v>4</v>
      </c>
      <c r="E6" s="3" t="s">
        <v>99</v>
      </c>
    </row>
    <row r="7" spans="1:11" x14ac:dyDescent="0.35">
      <c r="A7" s="3" t="s">
        <v>36</v>
      </c>
      <c r="B7" s="3" t="s">
        <v>40</v>
      </c>
      <c r="C7" s="3">
        <v>1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8">
        <v>4.0000000000000003E-5</v>
      </c>
      <c r="D8" s="3" t="s">
        <v>13</v>
      </c>
      <c r="E8" s="3" t="s">
        <v>100</v>
      </c>
    </row>
    <row r="9" spans="1:11" x14ac:dyDescent="0.35">
      <c r="A9" s="3" t="s">
        <v>5</v>
      </c>
      <c r="B9" s="3" t="s">
        <v>6</v>
      </c>
      <c r="C9" s="3">
        <v>0.35560000000000003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1.2699999999999999E-2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900</v>
      </c>
      <c r="D11" s="3" t="s">
        <v>8</v>
      </c>
      <c r="E11" s="3"/>
    </row>
    <row r="12" spans="1:11" x14ac:dyDescent="0.35">
      <c r="A12" s="3" t="s">
        <v>139</v>
      </c>
      <c r="B12" s="3" t="s">
        <v>141</v>
      </c>
      <c r="C12" s="3">
        <v>6.4000000000000001E-2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8">
        <v>2.1999999999999999E-5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0.68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1.8780000000000002E-2</v>
      </c>
      <c r="D15" s="3" t="s">
        <v>4</v>
      </c>
      <c r="E15" s="3" t="s">
        <v>102</v>
      </c>
    </row>
    <row r="16" spans="1:11" x14ac:dyDescent="0.35">
      <c r="A16" s="3" t="s">
        <v>42</v>
      </c>
      <c r="B16" s="3" t="s">
        <v>44</v>
      </c>
      <c r="C16" s="3">
        <v>3.9710000000000001</v>
      </c>
      <c r="D16" s="3" t="s">
        <v>13</v>
      </c>
      <c r="E16" s="3" t="s">
        <v>101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1.01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0.98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0.97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11</v>
      </c>
      <c r="D24" s="4" t="s">
        <v>17</v>
      </c>
      <c r="E24" s="4" t="s">
        <v>112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t="s">
        <v>104</v>
      </c>
    </row>
    <row r="28" spans="1:5" x14ac:dyDescent="0.35">
      <c r="B28" s="4" t="s">
        <v>103</v>
      </c>
      <c r="C28" s="4">
        <v>1</v>
      </c>
    </row>
  </sheetData>
  <protectedRanges>
    <protectedRange sqref="C32:C1048576 C1" name="Value"/>
    <protectedRange sqref="C2:C4 C23:C25 C6:C19" name="Value_4_5"/>
    <protectedRange sqref="C20:C22" name="Value_4_2"/>
    <protectedRange sqref="I5" name="Value_1_1"/>
    <protectedRange sqref="C5" name="Value_4_4"/>
  </protectedRange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B75-51F4-4459-B77F-1D6ABCAC005A}">
  <dimension ref="A1:K28"/>
  <sheetViews>
    <sheetView workbookViewId="0">
      <selection activeCell="C16" sqref="B2:C16"/>
    </sheetView>
  </sheetViews>
  <sheetFormatPr defaultRowHeight="14.5" x14ac:dyDescent="0.35"/>
  <cols>
    <col min="1" max="1" width="37.81640625" customWidth="1"/>
    <col min="2" max="2" width="17.453125" customWidth="1"/>
    <col min="5" max="5" width="61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</row>
    <row r="2" spans="1:11" x14ac:dyDescent="0.35">
      <c r="A2" s="3" t="s">
        <v>26</v>
      </c>
      <c r="B2" s="3" t="s">
        <v>27</v>
      </c>
      <c r="C2" s="3">
        <v>4.99E-2</v>
      </c>
      <c r="D2" s="3" t="s">
        <v>31</v>
      </c>
      <c r="E2" s="3" t="s">
        <v>84</v>
      </c>
    </row>
    <row r="3" spans="1:11" x14ac:dyDescent="0.35">
      <c r="A3" s="3" t="s">
        <v>35</v>
      </c>
      <c r="B3" s="3" t="s">
        <v>33</v>
      </c>
      <c r="C3" s="3">
        <v>33.5</v>
      </c>
      <c r="D3" s="3" t="s">
        <v>28</v>
      </c>
      <c r="E3" s="3" t="s">
        <v>140</v>
      </c>
    </row>
    <row r="4" spans="1:11" x14ac:dyDescent="0.35">
      <c r="A4" s="3" t="s">
        <v>34</v>
      </c>
      <c r="B4" s="3" t="s">
        <v>32</v>
      </c>
      <c r="C4" s="3">
        <v>4830000</v>
      </c>
      <c r="D4" s="3" t="s">
        <v>19</v>
      </c>
      <c r="E4" s="3" t="s">
        <v>85</v>
      </c>
    </row>
    <row r="5" spans="1:11" x14ac:dyDescent="0.35">
      <c r="A5" s="3" t="s">
        <v>168</v>
      </c>
      <c r="B5" s="3" t="s">
        <v>169</v>
      </c>
      <c r="C5" s="3">
        <v>689476</v>
      </c>
      <c r="D5" s="3" t="s">
        <v>19</v>
      </c>
      <c r="E5" s="3" t="s">
        <v>205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1.462E-3</v>
      </c>
      <c r="D6" s="3" t="s">
        <v>4</v>
      </c>
      <c r="E6" s="3" t="s">
        <v>206</v>
      </c>
    </row>
    <row r="7" spans="1:11" x14ac:dyDescent="0.35">
      <c r="A7" s="3" t="s">
        <v>36</v>
      </c>
      <c r="B7" s="3" t="s">
        <v>40</v>
      </c>
      <c r="C7" s="3">
        <v>9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0.5</v>
      </c>
      <c r="D8" s="3" t="s">
        <v>13</v>
      </c>
      <c r="E8" s="3" t="s">
        <v>207</v>
      </c>
    </row>
    <row r="9" spans="1:11" x14ac:dyDescent="0.35">
      <c r="A9" s="3" t="s">
        <v>5</v>
      </c>
      <c r="B9" s="3" t="s">
        <v>6</v>
      </c>
      <c r="C9" s="3">
        <v>0.193</v>
      </c>
      <c r="D9" s="3" t="s">
        <v>4</v>
      </c>
      <c r="E9" s="3" t="s">
        <v>204</v>
      </c>
    </row>
    <row r="10" spans="1:11" x14ac:dyDescent="0.35">
      <c r="A10" s="3" t="s">
        <v>39</v>
      </c>
      <c r="B10" s="3" t="s">
        <v>60</v>
      </c>
      <c r="C10" s="3">
        <v>2.5399999999999999E-2</v>
      </c>
      <c r="D10" s="3" t="s">
        <v>4</v>
      </c>
      <c r="E10" s="3" t="s">
        <v>106</v>
      </c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86</v>
      </c>
    </row>
    <row r="12" spans="1:11" x14ac:dyDescent="0.35">
      <c r="A12" s="3" t="s">
        <v>139</v>
      </c>
      <c r="B12" s="3" t="s">
        <v>141</v>
      </c>
      <c r="C12" s="3">
        <v>6.0706000000000003E-2</v>
      </c>
      <c r="D12" s="3" t="s">
        <v>4</v>
      </c>
      <c r="E12" s="3" t="s">
        <v>208</v>
      </c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87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87</v>
      </c>
    </row>
    <row r="15" spans="1:11" x14ac:dyDescent="0.35">
      <c r="A15" s="3" t="s">
        <v>37</v>
      </c>
      <c r="B15" s="3" t="s">
        <v>38</v>
      </c>
      <c r="C15" s="3">
        <v>1.7000000000000001E-2</v>
      </c>
      <c r="D15" s="3" t="s">
        <v>4</v>
      </c>
      <c r="E15" s="3" t="s">
        <v>88</v>
      </c>
    </row>
    <row r="16" spans="1:11" x14ac:dyDescent="0.35">
      <c r="A16" s="3" t="s">
        <v>42</v>
      </c>
      <c r="B16" s="3" t="s">
        <v>44</v>
      </c>
      <c r="C16" s="3">
        <v>8.6463999999999999</v>
      </c>
      <c r="D16" s="3" t="s">
        <v>13</v>
      </c>
      <c r="E16" s="3" t="s">
        <v>88</v>
      </c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 t="s">
        <v>55</v>
      </c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 t="s">
        <v>236</v>
      </c>
    </row>
    <row r="19" spans="1:5" x14ac:dyDescent="0.35">
      <c r="A19" s="2" t="s">
        <v>21</v>
      </c>
      <c r="B19" s="2" t="s">
        <v>237</v>
      </c>
      <c r="C19" s="2">
        <v>298</v>
      </c>
      <c r="D19" s="2" t="s">
        <v>18</v>
      </c>
      <c r="E19" s="2" t="s">
        <v>89</v>
      </c>
    </row>
    <row r="20" spans="1:5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0.95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58</v>
      </c>
    </row>
    <row r="24" spans="1:5" x14ac:dyDescent="0.35">
      <c r="A24" s="4" t="s">
        <v>30</v>
      </c>
      <c r="B24" s="4" t="s">
        <v>29</v>
      </c>
      <c r="C24" s="4">
        <v>3</v>
      </c>
      <c r="D24" s="4" t="s">
        <v>17</v>
      </c>
      <c r="E24" s="4" t="s">
        <v>90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/>
    </row>
    <row r="28" spans="1:5" x14ac:dyDescent="0.35">
      <c r="B28" s="4" t="s">
        <v>46</v>
      </c>
      <c r="C28" s="4">
        <v>1</v>
      </c>
    </row>
  </sheetData>
  <protectedRanges>
    <protectedRange sqref="C2" name="Value"/>
    <protectedRange sqref="C1" name="Value_1"/>
    <protectedRange sqref="C3:C4 C23:C25 C6:C19" name="Value_4"/>
    <protectedRange sqref="C20:C22" name="Value_4_2"/>
    <protectedRange sqref="I5" name="Value_1_1"/>
    <protectedRange sqref="C5" name="Value_4_4"/>
  </protectedRanges>
  <hyperlinks>
    <hyperlink ref="E11" r:id="rId1" xr:uid="{69ABA8BD-8B0E-44A0-B106-4ACBFB1AE8B1}"/>
  </hyperlinks>
  <pageMargins left="0.7" right="0.7" top="0.75" bottom="0.75" header="0.3" footer="0.3"/>
  <pageSetup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13545-B466-4CEA-9AA9-2EF882257987}">
  <dimension ref="A1:J17"/>
  <sheetViews>
    <sheetView workbookViewId="0">
      <selection activeCell="B17" sqref="B17"/>
    </sheetView>
  </sheetViews>
  <sheetFormatPr defaultRowHeight="14.5" x14ac:dyDescent="0.35"/>
  <cols>
    <col min="1" max="1" width="10.7265625" customWidth="1"/>
    <col min="2" max="3" width="15.08984375" customWidth="1"/>
    <col min="4" max="5" width="9.90625" customWidth="1"/>
    <col min="7" max="7" width="18.1796875" customWidth="1"/>
    <col min="8" max="8" width="16.36328125" customWidth="1"/>
    <col min="9" max="9" width="15.1796875" customWidth="1"/>
    <col min="10" max="10" width="68" customWidth="1"/>
  </cols>
  <sheetData>
    <row r="1" spans="1:10" x14ac:dyDescent="0.35">
      <c r="A1" t="s">
        <v>61</v>
      </c>
      <c r="B1" t="s">
        <v>64</v>
      </c>
      <c r="C1" t="s">
        <v>71</v>
      </c>
      <c r="D1" t="s">
        <v>77</v>
      </c>
      <c r="G1" s="20" t="s">
        <v>63</v>
      </c>
      <c r="H1" s="20"/>
      <c r="I1" s="20"/>
    </row>
    <row r="2" spans="1:10" x14ac:dyDescent="0.35">
      <c r="A2" t="s">
        <v>46</v>
      </c>
      <c r="B2">
        <v>930</v>
      </c>
      <c r="C2">
        <v>0.97</v>
      </c>
      <c r="D2">
        <f>C2/B2</f>
        <v>1.043010752688172E-3</v>
      </c>
      <c r="G2" t="s">
        <v>61</v>
      </c>
      <c r="H2" t="s">
        <v>62</v>
      </c>
      <c r="I2" t="s">
        <v>64</v>
      </c>
      <c r="J2" t="s">
        <v>68</v>
      </c>
    </row>
    <row r="3" spans="1:10" x14ac:dyDescent="0.35">
      <c r="A3" t="s">
        <v>66</v>
      </c>
      <c r="B3">
        <v>2700</v>
      </c>
      <c r="C3">
        <v>0</v>
      </c>
      <c r="D3">
        <f t="shared" ref="D3:D6" si="0">C3/B3</f>
        <v>0</v>
      </c>
      <c r="G3" t="s">
        <v>46</v>
      </c>
      <c r="H3" t="s">
        <v>65</v>
      </c>
      <c r="I3">
        <v>900</v>
      </c>
      <c r="J3" t="s">
        <v>75</v>
      </c>
    </row>
    <row r="4" spans="1:10" x14ac:dyDescent="0.35">
      <c r="A4" t="s">
        <v>70</v>
      </c>
      <c r="B4">
        <v>940.8</v>
      </c>
      <c r="C4">
        <v>0</v>
      </c>
      <c r="D4">
        <f t="shared" si="0"/>
        <v>0</v>
      </c>
      <c r="G4" t="s">
        <v>66</v>
      </c>
      <c r="H4" t="s">
        <v>67</v>
      </c>
      <c r="I4">
        <v>2700</v>
      </c>
      <c r="J4" t="s">
        <v>74</v>
      </c>
    </row>
    <row r="5" spans="1:10" x14ac:dyDescent="0.35">
      <c r="A5" t="s">
        <v>48</v>
      </c>
      <c r="B5">
        <v>928</v>
      </c>
      <c r="C5">
        <v>0</v>
      </c>
      <c r="D5">
        <f t="shared" si="0"/>
        <v>0</v>
      </c>
      <c r="G5" t="s">
        <v>70</v>
      </c>
      <c r="H5" t="s">
        <v>72</v>
      </c>
      <c r="I5">
        <v>940.8</v>
      </c>
      <c r="J5" t="s">
        <v>69</v>
      </c>
    </row>
    <row r="6" spans="1:10" x14ac:dyDescent="0.35">
      <c r="A6" t="s">
        <v>92</v>
      </c>
      <c r="B6">
        <v>220</v>
      </c>
      <c r="C6">
        <v>0.03</v>
      </c>
      <c r="D6">
        <f t="shared" si="0"/>
        <v>1.3636363636363637E-4</v>
      </c>
      <c r="G6" t="s">
        <v>48</v>
      </c>
      <c r="H6" t="s">
        <v>13</v>
      </c>
      <c r="I6">
        <v>928</v>
      </c>
      <c r="J6" t="s">
        <v>73</v>
      </c>
    </row>
    <row r="7" spans="1:10" x14ac:dyDescent="0.35">
      <c r="C7">
        <f>SUM(C2:C6)</f>
        <v>1</v>
      </c>
      <c r="G7" t="s">
        <v>92</v>
      </c>
      <c r="H7" t="s">
        <v>93</v>
      </c>
      <c r="I7">
        <v>220</v>
      </c>
      <c r="J7" t="s">
        <v>202</v>
      </c>
    </row>
    <row r="9" spans="1:10" x14ac:dyDescent="0.35">
      <c r="A9" t="s">
        <v>76</v>
      </c>
      <c r="B9" s="6">
        <f>1/SUM(D2:D6)</f>
        <v>847.90716949854959</v>
      </c>
    </row>
    <row r="13" spans="1:10" x14ac:dyDescent="0.35">
      <c r="A13" s="13" t="s">
        <v>223</v>
      </c>
      <c r="B13" s="13" t="s">
        <v>2</v>
      </c>
      <c r="C13" s="14"/>
    </row>
    <row r="14" spans="1:10" x14ac:dyDescent="0.35">
      <c r="A14" s="13" t="s">
        <v>224</v>
      </c>
      <c r="B14" s="15">
        <v>2.1316040260254498E-5</v>
      </c>
      <c r="C14" s="13" t="s">
        <v>225</v>
      </c>
    </row>
    <row r="15" spans="1:10" x14ac:dyDescent="0.35">
      <c r="A15" s="13" t="s">
        <v>226</v>
      </c>
      <c r="B15" s="16">
        <v>0.4</v>
      </c>
      <c r="C15" s="13"/>
    </row>
    <row r="16" spans="1:10" x14ac:dyDescent="0.35">
      <c r="A16" s="13" t="s">
        <v>11</v>
      </c>
      <c r="B16" s="14">
        <v>30</v>
      </c>
      <c r="C16" s="13" t="s">
        <v>13</v>
      </c>
    </row>
    <row r="17" spans="1:3" x14ac:dyDescent="0.35">
      <c r="A17" s="13" t="s">
        <v>227</v>
      </c>
      <c r="B17" s="17">
        <f>SQRT(4*B14/B15/B16/PI())</f>
        <v>1.5038956467710461E-3</v>
      </c>
      <c r="C17" s="13" t="s">
        <v>4</v>
      </c>
    </row>
  </sheetData>
  <mergeCells count="1"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D12D-A38D-4E69-A975-4A1A89A53A24}">
  <dimension ref="A1:U391"/>
  <sheetViews>
    <sheetView topLeftCell="B1" workbookViewId="0">
      <selection activeCell="C2" sqref="C2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9.3660041253114407E-3</v>
      </c>
      <c r="D2" s="3" t="s">
        <v>31</v>
      </c>
      <c r="E2" s="3"/>
      <c r="G2" s="5" t="s">
        <v>180</v>
      </c>
      <c r="H2" s="5">
        <v>0.13969999999999999</v>
      </c>
      <c r="I2" s="5" t="s">
        <v>4</v>
      </c>
      <c r="J2" s="11">
        <f>H2*39.3701</f>
        <v>5.5000029699999997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5.01441959747262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5000000</v>
      </c>
      <c r="D4" s="3" t="s">
        <v>19</v>
      </c>
      <c r="E4" s="3"/>
      <c r="G4" s="5" t="s">
        <v>194</v>
      </c>
      <c r="H4" s="5">
        <f>H2-2*H3</f>
        <v>0.12700000685799628</v>
      </c>
      <c r="I4" s="5" t="s">
        <v>4</v>
      </c>
      <c r="J4" s="11">
        <f>H4*39.3701</f>
        <v>5.0000029699999997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 t="s">
        <v>37</v>
      </c>
      <c r="H5" s="5">
        <f>C15</f>
        <v>2.5552238064009601E-2</v>
      </c>
      <c r="I5" s="5" t="s">
        <v>4</v>
      </c>
      <c r="J5" s="10">
        <f t="shared" ref="J5:J6" si="2">H5*39.3701</f>
        <v>1.0059941678038644</v>
      </c>
      <c r="K5" s="5" t="s">
        <v>184</v>
      </c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v>1.5038956467710461E-3</v>
      </c>
      <c r="D6" s="3" t="s">
        <v>4</v>
      </c>
      <c r="E6" s="3" t="s">
        <v>228</v>
      </c>
      <c r="G6" s="5" t="s">
        <v>232</v>
      </c>
      <c r="H6" s="5">
        <f>H5*SQRT(C16)</f>
        <v>6.251992379964541E-2</v>
      </c>
      <c r="I6" s="5" t="s">
        <v>4</v>
      </c>
      <c r="J6" s="10">
        <f t="shared" si="2"/>
        <v>2.4614156519844199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30</v>
      </c>
      <c r="D7" s="3" t="s">
        <v>13</v>
      </c>
      <c r="E7" s="3" t="s">
        <v>228</v>
      </c>
      <c r="G7" s="5" t="s">
        <v>233</v>
      </c>
      <c r="H7" s="5">
        <f>C10</f>
        <v>6.2526646482361503E-2</v>
      </c>
      <c r="I7" s="5" t="s">
        <v>4</v>
      </c>
      <c r="J7" s="10">
        <f t="shared" ref="J7:J8" si="3">H7*39.3701</f>
        <v>2.4616803246752208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228</v>
      </c>
      <c r="G8" s="5" t="s">
        <v>234</v>
      </c>
      <c r="H8" s="5">
        <f>C12</f>
        <v>8.9278174841333602E-2</v>
      </c>
      <c r="I8" s="5" t="s">
        <v>4</v>
      </c>
      <c r="J8" s="10">
        <f t="shared" si="3"/>
        <v>3.5148906713207881</v>
      </c>
      <c r="K8" s="5" t="s">
        <v>184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0.25154091198379303</v>
      </c>
      <c r="D9" s="3" t="s">
        <v>4</v>
      </c>
      <c r="E9" s="3"/>
      <c r="G9" s="5"/>
      <c r="H9" s="5"/>
      <c r="I9" s="5"/>
      <c r="J9" s="5"/>
      <c r="K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6.2526646482361503E-2</v>
      </c>
      <c r="D10" s="3" t="s">
        <v>4</v>
      </c>
      <c r="E10" s="3"/>
      <c r="G10" s="5" t="s">
        <v>181</v>
      </c>
      <c r="H10" s="5">
        <f>J10/39.3701</f>
        <v>0.50799972568014817</v>
      </c>
      <c r="I10" s="5"/>
      <c r="J10" s="5">
        <v>20</v>
      </c>
      <c r="K10" s="5" t="s">
        <v>184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182</v>
      </c>
      <c r="H11" s="5">
        <f t="shared" ref="H11:H14" si="4">J11/39.3701</f>
        <v>0.63499965710018513</v>
      </c>
      <c r="I11" s="5"/>
      <c r="J11" s="5">
        <v>25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8.9278174841333602E-2</v>
      </c>
      <c r="D12" s="3" t="s">
        <v>4</v>
      </c>
      <c r="E12" s="3" t="s">
        <v>213</v>
      </c>
      <c r="G12" s="5" t="s">
        <v>185</v>
      </c>
      <c r="H12" s="5">
        <f t="shared" si="4"/>
        <v>0.25399986284007409</v>
      </c>
      <c r="I12" s="5"/>
      <c r="J12" s="5">
        <v>10</v>
      </c>
      <c r="K12" s="5" t="s">
        <v>184</v>
      </c>
      <c r="L12" s="5" t="s">
        <v>189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186</v>
      </c>
      <c r="H13" s="10">
        <f>4*C2/PI()/H4^2</f>
        <v>0.73936174223956719</v>
      </c>
      <c r="I13" s="5" t="s">
        <v>4</v>
      </c>
      <c r="J13" s="11">
        <f>H13*39.3701</f>
        <v>29.108745728145983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 t="s">
        <v>190</v>
      </c>
      <c r="H14" s="5">
        <f t="shared" si="4"/>
        <v>0.25399986284007409</v>
      </c>
      <c r="I14" s="5"/>
      <c r="J14" s="11">
        <v>10</v>
      </c>
      <c r="K14" s="5" t="s">
        <v>184</v>
      </c>
      <c r="L14" s="5" t="s">
        <v>231</v>
      </c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2.5552238064009601E-2</v>
      </c>
      <c r="D15" s="3" t="s">
        <v>4</v>
      </c>
      <c r="E15" s="3"/>
      <c r="G15" s="5" t="s">
        <v>187</v>
      </c>
      <c r="H15" s="10">
        <f>C10*3</f>
        <v>0.18757993944708451</v>
      </c>
      <c r="I15" s="5" t="s">
        <v>4</v>
      </c>
      <c r="J15" s="11">
        <f>H15*39.3701</f>
        <v>7.385040974025662</v>
      </c>
      <c r="K15" s="5" t="s">
        <v>184</v>
      </c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5.9865827504742102</v>
      </c>
      <c r="D16" s="3" t="s">
        <v>13</v>
      </c>
      <c r="E16" s="3"/>
      <c r="G16" s="5" t="s">
        <v>5</v>
      </c>
      <c r="H16" s="10">
        <f>C9</f>
        <v>0.25154091198379303</v>
      </c>
      <c r="I16" s="5" t="s">
        <v>4</v>
      </c>
      <c r="J16" s="18">
        <f>H16*39.3701</f>
        <v>9.9031908588931294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85600</v>
      </c>
      <c r="D17" s="2" t="s">
        <v>19</v>
      </c>
      <c r="E17" s="2"/>
      <c r="G17" s="5" t="s">
        <v>191</v>
      </c>
      <c r="H17" s="5">
        <f t="shared" ref="H17" si="5">J17/39.3701</f>
        <v>0.10159994513602963</v>
      </c>
      <c r="I17" s="5" t="s">
        <v>4</v>
      </c>
      <c r="J17" s="5">
        <v>4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85601</v>
      </c>
      <c r="D18" s="2" t="s">
        <v>19</v>
      </c>
      <c r="E18" s="2"/>
      <c r="G18" s="5"/>
      <c r="H18" s="5"/>
      <c r="I18" s="5"/>
      <c r="J18" s="5"/>
      <c r="K18" s="5"/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 t="s">
        <v>230</v>
      </c>
      <c r="H19" s="5">
        <f>H11+H12</f>
        <v>0.88899951994025916</v>
      </c>
      <c r="I19" s="5" t="s">
        <v>4</v>
      </c>
      <c r="J19" s="5">
        <f>J12+J11</f>
        <v>35</v>
      </c>
      <c r="K19" s="5" t="s">
        <v>184</v>
      </c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 t="s">
        <v>198</v>
      </c>
      <c r="H20" s="10">
        <f>SUM(H13:H17)</f>
        <v>1.5340824016465484</v>
      </c>
      <c r="I20" s="5" t="s">
        <v>4</v>
      </c>
      <c r="J20" s="12">
        <f>SUM(J13:J17)</f>
        <v>60.396977561064773</v>
      </c>
      <c r="K20" s="5" t="s">
        <v>184</v>
      </c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197</v>
      </c>
      <c r="H21" s="10">
        <f>SUM(H11:H17)</f>
        <v>2.4230819215868071</v>
      </c>
      <c r="I21" s="5" t="s">
        <v>4</v>
      </c>
      <c r="J21" s="12">
        <f>SUM(J11:J17)</f>
        <v>95.396977561064759</v>
      </c>
      <c r="K21" s="5" t="s">
        <v>184</v>
      </c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192</v>
      </c>
      <c r="H22" s="10">
        <f>SUM(H10:H17)</f>
        <v>2.9310816472669559</v>
      </c>
      <c r="I22" s="5" t="s">
        <v>4</v>
      </c>
      <c r="J22" s="12">
        <f>SUM(J10:J17)</f>
        <v>115.39697756106476</v>
      </c>
      <c r="K22" s="5" t="s">
        <v>184</v>
      </c>
      <c r="Q22">
        <v>0.21</v>
      </c>
      <c r="R22">
        <v>4453.1945874064504</v>
      </c>
      <c r="T22">
        <f t="shared" ref="T22:T27" ca="1" si="6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6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6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 t="s">
        <v>217</v>
      </c>
      <c r="H25" s="5">
        <f>H28-H27-H26</f>
        <v>25.295799999999996</v>
      </c>
      <c r="I25" s="5"/>
      <c r="J25" s="5"/>
      <c r="K25" s="5"/>
      <c r="Q25">
        <v>0.24</v>
      </c>
      <c r="R25">
        <v>4438.9778265661498</v>
      </c>
      <c r="T25">
        <f t="shared" ca="1" si="6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 t="s">
        <v>218</v>
      </c>
      <c r="H26" s="5">
        <v>5.5042</v>
      </c>
      <c r="I26" s="5"/>
      <c r="J26" s="5"/>
      <c r="K26" s="5"/>
      <c r="Q26">
        <v>0.25</v>
      </c>
      <c r="R26">
        <v>4439.4323285586897</v>
      </c>
      <c r="T26">
        <f t="shared" ca="1" si="6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 t="s">
        <v>229</v>
      </c>
      <c r="H27">
        <v>4</v>
      </c>
      <c r="I27" s="5"/>
      <c r="J27" s="5"/>
      <c r="K27" s="5"/>
      <c r="Q27">
        <v>0.26</v>
      </c>
      <c r="R27">
        <v>4439.2283485832804</v>
      </c>
      <c r="T27">
        <f t="shared" ca="1" si="6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 t="s">
        <v>219</v>
      </c>
      <c r="H28" s="5">
        <v>34.799999999999997</v>
      </c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7">OFFSET(Q30, (ROW()-1)*12,0)</f>
        <v>3.77</v>
      </c>
      <c r="U30">
        <f t="shared" ca="1" si="0"/>
        <v>235.61909390647301</v>
      </c>
    </row>
    <row r="31" spans="1:21" x14ac:dyDescent="0.35">
      <c r="G31" s="5">
        <f>C15/(1-0.075)</f>
        <v>2.7624041150280648E-2</v>
      </c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>
        <f>C16/(1+0.075)</f>
        <v>5.5689141864876373</v>
      </c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G34" s="5"/>
      <c r="H34" s="5"/>
      <c r="I34" s="5"/>
      <c r="J34" s="5"/>
      <c r="K34" s="5"/>
      <c r="Q34">
        <v>0.33</v>
      </c>
      <c r="R34">
        <v>4396.2656313798898</v>
      </c>
    </row>
    <row r="35" spans="7:18" x14ac:dyDescent="0.35">
      <c r="G35" s="5"/>
      <c r="H35" s="5"/>
      <c r="I35" s="5"/>
      <c r="J35" s="5"/>
      <c r="K35" s="5"/>
      <c r="Q35">
        <v>0.34</v>
      </c>
      <c r="R35">
        <v>4396.6154063047898</v>
      </c>
    </row>
    <row r="36" spans="7:18" x14ac:dyDescent="0.35">
      <c r="G36" s="5"/>
      <c r="H36" s="5"/>
      <c r="I36" s="5"/>
      <c r="J36" s="5"/>
      <c r="K36" s="5"/>
      <c r="Q36">
        <v>0.35</v>
      </c>
      <c r="R36">
        <v>4396.4916296559604</v>
      </c>
    </row>
    <row r="37" spans="7:18" x14ac:dyDescent="0.35">
      <c r="G37" s="5"/>
      <c r="H37" s="5"/>
      <c r="I37" s="5"/>
      <c r="J37" s="5"/>
      <c r="K37" s="5"/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7:I36 I10:I11 I13:I25 K20:K21 I1:I8" name="Value"/>
    <protectedRange sqref="C1" name="Value_1"/>
    <protectedRange sqref="C2:C4 C23:C25 C6:C19" name="Value_4"/>
    <protectedRange sqref="C20:C22" name="Value_4_2"/>
    <protectedRange sqref="I9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73F1-4D52-4EB7-A21E-80C29F36C93C}">
  <dimension ref="A1:U391"/>
  <sheetViews>
    <sheetView topLeftCell="B1" workbookViewId="0">
      <selection activeCell="E18" sqref="E18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9.9533250545457506E-3</v>
      </c>
      <c r="D2" s="3" t="s">
        <v>31</v>
      </c>
      <c r="E2" s="3"/>
      <c r="G2" s="5" t="s">
        <v>180</v>
      </c>
      <c r="H2" s="5">
        <f>C12+0.05</f>
        <v>0.13887230614999901</v>
      </c>
      <c r="I2" s="5" t="s">
        <v>4</v>
      </c>
      <c r="J2" s="11">
        <f>H2*39.3701</f>
        <v>5.4674165803560761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5.1098368059076602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5999968.40875623</v>
      </c>
      <c r="D4" s="3" t="s">
        <v>19</v>
      </c>
      <c r="E4" s="3"/>
      <c r="G4" s="5" t="s">
        <v>194</v>
      </c>
      <c r="H4" s="5">
        <f>H2-2*H3</f>
        <v>0.12617231300799531</v>
      </c>
      <c r="I4" s="5" t="s">
        <v>4</v>
      </c>
      <c r="J4" s="11">
        <f>H4*39.3701</f>
        <v>4.9674165803560761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1.49082153002548/1000</f>
        <v>1.4908215300254799E-3</v>
      </c>
      <c r="D6" s="3" t="s">
        <v>4</v>
      </c>
      <c r="E6" s="3" t="s">
        <v>222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25</v>
      </c>
      <c r="D7" s="3" t="s">
        <v>13</v>
      </c>
      <c r="E7" s="3" t="s">
        <v>222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222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0.23942038178955599</v>
      </c>
      <c r="D9" s="3" t="s">
        <v>4</v>
      </c>
      <c r="E9" s="3"/>
      <c r="G9" s="5" t="s">
        <v>186</v>
      </c>
      <c r="H9" s="10">
        <f>4*C2/PI()/H4^2</f>
        <v>0.79606801838789942</v>
      </c>
      <c r="I9" s="5" t="s">
        <v>4</v>
      </c>
      <c r="J9" s="11">
        <f>H9*39.3701</f>
        <v>31.341277490733439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5.6352313089541403E-2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0.22540925235816561</v>
      </c>
      <c r="I11" s="5" t="s">
        <v>4</v>
      </c>
      <c r="J11" s="11">
        <f>H11*39.3701</f>
        <v>8.8743848062662156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8.8872306149998997E-2</v>
      </c>
      <c r="D12" s="3" t="s">
        <v>4</v>
      </c>
      <c r="E12" s="3" t="s">
        <v>213</v>
      </c>
      <c r="G12" s="5" t="s">
        <v>5</v>
      </c>
      <c r="H12" s="10">
        <f>C9</f>
        <v>0.23942038178955599</v>
      </c>
      <c r="I12" s="5" t="s">
        <v>4</v>
      </c>
      <c r="J12" s="11">
        <f>H12*39.3701</f>
        <v>9.426004373092999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2.1618550943869601E-2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7.03840449840059</v>
      </c>
      <c r="D16" s="3" t="s">
        <v>13</v>
      </c>
      <c r="E16" s="3"/>
      <c r="G16" s="5" t="s">
        <v>198</v>
      </c>
      <c r="H16" s="10">
        <f>SUM(H9:H13)</f>
        <v>1.6418974467957321</v>
      </c>
      <c r="I16" s="5" t="s">
        <v>4</v>
      </c>
      <c r="J16" s="12">
        <f>SUM(J9:J13)</f>
        <v>64.641666670092661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2.5308969667359915</v>
      </c>
      <c r="I17" s="5" t="s">
        <v>4</v>
      </c>
      <c r="J17" s="12">
        <f>SUM(J7:J13)</f>
        <v>99.641666670092647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3.0388966924161394</v>
      </c>
      <c r="I18" s="5" t="s">
        <v>4</v>
      </c>
      <c r="J18" s="12">
        <f>SUM(J6:J13)</f>
        <v>119.64166667009265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2.3371406425804972E-2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6.5473530217679912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29BD-FA94-4758-B4A7-652F17941DA9}">
  <dimension ref="A1:U391"/>
  <sheetViews>
    <sheetView workbookViewId="0">
      <selection activeCell="C10" sqref="C10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8.4070600197689999E-3</v>
      </c>
      <c r="D2" s="3" t="s">
        <v>31</v>
      </c>
      <c r="E2" s="3"/>
      <c r="G2" s="5" t="s">
        <v>180</v>
      </c>
      <c r="H2" s="5">
        <f>C12+0.05</f>
        <v>0.13900000000000001</v>
      </c>
      <c r="I2" s="5" t="s">
        <v>4</v>
      </c>
      <c r="J2" s="11">
        <f>H2*39.3701</f>
        <v>5.4724439000000009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4.4359102111716497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5359623.6455424801</v>
      </c>
      <c r="D4" s="3" t="s">
        <v>19</v>
      </c>
      <c r="E4" s="3"/>
      <c r="G4" s="5" t="s">
        <v>194</v>
      </c>
      <c r="H4" s="5">
        <f>H2-2*H3</f>
        <v>0.12630000685799631</v>
      </c>
      <c r="I4" s="5" t="s">
        <v>4</v>
      </c>
      <c r="J4" s="11">
        <f>H4*39.3701</f>
        <v>4.9724439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1.52616520081975/1000</f>
        <v>1.5261652008197498E-3</v>
      </c>
      <c r="D6" s="3" t="s">
        <v>4</v>
      </c>
      <c r="E6" s="3" t="s">
        <v>221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221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221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0.28824222759799401</v>
      </c>
      <c r="D9" s="3" t="s">
        <v>4</v>
      </c>
      <c r="E9" s="3"/>
      <c r="G9" s="5" t="s">
        <v>186</v>
      </c>
      <c r="H9" s="10">
        <f>4*C2/PI()/H4^2</f>
        <v>0.6710386241001165</v>
      </c>
      <c r="I9" s="5" t="s">
        <v>4</v>
      </c>
      <c r="J9" s="11">
        <f>H9*39.3701</f>
        <v>26.418857734683996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7.0905578414316994E-2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0.28362231365726798</v>
      </c>
      <c r="I11" s="5" t="s">
        <v>4</v>
      </c>
      <c r="J11" s="11">
        <f>H11*39.3701</f>
        <v>11.166238850918006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8.8999999999999996E-2</v>
      </c>
      <c r="D12" s="3" t="s">
        <v>4</v>
      </c>
      <c r="E12" s="3" t="s">
        <v>213</v>
      </c>
      <c r="G12" s="5" t="s">
        <v>5</v>
      </c>
      <c r="H12" s="10">
        <f>C9</f>
        <v>0.28824222759799401</v>
      </c>
      <c r="I12" s="5" t="s">
        <v>4</v>
      </c>
      <c r="J12" s="11">
        <f>H12*39.3701</f>
        <v>11.348125324755785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3.3453479142441997E-2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5.7373135992949704</v>
      </c>
      <c r="D16" s="3" t="s">
        <v>13</v>
      </c>
      <c r="E16" s="3"/>
      <c r="G16" s="5" t="s">
        <v>198</v>
      </c>
      <c r="H16" s="10">
        <f>SUM(H9:H13)</f>
        <v>1.6239029596154897</v>
      </c>
      <c r="I16" s="5" t="s">
        <v>4</v>
      </c>
      <c r="J16" s="12">
        <f>SUM(J9:J13)</f>
        <v>63.933221910357787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2.5129024795557489</v>
      </c>
      <c r="I17" s="5" t="s">
        <v>4</v>
      </c>
      <c r="J17" s="12">
        <f>SUM(J7:J13)</f>
        <v>98.933221910357787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3.0209022052358971</v>
      </c>
      <c r="I18" s="5" t="s">
        <v>4</v>
      </c>
      <c r="J18" s="12">
        <f>SUM(J6:J13)</f>
        <v>118.93322191035779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3.6165923397234588E-2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5.337035906320903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B7A6-E8A2-4B5C-8DC5-70987B2BAA30}">
  <dimension ref="A1:U391"/>
  <sheetViews>
    <sheetView workbookViewId="0">
      <selection activeCell="C24" sqref="B2:C24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8.7849749719768992E-3</v>
      </c>
      <c r="D2" s="3" t="s">
        <v>31</v>
      </c>
      <c r="E2" s="3"/>
      <c r="G2" s="5" t="s">
        <v>180</v>
      </c>
      <c r="H2" s="5">
        <f>C12+0.05</f>
        <v>0.1143</v>
      </c>
      <c r="I2" s="5" t="s">
        <v>4</v>
      </c>
      <c r="J2" s="11">
        <f>H2*39.3701</f>
        <v>4.5000024300000003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4.5591307061812403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5754943.1970282504</v>
      </c>
      <c r="D4" s="3" t="s">
        <v>19</v>
      </c>
      <c r="E4" s="3"/>
      <c r="G4" s="5" t="s">
        <v>194</v>
      </c>
      <c r="H4" s="5">
        <f>H2-2*H3</f>
        <v>0.10160000685799629</v>
      </c>
      <c r="I4" s="5" t="s">
        <v>4</v>
      </c>
      <c r="J4" s="11">
        <f>H4*39.3701</f>
        <v>4.0000024299999994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1.408/1000</f>
        <v>1.408E-3</v>
      </c>
      <c r="D6" s="3" t="s">
        <v>4</v>
      </c>
      <c r="E6" s="3" t="s">
        <v>214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215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216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0.31562499999999999</v>
      </c>
      <c r="D9" s="3" t="s">
        <v>4</v>
      </c>
      <c r="E9" s="3"/>
      <c r="G9" s="5" t="s">
        <v>186</v>
      </c>
      <c r="H9" s="10">
        <f>4*C2/PI()/H4^2</f>
        <v>1.0835854694770162</v>
      </c>
      <c r="I9" s="5" t="s">
        <v>4</v>
      </c>
      <c r="J9" s="11">
        <f>H9*39.3701</f>
        <v>42.660868291857078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3.2765688599083402E-2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0.13106275439633361</v>
      </c>
      <c r="I11" s="5" t="s">
        <v>4</v>
      </c>
      <c r="J11" s="11">
        <f>H11*39.3701</f>
        <v>5.1599537468590935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6.4299999999999996E-2</v>
      </c>
      <c r="D12" s="3" t="s">
        <v>4</v>
      </c>
      <c r="E12" s="3" t="s">
        <v>213</v>
      </c>
      <c r="G12" s="5" t="s">
        <v>5</v>
      </c>
      <c r="H12" s="10">
        <f>C9</f>
        <v>0.31562499999999999</v>
      </c>
      <c r="I12" s="5" t="s">
        <v>4</v>
      </c>
      <c r="J12" s="11">
        <f>H12*39.3701</f>
        <v>12.4261878125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3.7036119040167098E-2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4.9671819796115404</v>
      </c>
      <c r="D16" s="3" t="s">
        <v>13</v>
      </c>
      <c r="E16" s="3"/>
      <c r="G16" s="5" t="s">
        <v>198</v>
      </c>
      <c r="H16" s="10">
        <f>SUM(H9:H13)</f>
        <v>1.911273018133461</v>
      </c>
      <c r="I16" s="5" t="s">
        <v>4</v>
      </c>
      <c r="J16" s="12">
        <f>SUM(J9:J13)</f>
        <v>75.247009851216177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2.8002725380737199</v>
      </c>
      <c r="I17" s="5" t="s">
        <v>4</v>
      </c>
      <c r="J17" s="12">
        <f>SUM(J7:J13)</f>
        <v>110.24700985121616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3.3082722637538677</v>
      </c>
      <c r="I18" s="5" t="s">
        <v>4</v>
      </c>
      <c r="J18" s="12">
        <f>SUM(J6:J13)</f>
        <v>130.24700985121615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 t="s">
        <v>217</v>
      </c>
      <c r="H21" s="5">
        <v>24.919599999999999</v>
      </c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 t="s">
        <v>218</v>
      </c>
      <c r="H22" s="5">
        <v>4.5930999999999997</v>
      </c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 t="s">
        <v>219</v>
      </c>
      <c r="H23" s="5">
        <f>H22+H21</f>
        <v>29.512699999999999</v>
      </c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>
        <f>C15/(1-0.075)</f>
        <v>4.0039047610991453E-2</v>
      </c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>
        <f>C16/(1+0.075)</f>
        <v>4.6206343996386421</v>
      </c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E31" t="s">
        <v>220</v>
      </c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BBB8-739D-48A1-BA86-E8049A05DEA4}">
  <dimension ref="A1:U391"/>
  <sheetViews>
    <sheetView workbookViewId="0">
      <selection activeCell="B15" sqref="B15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  <col min="7" max="7" width="28.089843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 t="s">
        <v>179</v>
      </c>
      <c r="H1" s="19" t="s">
        <v>196</v>
      </c>
      <c r="I1" s="19"/>
      <c r="J1" s="19" t="s">
        <v>183</v>
      </c>
      <c r="K1" s="19"/>
      <c r="L1" s="1" t="s">
        <v>45</v>
      </c>
    </row>
    <row r="2" spans="1:21" x14ac:dyDescent="0.35">
      <c r="A2" s="3" t="s">
        <v>26</v>
      </c>
      <c r="B2" s="3" t="s">
        <v>27</v>
      </c>
      <c r="C2" s="3">
        <v>8.2802400966192607E-3</v>
      </c>
      <c r="D2" s="3" t="s">
        <v>31</v>
      </c>
      <c r="E2" s="3"/>
      <c r="G2" s="5" t="s">
        <v>180</v>
      </c>
      <c r="H2" s="5">
        <f>C12+0.05</f>
        <v>0.11005573862710091</v>
      </c>
      <c r="I2" s="5" t="s">
        <v>4</v>
      </c>
      <c r="J2" s="11">
        <f>H2*39.3701</f>
        <v>4.332905435322826</v>
      </c>
      <c r="K2" s="5" t="s">
        <v>184</v>
      </c>
      <c r="Q2">
        <v>0.01</v>
      </c>
      <c r="R2">
        <v>5640.9671466461396</v>
      </c>
      <c r="T2">
        <f ca="1">OFFSET(Q2, (ROW()-1)*12,0)</f>
        <v>0.13</v>
      </c>
      <c r="U2">
        <f ca="1">OFFSET(R2, (ROW()-1)*12,0)</f>
        <v>4496.0988023964501</v>
      </c>
    </row>
    <row r="3" spans="1:21" x14ac:dyDescent="0.35">
      <c r="A3" s="3" t="s">
        <v>35</v>
      </c>
      <c r="B3" s="3" t="s">
        <v>33</v>
      </c>
      <c r="C3" s="3">
        <v>4.2509038749765802</v>
      </c>
      <c r="D3" s="3" t="s">
        <v>28</v>
      </c>
      <c r="E3" s="3" t="s">
        <v>209</v>
      </c>
      <c r="G3" s="5" t="s">
        <v>193</v>
      </c>
      <c r="H3" s="5">
        <f>J3/39.3701</f>
        <v>6.3499965710018518E-3</v>
      </c>
      <c r="I3" s="5" t="s">
        <v>4</v>
      </c>
      <c r="J3" s="5">
        <v>0.25</v>
      </c>
      <c r="K3" s="5" t="s">
        <v>184</v>
      </c>
      <c r="L3" t="s">
        <v>195</v>
      </c>
      <c r="Q3">
        <v>0.02</v>
      </c>
      <c r="R3">
        <v>4562.9347948629402</v>
      </c>
      <c r="T3">
        <f ca="1">OFFSET(Q3, (ROW()-1)*12,0)</f>
        <v>0.26</v>
      </c>
      <c r="U3">
        <f t="shared" ref="U3:U30" ca="1" si="0">OFFSET(R3, (ROW()-1)*12,0)</f>
        <v>4439.2283485832804</v>
      </c>
    </row>
    <row r="4" spans="1:21" x14ac:dyDescent="0.35">
      <c r="A4" s="3" t="s">
        <v>34</v>
      </c>
      <c r="B4" s="3" t="s">
        <v>32</v>
      </c>
      <c r="C4" s="9">
        <v>5999993.2262108698</v>
      </c>
      <c r="D4" s="3" t="s">
        <v>19</v>
      </c>
      <c r="E4" s="3"/>
      <c r="G4" s="5" t="s">
        <v>194</v>
      </c>
      <c r="H4" s="5">
        <f>H2-2*H3</f>
        <v>9.7355745485097206E-2</v>
      </c>
      <c r="I4" s="5" t="s">
        <v>4</v>
      </c>
      <c r="J4" s="11">
        <f>H4*39.3701</f>
        <v>3.8329054353228256</v>
      </c>
      <c r="K4" s="5" t="s">
        <v>184</v>
      </c>
      <c r="Q4">
        <v>0.03</v>
      </c>
      <c r="R4">
        <v>4572.9608311767697</v>
      </c>
      <c r="T4">
        <f t="shared" ref="T4:T19" ca="1" si="1">OFFSET(Q4, (ROW()-1)*12,0)</f>
        <v>0.39</v>
      </c>
      <c r="U4">
        <f t="shared" ca="1" si="0"/>
        <v>4367.4845081616904</v>
      </c>
    </row>
    <row r="5" spans="1:2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  <c r="Q5">
        <v>0.04</v>
      </c>
      <c r="R5">
        <v>4547.1492444016803</v>
      </c>
      <c r="T5">
        <f t="shared" ca="1" si="1"/>
        <v>0.52</v>
      </c>
      <c r="U5">
        <f t="shared" ca="1" si="0"/>
        <v>4310.2836924297899</v>
      </c>
    </row>
    <row r="6" spans="1:21" x14ac:dyDescent="0.35">
      <c r="A6" s="3" t="s">
        <v>23</v>
      </c>
      <c r="B6" s="3" t="s">
        <v>24</v>
      </c>
      <c r="C6" s="3">
        <f>1.7840688137561/1000</f>
        <v>1.7840688137561E-3</v>
      </c>
      <c r="D6" s="3" t="s">
        <v>4</v>
      </c>
      <c r="E6" s="3" t="s">
        <v>210</v>
      </c>
      <c r="G6" s="5" t="s">
        <v>181</v>
      </c>
      <c r="H6" s="5">
        <f>J6/39.3701</f>
        <v>0.50799972568014817</v>
      </c>
      <c r="I6" s="5"/>
      <c r="J6" s="5">
        <v>20</v>
      </c>
      <c r="K6" s="5" t="s">
        <v>184</v>
      </c>
      <c r="Q6">
        <v>0.05</v>
      </c>
      <c r="R6">
        <v>4542.59442318727</v>
      </c>
      <c r="T6">
        <f t="shared" ca="1" si="1"/>
        <v>0.65</v>
      </c>
      <c r="U6">
        <f t="shared" ca="1" si="0"/>
        <v>4252.4371721285297</v>
      </c>
    </row>
    <row r="7" spans="1:21" x14ac:dyDescent="0.35">
      <c r="A7" s="3" t="s">
        <v>36</v>
      </c>
      <c r="B7" s="3" t="s">
        <v>40</v>
      </c>
      <c r="C7" s="3">
        <v>40</v>
      </c>
      <c r="D7" s="3" t="s">
        <v>13</v>
      </c>
      <c r="E7" s="3" t="s">
        <v>211</v>
      </c>
      <c r="G7" s="5" t="s">
        <v>182</v>
      </c>
      <c r="H7" s="5">
        <f t="shared" ref="H7:H10" si="2">J7/39.3701</f>
        <v>0.63499965710018513</v>
      </c>
      <c r="I7" s="5"/>
      <c r="J7" s="5">
        <v>25</v>
      </c>
      <c r="K7" s="5" t="s">
        <v>184</v>
      </c>
      <c r="Q7">
        <v>0.06</v>
      </c>
      <c r="R7">
        <v>4526.0567831354201</v>
      </c>
      <c r="T7">
        <f t="shared" ca="1" si="1"/>
        <v>0.78</v>
      </c>
      <c r="U7">
        <f t="shared" ca="1" si="0"/>
        <v>4194.2882809570001</v>
      </c>
    </row>
    <row r="8" spans="1:21" x14ac:dyDescent="0.35">
      <c r="A8" s="3" t="s">
        <v>25</v>
      </c>
      <c r="B8" s="3" t="s">
        <v>41</v>
      </c>
      <c r="C8" s="3">
        <v>0.4</v>
      </c>
      <c r="D8" s="3" t="s">
        <v>13</v>
      </c>
      <c r="E8" s="3" t="s">
        <v>212</v>
      </c>
      <c r="G8" s="5" t="s">
        <v>185</v>
      </c>
      <c r="H8" s="5">
        <f t="shared" si="2"/>
        <v>0.25399986284007409</v>
      </c>
      <c r="I8" s="5"/>
      <c r="J8" s="5">
        <v>10</v>
      </c>
      <c r="K8" s="5" t="s">
        <v>184</v>
      </c>
      <c r="L8" s="5" t="s">
        <v>189</v>
      </c>
      <c r="Q8">
        <v>7.0000000000000007E-2</v>
      </c>
      <c r="R8">
        <v>4525.3510869961001</v>
      </c>
      <c r="T8">
        <f t="shared" ca="1" si="1"/>
        <v>0.91</v>
      </c>
      <c r="U8">
        <f t="shared" ca="1" si="0"/>
        <v>4114.96914251629</v>
      </c>
    </row>
    <row r="9" spans="1:21" x14ac:dyDescent="0.35">
      <c r="A9" s="3" t="s">
        <v>5</v>
      </c>
      <c r="B9" s="3" t="s">
        <v>6</v>
      </c>
      <c r="C9" s="3">
        <v>0.31733274846388199</v>
      </c>
      <c r="D9" s="3" t="s">
        <v>4</v>
      </c>
      <c r="E9" s="3"/>
      <c r="G9" s="5" t="s">
        <v>186</v>
      </c>
      <c r="H9" s="10">
        <f>4*C2/PI()/H4^2</f>
        <v>1.1123203307333775</v>
      </c>
      <c r="I9" s="5" t="s">
        <v>4</v>
      </c>
      <c r="J9" s="11">
        <f>H9*39.3701</f>
        <v>43.792162653006152</v>
      </c>
      <c r="K9" s="5" t="s">
        <v>184</v>
      </c>
      <c r="L9" s="5"/>
      <c r="Q9">
        <v>0.08</v>
      </c>
      <c r="R9">
        <v>4524.6767094799297</v>
      </c>
      <c r="T9">
        <f t="shared" ca="1" si="1"/>
        <v>1.04</v>
      </c>
      <c r="U9">
        <f t="shared" ca="1" si="0"/>
        <v>4057.6574922247501</v>
      </c>
    </row>
    <row r="10" spans="1:21" x14ac:dyDescent="0.35">
      <c r="A10" s="3" t="s">
        <v>39</v>
      </c>
      <c r="B10" s="3" t="s">
        <v>60</v>
      </c>
      <c r="C10" s="3">
        <v>2.6642966083152E-2</v>
      </c>
      <c r="D10" s="3" t="s">
        <v>4</v>
      </c>
      <c r="E10" s="3"/>
      <c r="G10" s="5" t="s">
        <v>190</v>
      </c>
      <c r="H10" s="5">
        <f t="shared" si="2"/>
        <v>0.25399986284007409</v>
      </c>
      <c r="I10" s="5"/>
      <c r="J10" s="11">
        <v>10</v>
      </c>
      <c r="K10" s="5" t="s">
        <v>184</v>
      </c>
      <c r="L10" s="5" t="s">
        <v>188</v>
      </c>
      <c r="Q10">
        <v>0.09</v>
      </c>
      <c r="R10">
        <v>4510.2035735064701</v>
      </c>
      <c r="T10">
        <f t="shared" ca="1" si="1"/>
        <v>1.17</v>
      </c>
      <c r="U10">
        <f t="shared" ca="1" si="0"/>
        <v>3998.20139924869</v>
      </c>
    </row>
    <row r="11" spans="1:2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 t="s">
        <v>187</v>
      </c>
      <c r="H11" s="10">
        <f>C10*4</f>
        <v>0.106571864332608</v>
      </c>
      <c r="I11" s="5" t="s">
        <v>4</v>
      </c>
      <c r="J11" s="11">
        <f>H11*39.3701</f>
        <v>4.1957449559612101</v>
      </c>
      <c r="K11" s="5" t="s">
        <v>184</v>
      </c>
      <c r="Q11">
        <v>0.1</v>
      </c>
      <c r="R11">
        <v>4510.3640654800802</v>
      </c>
      <c r="T11">
        <f t="shared" ca="1" si="1"/>
        <v>1.3</v>
      </c>
      <c r="U11">
        <f t="shared" ca="1" si="0"/>
        <v>3938.6164346601699</v>
      </c>
    </row>
    <row r="12" spans="1:21" x14ac:dyDescent="0.35">
      <c r="A12" s="3" t="s">
        <v>139</v>
      </c>
      <c r="B12" s="3" t="s">
        <v>141</v>
      </c>
      <c r="C12" s="3">
        <v>6.0055738627100903E-2</v>
      </c>
      <c r="D12" s="3" t="s">
        <v>4</v>
      </c>
      <c r="E12" s="3" t="s">
        <v>213</v>
      </c>
      <c r="G12" s="5" t="s">
        <v>5</v>
      </c>
      <c r="H12" s="10">
        <f>C9</f>
        <v>0.31733274846388199</v>
      </c>
      <c r="I12" s="5" t="s">
        <v>4</v>
      </c>
      <c r="J12" s="11">
        <f>H12*39.3701</f>
        <v>12.493422040297881</v>
      </c>
      <c r="K12" s="5" t="s">
        <v>184</v>
      </c>
      <c r="Q12">
        <v>0.11</v>
      </c>
      <c r="R12">
        <v>4510.11286782569</v>
      </c>
      <c r="T12">
        <f t="shared" ca="1" si="1"/>
        <v>1.43</v>
      </c>
      <c r="U12">
        <f t="shared" ca="1" si="0"/>
        <v>3856.1293548864301</v>
      </c>
    </row>
    <row r="13" spans="1:2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/>
      <c r="G13" s="5" t="s">
        <v>191</v>
      </c>
      <c r="H13" s="5">
        <f t="shared" ref="H13" si="3">J13/39.3701</f>
        <v>0.12699993142003704</v>
      </c>
      <c r="I13" s="5" t="s">
        <v>4</v>
      </c>
      <c r="J13" s="5">
        <v>5</v>
      </c>
      <c r="K13" s="5" t="s">
        <v>184</v>
      </c>
      <c r="Q13">
        <v>0.12</v>
      </c>
      <c r="R13">
        <v>4495.79997887643</v>
      </c>
      <c r="T13">
        <f t="shared" ca="1" si="1"/>
        <v>1.56</v>
      </c>
      <c r="U13">
        <f t="shared" ca="1" si="0"/>
        <v>3797.5882392122298</v>
      </c>
    </row>
    <row r="14" spans="1:2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  <c r="Q14">
        <v>0.13</v>
      </c>
      <c r="R14">
        <v>4496.0988023964501</v>
      </c>
      <c r="T14">
        <f t="shared" ca="1" si="1"/>
        <v>1.69</v>
      </c>
      <c r="U14">
        <f t="shared" ca="1" si="0"/>
        <v>3735.1932111184501</v>
      </c>
    </row>
    <row r="15" spans="1:21" x14ac:dyDescent="0.35">
      <c r="A15" s="3" t="s">
        <v>37</v>
      </c>
      <c r="B15" s="3" t="s">
        <v>38</v>
      </c>
      <c r="C15" s="3">
        <v>2.5514751520534E-2</v>
      </c>
      <c r="D15" s="3" t="s">
        <v>4</v>
      </c>
      <c r="E15" s="3"/>
      <c r="G15" s="5"/>
      <c r="H15" s="5"/>
      <c r="I15" s="5"/>
      <c r="J15" s="5"/>
      <c r="K15" s="5"/>
      <c r="Q15">
        <v>0.14000000000000001</v>
      </c>
      <c r="R15">
        <v>4495.8968090164799</v>
      </c>
      <c r="T15">
        <f t="shared" ca="1" si="1"/>
        <v>1.82</v>
      </c>
      <c r="U15">
        <f t="shared" ca="1" si="0"/>
        <v>3672.3986524133802</v>
      </c>
    </row>
    <row r="16" spans="1:21" x14ac:dyDescent="0.35">
      <c r="A16" s="3" t="s">
        <v>42</v>
      </c>
      <c r="B16" s="3" t="s">
        <v>44</v>
      </c>
      <c r="C16" s="3">
        <v>8.2717344990564605</v>
      </c>
      <c r="D16" s="3" t="s">
        <v>13</v>
      </c>
      <c r="E16" s="3"/>
      <c r="G16" s="5" t="s">
        <v>198</v>
      </c>
      <c r="H16" s="10">
        <f>SUM(H9:H13)</f>
        <v>1.9172247377899785</v>
      </c>
      <c r="I16" s="5" t="s">
        <v>4</v>
      </c>
      <c r="J16" s="12">
        <f>SUM(J9:J13)</f>
        <v>75.481329649265248</v>
      </c>
      <c r="K16" s="5" t="s">
        <v>184</v>
      </c>
      <c r="Q16">
        <v>0.15</v>
      </c>
      <c r="R16">
        <v>4481.5592893193398</v>
      </c>
      <c r="T16">
        <f t="shared" ca="1" si="1"/>
        <v>1.95</v>
      </c>
      <c r="U16">
        <f t="shared" ca="1" si="0"/>
        <v>3584.2586618096798</v>
      </c>
    </row>
    <row r="17" spans="1:21" x14ac:dyDescent="0.35">
      <c r="A17" s="2" t="s">
        <v>43</v>
      </c>
      <c r="B17" s="2" t="s">
        <v>235</v>
      </c>
      <c r="C17" s="2">
        <v>86652</v>
      </c>
      <c r="D17" s="2" t="s">
        <v>19</v>
      </c>
      <c r="E17" s="2"/>
      <c r="G17" s="5" t="s">
        <v>197</v>
      </c>
      <c r="H17" s="10">
        <f>SUM(H7:H13)</f>
        <v>2.8062242577302379</v>
      </c>
      <c r="I17" s="5" t="s">
        <v>4</v>
      </c>
      <c r="J17" s="12">
        <f>SUM(J7:J13)</f>
        <v>110.48132964926525</v>
      </c>
      <c r="K17" s="5" t="s">
        <v>184</v>
      </c>
      <c r="Q17">
        <v>0.16</v>
      </c>
      <c r="R17">
        <v>4481.9061468438204</v>
      </c>
      <c r="T17">
        <f t="shared" ca="1" si="1"/>
        <v>2.08</v>
      </c>
      <c r="U17">
        <f t="shared" ca="1" si="0"/>
        <v>3523.9494220402298</v>
      </c>
    </row>
    <row r="18" spans="1:21" x14ac:dyDescent="0.35">
      <c r="A18" s="2" t="s">
        <v>22</v>
      </c>
      <c r="B18" s="2" t="s">
        <v>78</v>
      </c>
      <c r="C18" s="2">
        <v>86653</v>
      </c>
      <c r="D18" s="2" t="s">
        <v>19</v>
      </c>
      <c r="E18" s="2"/>
      <c r="G18" s="5" t="s">
        <v>192</v>
      </c>
      <c r="H18" s="10">
        <f>SUM(H6:H13)</f>
        <v>3.3142239834103857</v>
      </c>
      <c r="I18" s="5" t="s">
        <v>4</v>
      </c>
      <c r="J18" s="12">
        <f>SUM(J6:J13)</f>
        <v>130.48132964926526</v>
      </c>
      <c r="K18" s="5" t="s">
        <v>184</v>
      </c>
      <c r="Q18">
        <v>0.17</v>
      </c>
      <c r="R18">
        <v>4481.7083493465198</v>
      </c>
      <c r="T18">
        <f t="shared" ca="1" si="1"/>
        <v>2.21</v>
      </c>
      <c r="U18">
        <f t="shared" ca="1" si="0"/>
        <v>3457.7402241352802</v>
      </c>
    </row>
    <row r="19" spans="1:21" x14ac:dyDescent="0.35">
      <c r="A19" s="2" t="s">
        <v>21</v>
      </c>
      <c r="B19" s="2" t="s">
        <v>237</v>
      </c>
      <c r="C19" s="2">
        <v>301</v>
      </c>
      <c r="D19" s="2" t="s">
        <v>18</v>
      </c>
      <c r="E19" s="2"/>
      <c r="G19" s="5"/>
      <c r="H19" s="5"/>
      <c r="I19" s="5"/>
      <c r="J19" s="5"/>
      <c r="K19" s="5"/>
      <c r="Q19">
        <v>0.18</v>
      </c>
      <c r="R19">
        <v>4467.3865091314701</v>
      </c>
      <c r="T19">
        <f t="shared" ca="1" si="1"/>
        <v>2.34</v>
      </c>
      <c r="U19">
        <f t="shared" ca="1" si="0"/>
        <v>3391.5111594233599</v>
      </c>
    </row>
    <row r="20" spans="1:21" x14ac:dyDescent="0.35">
      <c r="A20" s="2" t="s">
        <v>136</v>
      </c>
      <c r="B20" s="2" t="s">
        <v>133</v>
      </c>
      <c r="C20" s="2">
        <v>1.05</v>
      </c>
      <c r="D20" s="2" t="s">
        <v>13</v>
      </c>
      <c r="E20" s="2"/>
      <c r="G20" s="5"/>
      <c r="H20" s="5"/>
      <c r="I20" s="5"/>
      <c r="J20" s="5"/>
      <c r="K20" s="5"/>
      <c r="Q20">
        <v>0.19</v>
      </c>
      <c r="R20">
        <v>4467.7685540218399</v>
      </c>
      <c r="T20">
        <f ca="1">OFFSET(Q20, (ROW()-1)*12,0)</f>
        <v>2.4700000000000002</v>
      </c>
      <c r="U20">
        <f t="shared" ca="1" si="0"/>
        <v>3312.0335587169002</v>
      </c>
    </row>
    <row r="21" spans="1:21" x14ac:dyDescent="0.35">
      <c r="A21" s="2" t="s">
        <v>137</v>
      </c>
      <c r="B21" s="2" t="s">
        <v>134</v>
      </c>
      <c r="C21" s="2">
        <v>0.9</v>
      </c>
      <c r="D21" s="2" t="s">
        <v>13</v>
      </c>
      <c r="E21" s="2"/>
      <c r="G21" s="5"/>
      <c r="H21" s="5"/>
      <c r="I21" s="5"/>
      <c r="J21" s="5"/>
      <c r="K21" s="5"/>
      <c r="Q21">
        <v>0.2</v>
      </c>
      <c r="R21">
        <v>4467.5699468697603</v>
      </c>
      <c r="T21">
        <f ca="1">OFFSET(Q21, (ROW()-1)*12,0)</f>
        <v>2.6</v>
      </c>
      <c r="U21">
        <f t="shared" ca="1" si="0"/>
        <v>3217.3664654735699</v>
      </c>
    </row>
    <row r="22" spans="1:2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/>
      <c r="G22" s="5"/>
      <c r="H22" s="5"/>
      <c r="I22" s="5"/>
      <c r="J22" s="5"/>
      <c r="K22" s="5"/>
      <c r="Q22">
        <v>0.21</v>
      </c>
      <c r="R22">
        <v>4453.1945874064504</v>
      </c>
      <c r="T22">
        <f t="shared" ref="T22:T27" ca="1" si="4">OFFSET(Q22, (ROW()-1)*12,0)</f>
        <v>2.73</v>
      </c>
      <c r="U22">
        <f t="shared" ca="1" si="0"/>
        <v>3164.01558149121</v>
      </c>
    </row>
    <row r="23" spans="1:2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  <c r="Q23">
        <v>0.22</v>
      </c>
      <c r="R23">
        <v>4453.61262561081</v>
      </c>
      <c r="T23">
        <f t="shared" ca="1" si="4"/>
        <v>2.86</v>
      </c>
      <c r="U23">
        <f t="shared" ca="1" si="0"/>
        <v>1057.57469279254</v>
      </c>
    </row>
    <row r="24" spans="1:21" x14ac:dyDescent="0.35">
      <c r="A24" s="4" t="s">
        <v>30</v>
      </c>
      <c r="B24" s="4" t="s">
        <v>29</v>
      </c>
      <c r="C24" s="4">
        <v>15</v>
      </c>
      <c r="D24" s="4" t="s">
        <v>17</v>
      </c>
      <c r="E24" s="4"/>
      <c r="G24" s="5"/>
      <c r="H24" s="5"/>
      <c r="I24" s="5"/>
      <c r="J24" s="5"/>
      <c r="K24" s="5"/>
      <c r="Q24">
        <v>0.23</v>
      </c>
      <c r="R24">
        <v>4453.4114985135402</v>
      </c>
      <c r="T24">
        <f t="shared" ca="1" si="4"/>
        <v>2.99</v>
      </c>
      <c r="U24">
        <f t="shared" ca="1" si="0"/>
        <v>861.40364763002196</v>
      </c>
    </row>
    <row r="25" spans="1:2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  <c r="Q25">
        <v>0.24</v>
      </c>
      <c r="R25">
        <v>4438.9778265661498</v>
      </c>
      <c r="T25">
        <f t="shared" ca="1" si="4"/>
        <v>3.12</v>
      </c>
      <c r="U25">
        <f t="shared" ca="1" si="0"/>
        <v>695.70738211064304</v>
      </c>
    </row>
    <row r="26" spans="1:2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  <c r="Q26">
        <v>0.25</v>
      </c>
      <c r="R26">
        <v>4439.4323285586897</v>
      </c>
      <c r="T26">
        <f t="shared" ca="1" si="4"/>
        <v>3.25</v>
      </c>
      <c r="U26">
        <f t="shared" ca="1" si="0"/>
        <v>561.15328548936895</v>
      </c>
    </row>
    <row r="27" spans="1:21" x14ac:dyDescent="0.35">
      <c r="E27" s="4" t="s">
        <v>178</v>
      </c>
      <c r="G27" s="5"/>
      <c r="H27" s="5"/>
      <c r="I27" s="5"/>
      <c r="J27" s="5"/>
      <c r="K27" s="5"/>
      <c r="Q27">
        <v>0.26</v>
      </c>
      <c r="R27">
        <v>4439.2283485832804</v>
      </c>
      <c r="T27">
        <f t="shared" ca="1" si="4"/>
        <v>3.38</v>
      </c>
      <c r="U27">
        <f t="shared" ca="1" si="0"/>
        <v>457.21197558441003</v>
      </c>
    </row>
    <row r="28" spans="1:21" x14ac:dyDescent="0.35">
      <c r="B28" s="4" t="s">
        <v>46</v>
      </c>
      <c r="C28" s="4">
        <v>1</v>
      </c>
      <c r="G28" s="5"/>
      <c r="H28" s="5"/>
      <c r="I28" s="5"/>
      <c r="J28" s="5"/>
      <c r="K28" s="5"/>
      <c r="Q28">
        <v>0.27</v>
      </c>
      <c r="R28">
        <v>4424.7864819822198</v>
      </c>
      <c r="T28">
        <f ca="1">OFFSET(Q28, (ROW()-1)*12,0)</f>
        <v>3.51</v>
      </c>
      <c r="U28">
        <f t="shared" ca="1" si="0"/>
        <v>367.43015616993699</v>
      </c>
    </row>
    <row r="29" spans="1:21" x14ac:dyDescent="0.35">
      <c r="G29" s="5"/>
      <c r="H29" s="5"/>
      <c r="I29" s="5"/>
      <c r="J29" s="5"/>
      <c r="K29" s="5"/>
      <c r="Q29">
        <v>0.28000000000000003</v>
      </c>
      <c r="R29">
        <v>4425.2776981230199</v>
      </c>
      <c r="T29">
        <f ca="1">OFFSET(Q29, (ROW()-1)*12,0)</f>
        <v>3.64</v>
      </c>
      <c r="U29">
        <f t="shared" ca="1" si="0"/>
        <v>294.88760882930001</v>
      </c>
    </row>
    <row r="30" spans="1:21" x14ac:dyDescent="0.35">
      <c r="G30" s="5"/>
      <c r="H30" s="5"/>
      <c r="I30" s="5"/>
      <c r="J30" s="5"/>
      <c r="K30" s="5"/>
      <c r="Q30">
        <v>0.28999999999999998</v>
      </c>
      <c r="R30">
        <v>4425.0706967366696</v>
      </c>
      <c r="T30">
        <f t="shared" ref="T30" ca="1" si="5">OFFSET(Q30, (ROW()-1)*12,0)</f>
        <v>3.77</v>
      </c>
      <c r="U30">
        <f t="shared" ca="1" si="0"/>
        <v>235.61909390647301</v>
      </c>
    </row>
    <row r="31" spans="1:21" x14ac:dyDescent="0.35">
      <c r="G31" s="5"/>
      <c r="H31" s="5"/>
      <c r="I31" s="5"/>
      <c r="J31" s="5"/>
      <c r="K31" s="5"/>
      <c r="Q31">
        <v>0.3</v>
      </c>
      <c r="R31">
        <v>4410.5275804928397</v>
      </c>
      <c r="T31">
        <v>4.03</v>
      </c>
      <c r="U31">
        <v>0</v>
      </c>
    </row>
    <row r="32" spans="1:21" x14ac:dyDescent="0.35">
      <c r="G32" s="5"/>
      <c r="H32" s="5"/>
      <c r="I32" s="5"/>
      <c r="J32" s="5"/>
      <c r="K32" s="5"/>
      <c r="Q32">
        <v>0.31</v>
      </c>
      <c r="R32">
        <v>4411.0561045540298</v>
      </c>
    </row>
    <row r="33" spans="7:18" x14ac:dyDescent="0.35">
      <c r="G33" s="5"/>
      <c r="H33" s="5"/>
      <c r="I33" s="5"/>
      <c r="J33" s="5"/>
      <c r="K33" s="5"/>
      <c r="Q33">
        <v>0.32</v>
      </c>
      <c r="R33">
        <v>4410.8458786765304</v>
      </c>
    </row>
    <row r="34" spans="7:18" x14ac:dyDescent="0.35">
      <c r="Q34">
        <v>0.33</v>
      </c>
      <c r="R34">
        <v>4396.2656313798898</v>
      </c>
    </row>
    <row r="35" spans="7:18" x14ac:dyDescent="0.35">
      <c r="Q35">
        <v>0.34</v>
      </c>
      <c r="R35">
        <v>4396.6154063047898</v>
      </c>
    </row>
    <row r="36" spans="7:18" x14ac:dyDescent="0.35">
      <c r="Q36">
        <v>0.35</v>
      </c>
      <c r="R36">
        <v>4396.4916296559604</v>
      </c>
    </row>
    <row r="37" spans="7:18" x14ac:dyDescent="0.35">
      <c r="Q37">
        <v>0.36</v>
      </c>
      <c r="R37">
        <v>4381.9034348371697</v>
      </c>
    </row>
    <row r="38" spans="7:18" x14ac:dyDescent="0.35">
      <c r="Q38">
        <v>0.37</v>
      </c>
      <c r="R38">
        <v>4382.2485115963</v>
      </c>
    </row>
    <row r="39" spans="7:18" x14ac:dyDescent="0.35">
      <c r="Q39">
        <v>0.38</v>
      </c>
      <c r="R39">
        <v>4382.1396103344196</v>
      </c>
    </row>
    <row r="40" spans="7:18" x14ac:dyDescent="0.35">
      <c r="Q40">
        <v>0.39</v>
      </c>
      <c r="R40">
        <v>4367.4845081616904</v>
      </c>
    </row>
    <row r="41" spans="7:18" x14ac:dyDescent="0.35">
      <c r="Q41">
        <v>0.4</v>
      </c>
      <c r="R41">
        <v>4367.9231661628501</v>
      </c>
    </row>
    <row r="42" spans="7:18" x14ac:dyDescent="0.35">
      <c r="Q42">
        <v>0.41</v>
      </c>
      <c r="R42">
        <v>4367.8126164072301</v>
      </c>
    </row>
    <row r="43" spans="7:18" x14ac:dyDescent="0.35">
      <c r="Q43">
        <v>0.42</v>
      </c>
      <c r="R43">
        <v>4353.0979702429804</v>
      </c>
    </row>
    <row r="44" spans="7:18" x14ac:dyDescent="0.35">
      <c r="Q44">
        <v>0.43</v>
      </c>
      <c r="R44">
        <v>4353.5146508929502</v>
      </c>
    </row>
    <row r="45" spans="7:18" x14ac:dyDescent="0.35">
      <c r="Q45">
        <v>0.44</v>
      </c>
      <c r="R45">
        <v>4353.4051299990697</v>
      </c>
    </row>
    <row r="46" spans="7:18" x14ac:dyDescent="0.35">
      <c r="Q46">
        <v>0.45</v>
      </c>
      <c r="R46">
        <v>4338.6325851946003</v>
      </c>
    </row>
    <row r="47" spans="7:18" x14ac:dyDescent="0.35">
      <c r="Q47">
        <v>0.46</v>
      </c>
      <c r="R47">
        <v>4339.0886433104097</v>
      </c>
    </row>
    <row r="48" spans="7:18" x14ac:dyDescent="0.35">
      <c r="Q48">
        <v>0.47</v>
      </c>
      <c r="R48">
        <v>4338.9759870962698</v>
      </c>
    </row>
    <row r="49" spans="17:18" x14ac:dyDescent="0.35">
      <c r="Q49">
        <v>0.48</v>
      </c>
      <c r="R49">
        <v>4324.1457572359996</v>
      </c>
    </row>
    <row r="50" spans="17:18" x14ac:dyDescent="0.35">
      <c r="Q50">
        <v>0.49</v>
      </c>
      <c r="R50">
        <v>4324.6416970710497</v>
      </c>
    </row>
    <row r="51" spans="17:18" x14ac:dyDescent="0.35">
      <c r="Q51">
        <v>0.5</v>
      </c>
      <c r="R51">
        <v>4324.5256699042302</v>
      </c>
    </row>
    <row r="52" spans="17:18" x14ac:dyDescent="0.35">
      <c r="Q52">
        <v>0.51</v>
      </c>
      <c r="R52">
        <v>4309.6956138272799</v>
      </c>
    </row>
    <row r="53" spans="17:18" x14ac:dyDescent="0.35">
      <c r="Q53">
        <v>0.52</v>
      </c>
      <c r="R53">
        <v>4310.2836924297899</v>
      </c>
    </row>
    <row r="54" spans="17:18" x14ac:dyDescent="0.35">
      <c r="Q54">
        <v>0.53</v>
      </c>
      <c r="R54">
        <v>4310.1644633099904</v>
      </c>
    </row>
    <row r="55" spans="17:18" x14ac:dyDescent="0.35">
      <c r="Q55">
        <v>0.54</v>
      </c>
      <c r="R55">
        <v>4295.3093486275802</v>
      </c>
    </row>
    <row r="56" spans="17:18" x14ac:dyDescent="0.35">
      <c r="Q56">
        <v>0.55000000000000004</v>
      </c>
      <c r="R56">
        <v>4295.8823642227198</v>
      </c>
    </row>
    <row r="57" spans="17:18" x14ac:dyDescent="0.35">
      <c r="Q57">
        <v>0.56000000000000005</v>
      </c>
      <c r="R57">
        <v>4295.7595392679495</v>
      </c>
    </row>
    <row r="58" spans="17:18" x14ac:dyDescent="0.35">
      <c r="Q58">
        <v>0.56999999999999995</v>
      </c>
      <c r="R58">
        <v>4280.8375477474201</v>
      </c>
    </row>
    <row r="59" spans="17:18" x14ac:dyDescent="0.35">
      <c r="Q59">
        <v>0.57999999999999996</v>
      </c>
      <c r="R59">
        <v>4281.4520432437803</v>
      </c>
    </row>
    <row r="60" spans="17:18" x14ac:dyDescent="0.35">
      <c r="Q60">
        <v>0.59</v>
      </c>
      <c r="R60">
        <v>4281.3250880372198</v>
      </c>
    </row>
    <row r="61" spans="17:18" x14ac:dyDescent="0.35">
      <c r="Q61">
        <v>0.6</v>
      </c>
      <c r="R61">
        <v>4266.3410451869204</v>
      </c>
    </row>
    <row r="62" spans="17:18" x14ac:dyDescent="0.35">
      <c r="Q62">
        <v>0.61</v>
      </c>
      <c r="R62">
        <v>4266.9974334671097</v>
      </c>
    </row>
    <row r="63" spans="17:18" x14ac:dyDescent="0.35">
      <c r="Q63">
        <v>0.62</v>
      </c>
      <c r="R63">
        <v>4266.8661288435196</v>
      </c>
    </row>
    <row r="64" spans="17:18" x14ac:dyDescent="0.35">
      <c r="Q64">
        <v>0.63</v>
      </c>
      <c r="R64">
        <v>4251.8206993303102</v>
      </c>
    </row>
    <row r="65" spans="17:18" x14ac:dyDescent="0.35">
      <c r="Q65">
        <v>0.64</v>
      </c>
      <c r="R65">
        <v>4252.5730779861797</v>
      </c>
    </row>
    <row r="66" spans="17:18" x14ac:dyDescent="0.35">
      <c r="Q66">
        <v>0.65</v>
      </c>
      <c r="R66">
        <v>4252.4371721285297</v>
      </c>
    </row>
    <row r="67" spans="17:18" x14ac:dyDescent="0.35">
      <c r="Q67">
        <v>0.66</v>
      </c>
      <c r="R67">
        <v>4252.43394926357</v>
      </c>
    </row>
    <row r="68" spans="17:18" x14ac:dyDescent="0.35">
      <c r="Q68">
        <v>0.67</v>
      </c>
      <c r="R68">
        <v>4232.2224734724796</v>
      </c>
    </row>
    <row r="69" spans="17:18" x14ac:dyDescent="0.35">
      <c r="Q69">
        <v>0.68</v>
      </c>
      <c r="R69">
        <v>4233.2431367730996</v>
      </c>
    </row>
    <row r="70" spans="17:18" x14ac:dyDescent="0.35">
      <c r="Q70">
        <v>0.69</v>
      </c>
      <c r="R70">
        <v>4233.0577608813901</v>
      </c>
    </row>
    <row r="71" spans="17:18" x14ac:dyDescent="0.35">
      <c r="Q71">
        <v>0.7</v>
      </c>
      <c r="R71">
        <v>4233.06150841827</v>
      </c>
    </row>
    <row r="72" spans="17:18" x14ac:dyDescent="0.35">
      <c r="Q72">
        <v>0.71</v>
      </c>
      <c r="R72">
        <v>4212.7674120611</v>
      </c>
    </row>
    <row r="73" spans="17:18" x14ac:dyDescent="0.35">
      <c r="Q73">
        <v>0.72</v>
      </c>
      <c r="R73">
        <v>4213.8656252732198</v>
      </c>
    </row>
    <row r="74" spans="17:18" x14ac:dyDescent="0.35">
      <c r="Q74">
        <v>0.73</v>
      </c>
      <c r="R74">
        <v>4213.6711466104298</v>
      </c>
    </row>
    <row r="75" spans="17:18" x14ac:dyDescent="0.35">
      <c r="Q75">
        <v>0.74</v>
      </c>
      <c r="R75">
        <v>4213.67693381145</v>
      </c>
    </row>
    <row r="76" spans="17:18" x14ac:dyDescent="0.35">
      <c r="Q76">
        <v>0.75</v>
      </c>
      <c r="R76">
        <v>4193.2523304666702</v>
      </c>
    </row>
    <row r="77" spans="17:18" x14ac:dyDescent="0.35">
      <c r="Q77">
        <v>0.76</v>
      </c>
      <c r="R77">
        <v>4194.4852924238403</v>
      </c>
    </row>
    <row r="78" spans="17:18" x14ac:dyDescent="0.35">
      <c r="Q78">
        <v>0.77</v>
      </c>
      <c r="R78">
        <v>4194.28038383492</v>
      </c>
    </row>
    <row r="79" spans="17:18" x14ac:dyDescent="0.35">
      <c r="Q79">
        <v>0.78</v>
      </c>
      <c r="R79">
        <v>4194.2882809570001</v>
      </c>
    </row>
    <row r="80" spans="17:18" x14ac:dyDescent="0.35">
      <c r="Q80">
        <v>0.79</v>
      </c>
      <c r="R80">
        <v>4173.7439816779397</v>
      </c>
    </row>
    <row r="81" spans="17:18" x14ac:dyDescent="0.35">
      <c r="Q81">
        <v>0.8</v>
      </c>
      <c r="R81">
        <v>4175.0052960440098</v>
      </c>
    </row>
    <row r="82" spans="17:18" x14ac:dyDescent="0.35">
      <c r="Q82">
        <v>0.81</v>
      </c>
      <c r="R82">
        <v>4174.7892909186503</v>
      </c>
    </row>
    <row r="83" spans="17:18" x14ac:dyDescent="0.35">
      <c r="Q83">
        <v>0.82</v>
      </c>
      <c r="R83">
        <v>4174.7994245425598</v>
      </c>
    </row>
    <row r="84" spans="17:18" x14ac:dyDescent="0.35">
      <c r="Q84">
        <v>0.83</v>
      </c>
      <c r="R84">
        <v>4154.1517393041004</v>
      </c>
    </row>
    <row r="85" spans="17:18" x14ac:dyDescent="0.35">
      <c r="Q85">
        <v>0.84</v>
      </c>
      <c r="R85">
        <v>4155.4957441380402</v>
      </c>
    </row>
    <row r="86" spans="17:18" x14ac:dyDescent="0.35">
      <c r="Q86">
        <v>0.85</v>
      </c>
      <c r="R86">
        <v>4155.2680482385504</v>
      </c>
    </row>
    <row r="87" spans="17:18" x14ac:dyDescent="0.35">
      <c r="Q87">
        <v>0.86</v>
      </c>
      <c r="R87">
        <v>4155.2805463626601</v>
      </c>
    </row>
    <row r="88" spans="17:18" x14ac:dyDescent="0.35">
      <c r="Q88">
        <v>0.87</v>
      </c>
      <c r="R88">
        <v>4134.5698378225698</v>
      </c>
    </row>
    <row r="89" spans="17:18" x14ac:dyDescent="0.35">
      <c r="Q89">
        <v>0.88</v>
      </c>
      <c r="R89">
        <v>4136.0480122448698</v>
      </c>
    </row>
    <row r="90" spans="17:18" x14ac:dyDescent="0.35">
      <c r="Q90">
        <v>0.89</v>
      </c>
      <c r="R90">
        <v>4135.8083360321098</v>
      </c>
    </row>
    <row r="91" spans="17:18" x14ac:dyDescent="0.35">
      <c r="Q91">
        <v>0.9</v>
      </c>
      <c r="R91">
        <v>4135.8232856080704</v>
      </c>
    </row>
    <row r="92" spans="17:18" x14ac:dyDescent="0.35">
      <c r="Q92">
        <v>0.91</v>
      </c>
      <c r="R92">
        <v>4114.96914251629</v>
      </c>
    </row>
    <row r="93" spans="17:18" x14ac:dyDescent="0.35">
      <c r="Q93">
        <v>0.92</v>
      </c>
      <c r="R93">
        <v>4116.4824029700703</v>
      </c>
    </row>
    <row r="94" spans="17:18" x14ac:dyDescent="0.35">
      <c r="Q94">
        <v>0.93</v>
      </c>
      <c r="R94">
        <v>4116.22905129643</v>
      </c>
    </row>
    <row r="95" spans="17:18" x14ac:dyDescent="0.35">
      <c r="Q95">
        <v>0.94</v>
      </c>
      <c r="R95">
        <v>4116.2467642490701</v>
      </c>
    </row>
    <row r="96" spans="17:18" x14ac:dyDescent="0.35">
      <c r="Q96">
        <v>0.95</v>
      </c>
      <c r="R96">
        <v>4095.26315040076</v>
      </c>
    </row>
    <row r="97" spans="17:18" x14ac:dyDescent="0.35">
      <c r="Q97">
        <v>0.96</v>
      </c>
      <c r="R97">
        <v>4096.8657088066802</v>
      </c>
    </row>
    <row r="98" spans="17:18" x14ac:dyDescent="0.35">
      <c r="Q98">
        <v>0.97</v>
      </c>
      <c r="R98">
        <v>4096.5979655095498</v>
      </c>
    </row>
    <row r="99" spans="17:18" x14ac:dyDescent="0.35">
      <c r="Q99">
        <v>0.98</v>
      </c>
      <c r="R99">
        <v>4096.6186179053402</v>
      </c>
    </row>
    <row r="100" spans="17:18" x14ac:dyDescent="0.35">
      <c r="Q100">
        <v>0.99</v>
      </c>
      <c r="R100">
        <v>4075.5074710383801</v>
      </c>
    </row>
    <row r="101" spans="17:18" x14ac:dyDescent="0.35">
      <c r="Q101">
        <v>1</v>
      </c>
      <c r="R101">
        <v>4077.2537415417901</v>
      </c>
    </row>
    <row r="102" spans="17:18" x14ac:dyDescent="0.35">
      <c r="Q102">
        <v>1.01</v>
      </c>
      <c r="R102">
        <v>4076.97075258523</v>
      </c>
    </row>
    <row r="103" spans="17:18" x14ac:dyDescent="0.35">
      <c r="Q103">
        <v>1.02</v>
      </c>
      <c r="R103">
        <v>4076.9945468300002</v>
      </c>
    </row>
    <row r="104" spans="17:18" x14ac:dyDescent="0.35">
      <c r="Q104">
        <v>1.03</v>
      </c>
      <c r="R104">
        <v>4055.8829410845001</v>
      </c>
    </row>
    <row r="105" spans="17:18" x14ac:dyDescent="0.35">
      <c r="Q105">
        <v>1.04</v>
      </c>
      <c r="R105">
        <v>4057.6574922247501</v>
      </c>
    </row>
    <row r="106" spans="17:18" x14ac:dyDescent="0.35">
      <c r="Q106">
        <v>1.05</v>
      </c>
      <c r="R106">
        <v>4057.3600901566201</v>
      </c>
    </row>
    <row r="107" spans="17:18" x14ac:dyDescent="0.35">
      <c r="Q107">
        <v>1.06</v>
      </c>
      <c r="R107">
        <v>4057.38696837628</v>
      </c>
    </row>
    <row r="108" spans="17:18" x14ac:dyDescent="0.35">
      <c r="Q108">
        <v>1.07</v>
      </c>
      <c r="R108">
        <v>4036.1247011364799</v>
      </c>
    </row>
    <row r="109" spans="17:18" x14ac:dyDescent="0.35">
      <c r="Q109">
        <v>1.08</v>
      </c>
      <c r="R109">
        <v>4037.99509691908</v>
      </c>
    </row>
    <row r="110" spans="17:18" x14ac:dyDescent="0.35">
      <c r="Q110">
        <v>1.0900000000000001</v>
      </c>
      <c r="R110">
        <v>4037.6803664935401</v>
      </c>
    </row>
    <row r="111" spans="17:18" x14ac:dyDescent="0.35">
      <c r="Q111">
        <v>1.1000000000000001</v>
      </c>
      <c r="R111">
        <v>4037.7108735339202</v>
      </c>
    </row>
    <row r="112" spans="17:18" x14ac:dyDescent="0.35">
      <c r="Q112">
        <v>1.1100000000000001</v>
      </c>
      <c r="R112">
        <v>4016.30755949482</v>
      </c>
    </row>
    <row r="113" spans="17:18" x14ac:dyDescent="0.35">
      <c r="Q113">
        <v>1.1200000000000001</v>
      </c>
      <c r="R113">
        <v>4018.3272781124801</v>
      </c>
    </row>
    <row r="114" spans="17:18" x14ac:dyDescent="0.35">
      <c r="Q114">
        <v>1.1299999999999999</v>
      </c>
      <c r="R114">
        <v>4017.9943581200801</v>
      </c>
    </row>
    <row r="115" spans="17:18" x14ac:dyDescent="0.35">
      <c r="Q115">
        <v>1.1399999999999999</v>
      </c>
      <c r="R115">
        <v>4018.0287355182199</v>
      </c>
    </row>
    <row r="116" spans="17:18" x14ac:dyDescent="0.35">
      <c r="Q116">
        <v>1.1499999999999999</v>
      </c>
      <c r="R116">
        <v>3996.4876224219702</v>
      </c>
    </row>
    <row r="117" spans="17:18" x14ac:dyDescent="0.35">
      <c r="Q117">
        <v>1.1599999999999999</v>
      </c>
      <c r="R117">
        <v>3998.5535387949499</v>
      </c>
    </row>
    <row r="118" spans="17:18" x14ac:dyDescent="0.35">
      <c r="Q118">
        <v>1.17</v>
      </c>
      <c r="R118">
        <v>3998.20139924869</v>
      </c>
    </row>
    <row r="119" spans="17:18" x14ac:dyDescent="0.35">
      <c r="Q119">
        <v>1.18</v>
      </c>
      <c r="R119">
        <v>3998.2399240252898</v>
      </c>
    </row>
    <row r="120" spans="17:18" x14ac:dyDescent="0.35">
      <c r="Q120">
        <v>1.19</v>
      </c>
      <c r="R120">
        <v>3976.59062940686</v>
      </c>
    </row>
    <row r="121" spans="17:18" x14ac:dyDescent="0.35">
      <c r="Q121">
        <v>1.2</v>
      </c>
      <c r="R121">
        <v>3978.7542791149599</v>
      </c>
    </row>
    <row r="122" spans="17:18" x14ac:dyDescent="0.35">
      <c r="Q122">
        <v>1.21</v>
      </c>
      <c r="R122">
        <v>3978.3823330679602</v>
      </c>
    </row>
    <row r="123" spans="17:18" x14ac:dyDescent="0.35">
      <c r="Q123">
        <v>1.22</v>
      </c>
      <c r="R123">
        <v>3978.42521881521</v>
      </c>
    </row>
    <row r="124" spans="17:18" x14ac:dyDescent="0.35">
      <c r="Q124">
        <v>1.23</v>
      </c>
      <c r="R124">
        <v>3956.6037547475698</v>
      </c>
    </row>
    <row r="125" spans="17:18" x14ac:dyDescent="0.35">
      <c r="Q125">
        <v>1.24</v>
      </c>
      <c r="R125">
        <v>3958.9259686970199</v>
      </c>
    </row>
    <row r="126" spans="17:18" x14ac:dyDescent="0.35">
      <c r="Q126">
        <v>1.25</v>
      </c>
      <c r="R126">
        <v>3958.53201555549</v>
      </c>
    </row>
    <row r="127" spans="17:18" x14ac:dyDescent="0.35">
      <c r="Q127">
        <v>1.26</v>
      </c>
      <c r="R127">
        <v>3958.5797614768398</v>
      </c>
    </row>
    <row r="128" spans="17:18" x14ac:dyDescent="0.35">
      <c r="Q128">
        <v>1.27</v>
      </c>
      <c r="R128">
        <v>3936.6035903145198</v>
      </c>
    </row>
    <row r="129" spans="17:18" x14ac:dyDescent="0.35">
      <c r="Q129">
        <v>1.28</v>
      </c>
      <c r="R129">
        <v>3938.98043744602</v>
      </c>
    </row>
    <row r="130" spans="17:18" x14ac:dyDescent="0.35">
      <c r="Q130">
        <v>1.29</v>
      </c>
      <c r="R130">
        <v>3938.5635167732698</v>
      </c>
    </row>
    <row r="131" spans="17:18" x14ac:dyDescent="0.35">
      <c r="Q131">
        <v>1.3</v>
      </c>
      <c r="R131">
        <v>3938.6164346601699</v>
      </c>
    </row>
    <row r="132" spans="17:18" x14ac:dyDescent="0.35">
      <c r="Q132">
        <v>1.31</v>
      </c>
      <c r="R132">
        <v>3916.4914917323599</v>
      </c>
    </row>
    <row r="133" spans="17:18" x14ac:dyDescent="0.35">
      <c r="Q133">
        <v>1.32</v>
      </c>
      <c r="R133">
        <v>3918.9766006801801</v>
      </c>
    </row>
    <row r="134" spans="17:18" x14ac:dyDescent="0.35">
      <c r="Q134">
        <v>1.33</v>
      </c>
      <c r="R134">
        <v>3918.53744642635</v>
      </c>
    </row>
    <row r="135" spans="17:18" x14ac:dyDescent="0.35">
      <c r="Q135">
        <v>1.34</v>
      </c>
      <c r="R135">
        <v>3918.5948382640499</v>
      </c>
    </row>
    <row r="136" spans="17:18" x14ac:dyDescent="0.35">
      <c r="Q136">
        <v>1.35</v>
      </c>
      <c r="R136">
        <v>3896.43026223779</v>
      </c>
    </row>
    <row r="137" spans="17:18" x14ac:dyDescent="0.35">
      <c r="Q137">
        <v>1.36</v>
      </c>
      <c r="R137">
        <v>3899.0628141965199</v>
      </c>
    </row>
    <row r="138" spans="17:18" x14ac:dyDescent="0.35">
      <c r="Q138">
        <v>1.37</v>
      </c>
      <c r="R138">
        <v>3898.6058470193002</v>
      </c>
    </row>
    <row r="139" spans="17:18" x14ac:dyDescent="0.35">
      <c r="Q139">
        <v>1.38</v>
      </c>
      <c r="R139">
        <v>3898.6682302230602</v>
      </c>
    </row>
    <row r="140" spans="17:18" x14ac:dyDescent="0.35">
      <c r="Q140">
        <v>1.39</v>
      </c>
      <c r="R140">
        <v>3876.34099695963</v>
      </c>
    </row>
    <row r="141" spans="17:18" x14ac:dyDescent="0.35">
      <c r="Q141">
        <v>1.4</v>
      </c>
      <c r="R141">
        <v>3879.0376885902501</v>
      </c>
    </row>
    <row r="142" spans="17:18" x14ac:dyDescent="0.35">
      <c r="Q142">
        <v>1.41</v>
      </c>
      <c r="R142">
        <v>3878.55346516707</v>
      </c>
    </row>
    <row r="143" spans="17:18" x14ac:dyDescent="0.35">
      <c r="Q143">
        <v>1.42</v>
      </c>
      <c r="R143">
        <v>3878.62222905098</v>
      </c>
    </row>
    <row r="144" spans="17:18" x14ac:dyDescent="0.35">
      <c r="Q144">
        <v>1.43</v>
      </c>
      <c r="R144">
        <v>3856.1293548864301</v>
      </c>
    </row>
    <row r="145" spans="17:18" x14ac:dyDescent="0.35">
      <c r="Q145">
        <v>1.44</v>
      </c>
      <c r="R145">
        <v>3858.9442326139301</v>
      </c>
    </row>
    <row r="146" spans="17:18" x14ac:dyDescent="0.35">
      <c r="Q146">
        <v>1.45</v>
      </c>
      <c r="R146">
        <v>3858.4312138605501</v>
      </c>
    </row>
    <row r="147" spans="17:18" x14ac:dyDescent="0.35">
      <c r="Q147">
        <v>1.46</v>
      </c>
      <c r="R147">
        <v>3858.5068442913698</v>
      </c>
    </row>
    <row r="148" spans="17:18" x14ac:dyDescent="0.35">
      <c r="Q148">
        <v>1.47</v>
      </c>
      <c r="R148">
        <v>3835.8531338706298</v>
      </c>
    </row>
    <row r="149" spans="17:18" x14ac:dyDescent="0.35">
      <c r="Q149">
        <v>1.48</v>
      </c>
      <c r="R149">
        <v>3838.8369026619798</v>
      </c>
    </row>
    <row r="150" spans="17:18" x14ac:dyDescent="0.35">
      <c r="Q150">
        <v>1.49</v>
      </c>
      <c r="R150">
        <v>3838.2937076144499</v>
      </c>
    </row>
    <row r="151" spans="17:18" x14ac:dyDescent="0.35">
      <c r="Q151">
        <v>1.5</v>
      </c>
      <c r="R151">
        <v>3838.3766818496301</v>
      </c>
    </row>
    <row r="152" spans="17:18" x14ac:dyDescent="0.35">
      <c r="Q152">
        <v>1.51</v>
      </c>
      <c r="R152">
        <v>3815.6144406886501</v>
      </c>
    </row>
    <row r="153" spans="17:18" x14ac:dyDescent="0.35">
      <c r="Q153">
        <v>1.52</v>
      </c>
      <c r="R153">
        <v>3818.1560192223901</v>
      </c>
    </row>
    <row r="154" spans="17:18" x14ac:dyDescent="0.35">
      <c r="Q154">
        <v>1.53</v>
      </c>
      <c r="R154">
        <v>3817.90262368197</v>
      </c>
    </row>
    <row r="155" spans="17:18" x14ac:dyDescent="0.35">
      <c r="Q155">
        <v>1.54</v>
      </c>
      <c r="R155">
        <v>3817.91702348428</v>
      </c>
    </row>
    <row r="156" spans="17:18" x14ac:dyDescent="0.35">
      <c r="Q156">
        <v>1.55</v>
      </c>
      <c r="R156">
        <v>3794.97945228767</v>
      </c>
    </row>
    <row r="157" spans="17:18" x14ac:dyDescent="0.35">
      <c r="Q157">
        <v>1.56</v>
      </c>
      <c r="R157">
        <v>3797.5882392122298</v>
      </c>
    </row>
    <row r="158" spans="17:18" x14ac:dyDescent="0.35">
      <c r="Q158">
        <v>1.57</v>
      </c>
      <c r="R158">
        <v>3797.3615648678201</v>
      </c>
    </row>
    <row r="159" spans="17:18" x14ac:dyDescent="0.35">
      <c r="Q159">
        <v>1.58</v>
      </c>
      <c r="R159">
        <v>3797.3748870783602</v>
      </c>
    </row>
    <row r="160" spans="17:18" x14ac:dyDescent="0.35">
      <c r="Q160">
        <v>1.59</v>
      </c>
      <c r="R160">
        <v>3774.2633058692099</v>
      </c>
    </row>
    <row r="161" spans="17:18" x14ac:dyDescent="0.35">
      <c r="Q161">
        <v>1.6</v>
      </c>
      <c r="R161">
        <v>3776.93920933459</v>
      </c>
    </row>
    <row r="162" spans="17:18" x14ac:dyDescent="0.35">
      <c r="Q162">
        <v>1.61</v>
      </c>
      <c r="R162">
        <v>3776.6841062613498</v>
      </c>
    </row>
    <row r="163" spans="17:18" x14ac:dyDescent="0.35">
      <c r="Q163">
        <v>1.62</v>
      </c>
      <c r="R163">
        <v>3776.7020416927398</v>
      </c>
    </row>
    <row r="164" spans="17:18" x14ac:dyDescent="0.35">
      <c r="Q164">
        <v>1.63</v>
      </c>
      <c r="R164">
        <v>3753.4214900588099</v>
      </c>
    </row>
    <row r="165" spans="17:18" x14ac:dyDescent="0.35">
      <c r="Q165">
        <v>1.64</v>
      </c>
      <c r="R165">
        <v>3756.2831184776701</v>
      </c>
    </row>
    <row r="166" spans="17:18" x14ac:dyDescent="0.35">
      <c r="Q166">
        <v>1.65</v>
      </c>
      <c r="R166">
        <v>3755.9980681972802</v>
      </c>
    </row>
    <row r="167" spans="17:18" x14ac:dyDescent="0.35">
      <c r="Q167">
        <v>1.66</v>
      </c>
      <c r="R167">
        <v>3756.0210973471399</v>
      </c>
    </row>
    <row r="168" spans="17:18" x14ac:dyDescent="0.35">
      <c r="Q168">
        <v>1.67</v>
      </c>
      <c r="R168">
        <v>3732.5773202782698</v>
      </c>
    </row>
    <row r="169" spans="17:18" x14ac:dyDescent="0.35">
      <c r="Q169">
        <v>1.68</v>
      </c>
      <c r="R169">
        <v>3735.5099713303498</v>
      </c>
    </row>
    <row r="170" spans="17:18" x14ac:dyDescent="0.35">
      <c r="Q170">
        <v>1.69</v>
      </c>
      <c r="R170">
        <v>3735.1932111184501</v>
      </c>
    </row>
    <row r="171" spans="17:18" x14ac:dyDescent="0.35">
      <c r="Q171">
        <v>1.7</v>
      </c>
      <c r="R171">
        <v>3735.22186874107</v>
      </c>
    </row>
    <row r="172" spans="17:18" x14ac:dyDescent="0.35">
      <c r="Q172">
        <v>1.71</v>
      </c>
      <c r="R172">
        <v>3711.55764029893</v>
      </c>
    </row>
    <row r="173" spans="17:18" x14ac:dyDescent="0.35">
      <c r="Q173">
        <v>1.72</v>
      </c>
      <c r="R173">
        <v>3714.68877623562</v>
      </c>
    </row>
    <row r="174" spans="17:18" x14ac:dyDescent="0.35">
      <c r="Q174">
        <v>1.73</v>
      </c>
      <c r="R174">
        <v>3714.3377251756101</v>
      </c>
    </row>
    <row r="175" spans="17:18" x14ac:dyDescent="0.35">
      <c r="Q175">
        <v>1.74</v>
      </c>
      <c r="R175">
        <v>3714.3727036555601</v>
      </c>
    </row>
    <row r="176" spans="17:18" x14ac:dyDescent="0.35">
      <c r="Q176">
        <v>1.75</v>
      </c>
      <c r="R176">
        <v>3690.5164777761402</v>
      </c>
    </row>
    <row r="177" spans="17:18" x14ac:dyDescent="0.35">
      <c r="Q177">
        <v>1.76</v>
      </c>
      <c r="R177">
        <v>3693.7291748019002</v>
      </c>
    </row>
    <row r="178" spans="17:18" x14ac:dyDescent="0.35">
      <c r="Q178">
        <v>1.77</v>
      </c>
      <c r="R178">
        <v>3693.3421249615799</v>
      </c>
    </row>
    <row r="179" spans="17:18" x14ac:dyDescent="0.35">
      <c r="Q179">
        <v>1.78</v>
      </c>
      <c r="R179">
        <v>3693.3840225117701</v>
      </c>
    </row>
    <row r="180" spans="17:18" x14ac:dyDescent="0.35">
      <c r="Q180">
        <v>1.79</v>
      </c>
      <c r="R180">
        <v>3669.3636552389098</v>
      </c>
    </row>
    <row r="181" spans="17:18" x14ac:dyDescent="0.35">
      <c r="Q181">
        <v>1.8</v>
      </c>
      <c r="R181">
        <v>3672.7737291825902</v>
      </c>
    </row>
    <row r="182" spans="17:18" x14ac:dyDescent="0.35">
      <c r="Q182">
        <v>1.81</v>
      </c>
      <c r="R182">
        <v>3672.3492460423799</v>
      </c>
    </row>
    <row r="183" spans="17:18" x14ac:dyDescent="0.35">
      <c r="Q183">
        <v>1.82</v>
      </c>
      <c r="R183">
        <v>3672.3986524133802</v>
      </c>
    </row>
    <row r="184" spans="17:18" x14ac:dyDescent="0.35">
      <c r="Q184">
        <v>1.83</v>
      </c>
      <c r="R184">
        <v>3648.2598283531802</v>
      </c>
    </row>
    <row r="185" spans="17:18" x14ac:dyDescent="0.35">
      <c r="Q185">
        <v>1.84</v>
      </c>
      <c r="R185">
        <v>3651.7471050757399</v>
      </c>
    </row>
    <row r="186" spans="17:18" x14ac:dyDescent="0.35">
      <c r="Q186">
        <v>1.85</v>
      </c>
      <c r="R186">
        <v>3651.28394922194</v>
      </c>
    </row>
    <row r="187" spans="17:18" x14ac:dyDescent="0.35">
      <c r="Q187">
        <v>1.86</v>
      </c>
      <c r="R187">
        <v>3651.3414445690901</v>
      </c>
    </row>
    <row r="188" spans="17:18" x14ac:dyDescent="0.35">
      <c r="Q188">
        <v>1.87</v>
      </c>
      <c r="R188">
        <v>3626.9843989945098</v>
      </c>
    </row>
    <row r="189" spans="17:18" x14ac:dyDescent="0.35">
      <c r="Q189">
        <v>1.88</v>
      </c>
      <c r="R189">
        <v>3630.68299368822</v>
      </c>
    </row>
    <row r="190" spans="17:18" x14ac:dyDescent="0.35">
      <c r="Q190">
        <v>1.89</v>
      </c>
      <c r="R190">
        <v>3630.1772037676201</v>
      </c>
    </row>
    <row r="191" spans="17:18" x14ac:dyDescent="0.35">
      <c r="Q191">
        <v>1.9</v>
      </c>
      <c r="R191">
        <v>3630.2438475315298</v>
      </c>
    </row>
    <row r="192" spans="17:18" x14ac:dyDescent="0.35">
      <c r="Q192">
        <v>1.91</v>
      </c>
      <c r="R192">
        <v>3605.68095663855</v>
      </c>
    </row>
    <row r="193" spans="17:18" x14ac:dyDescent="0.35">
      <c r="Q193">
        <v>1.92</v>
      </c>
      <c r="R193">
        <v>3609.4770588034098</v>
      </c>
    </row>
    <row r="194" spans="17:18" x14ac:dyDescent="0.35">
      <c r="Q194">
        <v>1.93</v>
      </c>
      <c r="R194">
        <v>3608.92636770123</v>
      </c>
    </row>
    <row r="195" spans="17:18" x14ac:dyDescent="0.35">
      <c r="Q195">
        <v>1.94</v>
      </c>
      <c r="R195">
        <v>3609.0030005421099</v>
      </c>
    </row>
    <row r="196" spans="17:18" x14ac:dyDescent="0.35">
      <c r="Q196">
        <v>1.95</v>
      </c>
      <c r="R196">
        <v>3584.2586618096798</v>
      </c>
    </row>
    <row r="197" spans="17:18" x14ac:dyDescent="0.35">
      <c r="Q197">
        <v>1.96</v>
      </c>
      <c r="R197">
        <v>3588.2676821454802</v>
      </c>
    </row>
    <row r="198" spans="17:18" x14ac:dyDescent="0.35">
      <c r="Q198">
        <v>1.97</v>
      </c>
      <c r="R198">
        <v>3587.6703398292402</v>
      </c>
    </row>
    <row r="199" spans="17:18" x14ac:dyDescent="0.35">
      <c r="Q199">
        <v>1.98</v>
      </c>
      <c r="R199">
        <v>3587.7577573859498</v>
      </c>
    </row>
    <row r="200" spans="17:18" x14ac:dyDescent="0.35">
      <c r="Q200">
        <v>1.99</v>
      </c>
      <c r="R200">
        <v>3562.7903547255801</v>
      </c>
    </row>
    <row r="201" spans="17:18" x14ac:dyDescent="0.35">
      <c r="Q201">
        <v>2</v>
      </c>
      <c r="R201">
        <v>3566.9074967515699</v>
      </c>
    </row>
    <row r="202" spans="17:18" x14ac:dyDescent="0.35">
      <c r="Q202">
        <v>2.0099999999999998</v>
      </c>
      <c r="R202">
        <v>3566.2597566376999</v>
      </c>
    </row>
    <row r="203" spans="17:18" x14ac:dyDescent="0.35">
      <c r="Q203">
        <v>2.02</v>
      </c>
      <c r="R203">
        <v>3566.3591450027602</v>
      </c>
    </row>
    <row r="204" spans="17:18" x14ac:dyDescent="0.35">
      <c r="Q204">
        <v>2.0299999999999998</v>
      </c>
      <c r="R204">
        <v>3541.1553181887598</v>
      </c>
    </row>
    <row r="205" spans="17:18" x14ac:dyDescent="0.35">
      <c r="Q205">
        <v>2.04</v>
      </c>
      <c r="R205">
        <v>3545.5026535965098</v>
      </c>
    </row>
    <row r="206" spans="17:18" x14ac:dyDescent="0.35">
      <c r="Q206">
        <v>2.0499999999999998</v>
      </c>
      <c r="R206">
        <v>3544.80145157879</v>
      </c>
    </row>
    <row r="207" spans="17:18" x14ac:dyDescent="0.35">
      <c r="Q207">
        <v>2.06</v>
      </c>
      <c r="R207">
        <v>3544.9139494311798</v>
      </c>
    </row>
    <row r="208" spans="17:18" x14ac:dyDescent="0.35">
      <c r="Q208">
        <v>2.0699999999999998</v>
      </c>
      <c r="R208">
        <v>3519.4847822336601</v>
      </c>
    </row>
    <row r="209" spans="17:18" x14ac:dyDescent="0.35">
      <c r="Q209">
        <v>2.08</v>
      </c>
      <c r="R209">
        <v>3523.9494220402298</v>
      </c>
    </row>
    <row r="210" spans="17:18" x14ac:dyDescent="0.35">
      <c r="Q210">
        <v>2.09</v>
      </c>
      <c r="R210">
        <v>3523.1919741920701</v>
      </c>
    </row>
    <row r="211" spans="17:18" x14ac:dyDescent="0.35">
      <c r="Q211">
        <v>2.1</v>
      </c>
      <c r="R211">
        <v>3523.3187224326498</v>
      </c>
    </row>
    <row r="212" spans="17:18" x14ac:dyDescent="0.35">
      <c r="Q212">
        <v>2.11</v>
      </c>
      <c r="R212">
        <v>3497.6454733671799</v>
      </c>
    </row>
    <row r="213" spans="17:18" x14ac:dyDescent="0.35">
      <c r="Q213">
        <v>2.12</v>
      </c>
      <c r="R213">
        <v>3502.3507960342299</v>
      </c>
    </row>
    <row r="214" spans="17:18" x14ac:dyDescent="0.35">
      <c r="Q214">
        <v>2.13</v>
      </c>
      <c r="R214">
        <v>3501.5335090769099</v>
      </c>
    </row>
    <row r="215" spans="17:18" x14ac:dyDescent="0.35">
      <c r="Q215">
        <v>2.14</v>
      </c>
      <c r="R215">
        <v>3501.67587178957</v>
      </c>
    </row>
    <row r="216" spans="17:18" x14ac:dyDescent="0.35">
      <c r="Q216">
        <v>2.15</v>
      </c>
      <c r="R216">
        <v>3475.7001858140602</v>
      </c>
    </row>
    <row r="217" spans="17:18" x14ac:dyDescent="0.35">
      <c r="Q217">
        <v>2.16</v>
      </c>
      <c r="R217">
        <v>3480.5471731252801</v>
      </c>
    </row>
    <row r="218" spans="17:18" x14ac:dyDescent="0.35">
      <c r="Q218">
        <v>2.17</v>
      </c>
      <c r="R218">
        <v>3479.6644612611499</v>
      </c>
    </row>
    <row r="219" spans="17:18" x14ac:dyDescent="0.35">
      <c r="Q219">
        <v>2.1800000000000002</v>
      </c>
      <c r="R219">
        <v>3479.8242767138499</v>
      </c>
    </row>
    <row r="220" spans="17:18" x14ac:dyDescent="0.35">
      <c r="Q220">
        <v>2.19</v>
      </c>
      <c r="R220">
        <v>3453.5903959765201</v>
      </c>
    </row>
    <row r="221" spans="17:18" x14ac:dyDescent="0.35">
      <c r="Q221">
        <v>2.2000000000000002</v>
      </c>
      <c r="R221">
        <v>3458.6697087171401</v>
      </c>
    </row>
    <row r="222" spans="17:18" x14ac:dyDescent="0.35">
      <c r="Q222">
        <v>2.21</v>
      </c>
      <c r="R222">
        <v>3457.7402241352802</v>
      </c>
    </row>
    <row r="223" spans="17:18" x14ac:dyDescent="0.35">
      <c r="Q223">
        <v>2.2200000000000002</v>
      </c>
      <c r="R223">
        <v>3457.9109337896198</v>
      </c>
    </row>
    <row r="224" spans="17:18" x14ac:dyDescent="0.35">
      <c r="Q224">
        <v>2.23</v>
      </c>
      <c r="R224">
        <v>3431.43076892411</v>
      </c>
    </row>
    <row r="225" spans="17:18" x14ac:dyDescent="0.35">
      <c r="Q225">
        <v>2.2400000000000002</v>
      </c>
      <c r="R225">
        <v>3436.6439652110298</v>
      </c>
    </row>
    <row r="226" spans="17:18" x14ac:dyDescent="0.35">
      <c r="Q226">
        <v>2.25</v>
      </c>
      <c r="R226">
        <v>3435.6488202003702</v>
      </c>
    </row>
    <row r="227" spans="17:18" x14ac:dyDescent="0.35">
      <c r="Q227">
        <v>2.2599999999999998</v>
      </c>
      <c r="R227">
        <v>3435.8386161365902</v>
      </c>
    </row>
    <row r="228" spans="17:18" x14ac:dyDescent="0.35">
      <c r="Q228">
        <v>2.27</v>
      </c>
      <c r="R228">
        <v>3409.1658040254401</v>
      </c>
    </row>
    <row r="229" spans="17:18" x14ac:dyDescent="0.35">
      <c r="Q229">
        <v>2.2799999999999998</v>
      </c>
      <c r="R229">
        <v>3414.6301121622</v>
      </c>
    </row>
    <row r="230" spans="17:18" x14ac:dyDescent="0.35">
      <c r="Q230">
        <v>2.29</v>
      </c>
      <c r="R230">
        <v>3413.5624929947999</v>
      </c>
    </row>
    <row r="231" spans="17:18" x14ac:dyDescent="0.35">
      <c r="Q231">
        <v>2.2999999999999998</v>
      </c>
      <c r="R231">
        <v>3413.7735523389101</v>
      </c>
    </row>
    <row r="232" spans="17:18" x14ac:dyDescent="0.35">
      <c r="Q232">
        <v>2.31</v>
      </c>
      <c r="R232">
        <v>3386.7958310623799</v>
      </c>
    </row>
    <row r="233" spans="17:18" x14ac:dyDescent="0.35">
      <c r="Q233">
        <v>2.3199999999999998</v>
      </c>
      <c r="R233">
        <v>3392.42486881681</v>
      </c>
    </row>
    <row r="234" spans="17:18" x14ac:dyDescent="0.35">
      <c r="Q234">
        <v>2.33</v>
      </c>
      <c r="R234">
        <v>3391.2759570796002</v>
      </c>
    </row>
    <row r="235" spans="17:18" x14ac:dyDescent="0.35">
      <c r="Q235">
        <v>2.34</v>
      </c>
      <c r="R235">
        <v>3391.5111594233599</v>
      </c>
    </row>
    <row r="236" spans="17:18" x14ac:dyDescent="0.35">
      <c r="Q236">
        <v>2.35</v>
      </c>
      <c r="R236">
        <v>3364.2582963005498</v>
      </c>
    </row>
    <row r="237" spans="17:18" x14ac:dyDescent="0.35">
      <c r="Q237">
        <v>2.36</v>
      </c>
      <c r="R237">
        <v>3370.1669391382702</v>
      </c>
    </row>
    <row r="238" spans="17:18" x14ac:dyDescent="0.35">
      <c r="Q238">
        <v>2.37</v>
      </c>
      <c r="R238">
        <v>3368.93366578009</v>
      </c>
    </row>
    <row r="239" spans="17:18" x14ac:dyDescent="0.35">
      <c r="Q239">
        <v>2.38</v>
      </c>
      <c r="R239">
        <v>3369.1947941158201</v>
      </c>
    </row>
    <row r="240" spans="17:18" x14ac:dyDescent="0.35">
      <c r="Q240">
        <v>2.39</v>
      </c>
      <c r="R240">
        <v>3369.1304362156002</v>
      </c>
    </row>
    <row r="241" spans="17:18" x14ac:dyDescent="0.35">
      <c r="Q241">
        <v>2.4</v>
      </c>
      <c r="R241">
        <v>3334.5258369335302</v>
      </c>
    </row>
    <row r="242" spans="17:18" x14ac:dyDescent="0.35">
      <c r="Q242">
        <v>2.41</v>
      </c>
      <c r="R242">
        <v>3342.28477641569</v>
      </c>
    </row>
    <row r="243" spans="17:18" x14ac:dyDescent="0.35">
      <c r="Q243">
        <v>2.42</v>
      </c>
      <c r="R243">
        <v>3340.5958035478502</v>
      </c>
    </row>
    <row r="244" spans="17:18" x14ac:dyDescent="0.35">
      <c r="Q244">
        <v>2.4300000000000002</v>
      </c>
      <c r="R244">
        <v>3340.9715540790298</v>
      </c>
    </row>
    <row r="245" spans="17:18" x14ac:dyDescent="0.35">
      <c r="Q245">
        <v>2.44</v>
      </c>
      <c r="R245">
        <v>3340.8809601247599</v>
      </c>
    </row>
    <row r="246" spans="17:18" x14ac:dyDescent="0.35">
      <c r="Q246">
        <v>2.4500000000000002</v>
      </c>
      <c r="R246">
        <v>3305.7192665944699</v>
      </c>
    </row>
    <row r="247" spans="17:18" x14ac:dyDescent="0.35">
      <c r="Q247">
        <v>2.46</v>
      </c>
      <c r="R247">
        <v>3313.8809190155298</v>
      </c>
    </row>
    <row r="248" spans="17:18" x14ac:dyDescent="0.35">
      <c r="Q248">
        <v>2.4700000000000002</v>
      </c>
      <c r="R248">
        <v>3312.0335587169002</v>
      </c>
    </row>
    <row r="249" spans="17:18" x14ac:dyDescent="0.35">
      <c r="Q249">
        <v>2.48</v>
      </c>
      <c r="R249">
        <v>3312.46087223224</v>
      </c>
    </row>
    <row r="250" spans="17:18" x14ac:dyDescent="0.35">
      <c r="Q250">
        <v>2.4900000000000002</v>
      </c>
      <c r="R250">
        <v>3312.35540005751</v>
      </c>
    </row>
    <row r="251" spans="17:18" x14ac:dyDescent="0.35">
      <c r="Q251">
        <v>2.5</v>
      </c>
      <c r="R251">
        <v>3276.71707407249</v>
      </c>
    </row>
    <row r="252" spans="17:18" x14ac:dyDescent="0.35">
      <c r="Q252">
        <v>2.5099999999999998</v>
      </c>
      <c r="R252">
        <v>3285.00004213784</v>
      </c>
    </row>
    <row r="253" spans="17:18" x14ac:dyDescent="0.35">
      <c r="Q253">
        <v>2.52</v>
      </c>
      <c r="R253">
        <v>3283.4357845383302</v>
      </c>
    </row>
    <row r="254" spans="17:18" x14ac:dyDescent="0.35">
      <c r="Q254">
        <v>2.5299999999999998</v>
      </c>
      <c r="R254">
        <v>3283.6917681258501</v>
      </c>
    </row>
    <row r="255" spans="17:18" x14ac:dyDescent="0.35">
      <c r="Q255">
        <v>2.54</v>
      </c>
      <c r="R255">
        <v>3283.6422136911701</v>
      </c>
    </row>
    <row r="256" spans="17:18" x14ac:dyDescent="0.35">
      <c r="Q256">
        <v>2.5499999999999998</v>
      </c>
      <c r="R256">
        <v>3247.4338975722399</v>
      </c>
    </row>
    <row r="257" spans="17:18" x14ac:dyDescent="0.35">
      <c r="Q257">
        <v>2.56</v>
      </c>
      <c r="R257">
        <v>3255.1416525776499</v>
      </c>
    </row>
    <row r="258" spans="17:18" x14ac:dyDescent="0.35">
      <c r="Q258">
        <v>2.57</v>
      </c>
      <c r="R258">
        <v>3254.0575656883598</v>
      </c>
    </row>
    <row r="259" spans="17:18" x14ac:dyDescent="0.35">
      <c r="Q259">
        <v>2.58</v>
      </c>
      <c r="R259">
        <v>3254.1633402768598</v>
      </c>
    </row>
    <row r="260" spans="17:18" x14ac:dyDescent="0.35">
      <c r="Q260">
        <v>2.59</v>
      </c>
      <c r="R260">
        <v>3254.1541028873798</v>
      </c>
    </row>
    <row r="261" spans="17:18" x14ac:dyDescent="0.35">
      <c r="Q261">
        <v>2.6</v>
      </c>
      <c r="R261">
        <v>3217.3664654735699</v>
      </c>
    </row>
    <row r="262" spans="17:18" x14ac:dyDescent="0.35">
      <c r="Q262">
        <v>2.61</v>
      </c>
      <c r="R262">
        <v>3225.5065315619399</v>
      </c>
    </row>
    <row r="263" spans="17:18" x14ac:dyDescent="0.35">
      <c r="Q263">
        <v>2.62</v>
      </c>
      <c r="R263">
        <v>3224.2618362123599</v>
      </c>
    </row>
    <row r="264" spans="17:18" x14ac:dyDescent="0.35">
      <c r="Q264">
        <v>2.63</v>
      </c>
      <c r="R264">
        <v>3224.4090736930798</v>
      </c>
    </row>
    <row r="265" spans="17:18" x14ac:dyDescent="0.35">
      <c r="Q265">
        <v>2.64</v>
      </c>
      <c r="R265">
        <v>3224.3919522807801</v>
      </c>
    </row>
    <row r="266" spans="17:18" x14ac:dyDescent="0.35">
      <c r="Q266">
        <v>2.65</v>
      </c>
      <c r="R266">
        <v>3187.0677166468899</v>
      </c>
    </row>
    <row r="267" spans="17:18" x14ac:dyDescent="0.35">
      <c r="Q267">
        <v>2.66</v>
      </c>
      <c r="R267">
        <v>3195.6490915398299</v>
      </c>
    </row>
    <row r="268" spans="17:18" x14ac:dyDescent="0.35">
      <c r="Q268">
        <v>2.67</v>
      </c>
      <c r="R268">
        <v>3194.2321810134799</v>
      </c>
    </row>
    <row r="269" spans="17:18" x14ac:dyDescent="0.35">
      <c r="Q269">
        <v>2.68</v>
      </c>
      <c r="R269">
        <v>3194.4266787245501</v>
      </c>
    </row>
    <row r="270" spans="17:18" x14ac:dyDescent="0.35">
      <c r="Q270">
        <v>2.69</v>
      </c>
      <c r="R270">
        <v>3194.3996629122298</v>
      </c>
    </row>
    <row r="271" spans="17:18" x14ac:dyDescent="0.35">
      <c r="Q271">
        <v>2.7</v>
      </c>
      <c r="R271">
        <v>3156.2734681564898</v>
      </c>
    </row>
    <row r="272" spans="17:18" x14ac:dyDescent="0.35">
      <c r="Q272">
        <v>2.71</v>
      </c>
      <c r="R272">
        <v>3165.3803837380101</v>
      </c>
    </row>
    <row r="273" spans="17:18" x14ac:dyDescent="0.35">
      <c r="Q273">
        <v>2.72</v>
      </c>
      <c r="R273">
        <v>3163.7650205913201</v>
      </c>
    </row>
    <row r="274" spans="17:18" x14ac:dyDescent="0.35">
      <c r="Q274">
        <v>2.73</v>
      </c>
      <c r="R274">
        <v>3164.01558149121</v>
      </c>
    </row>
    <row r="275" spans="17:18" x14ac:dyDescent="0.35">
      <c r="Q275">
        <v>2.74</v>
      </c>
      <c r="R275">
        <v>3163.9760231576101</v>
      </c>
    </row>
    <row r="276" spans="17:18" x14ac:dyDescent="0.35">
      <c r="Q276">
        <v>2.75</v>
      </c>
      <c r="R276">
        <v>3125.25464662279</v>
      </c>
    </row>
    <row r="277" spans="17:18" x14ac:dyDescent="0.35">
      <c r="Q277">
        <v>2.76</v>
      </c>
      <c r="R277">
        <v>3134.85752698536</v>
      </c>
    </row>
    <row r="278" spans="17:18" x14ac:dyDescent="0.35">
      <c r="Q278">
        <v>2.77</v>
      </c>
      <c r="R278">
        <v>3133.0362323606</v>
      </c>
    </row>
    <row r="279" spans="17:18" x14ac:dyDescent="0.35">
      <c r="Q279">
        <v>2.78</v>
      </c>
      <c r="R279">
        <v>3133.3493147906602</v>
      </c>
    </row>
    <row r="280" spans="17:18" x14ac:dyDescent="0.35">
      <c r="Q280">
        <v>2.79</v>
      </c>
      <c r="R280">
        <v>2551.4605795590001</v>
      </c>
    </row>
    <row r="281" spans="17:18" x14ac:dyDescent="0.35">
      <c r="Q281">
        <v>2.8</v>
      </c>
      <c r="R281">
        <v>1661.1333191834101</v>
      </c>
    </row>
    <row r="282" spans="17:18" x14ac:dyDescent="0.35">
      <c r="Q282">
        <v>2.81</v>
      </c>
      <c r="R282">
        <v>1330.1222658673701</v>
      </c>
    </row>
    <row r="283" spans="17:18" x14ac:dyDescent="0.35">
      <c r="Q283">
        <v>2.82</v>
      </c>
      <c r="R283">
        <v>1188.95346594327</v>
      </c>
    </row>
    <row r="284" spans="17:18" x14ac:dyDescent="0.35">
      <c r="Q284">
        <v>2.83</v>
      </c>
      <c r="R284">
        <v>1128.8458944705501</v>
      </c>
    </row>
    <row r="285" spans="17:18" x14ac:dyDescent="0.35">
      <c r="Q285">
        <v>2.84</v>
      </c>
      <c r="R285">
        <v>1100.5943751242701</v>
      </c>
    </row>
    <row r="286" spans="17:18" x14ac:dyDescent="0.35">
      <c r="Q286">
        <v>2.85</v>
      </c>
      <c r="R286">
        <v>1075.2578888099499</v>
      </c>
    </row>
    <row r="287" spans="17:18" x14ac:dyDescent="0.35">
      <c r="Q287">
        <v>2.86</v>
      </c>
      <c r="R287">
        <v>1057.57469279254</v>
      </c>
    </row>
    <row r="288" spans="17:18" x14ac:dyDescent="0.35">
      <c r="Q288">
        <v>2.87</v>
      </c>
      <c r="R288">
        <v>1043.73748562064</v>
      </c>
    </row>
    <row r="289" spans="17:18" x14ac:dyDescent="0.35">
      <c r="Q289">
        <v>2.88</v>
      </c>
      <c r="R289">
        <v>1023.9701930293199</v>
      </c>
    </row>
    <row r="290" spans="17:18" x14ac:dyDescent="0.35">
      <c r="Q290">
        <v>2.89</v>
      </c>
      <c r="R290">
        <v>1008.52826377932</v>
      </c>
    </row>
    <row r="291" spans="17:18" x14ac:dyDescent="0.35">
      <c r="Q291">
        <v>2.9</v>
      </c>
      <c r="R291">
        <v>995.66770971307596</v>
      </c>
    </row>
    <row r="292" spans="17:18" x14ac:dyDescent="0.35">
      <c r="Q292">
        <v>2.91</v>
      </c>
      <c r="R292">
        <v>976.50950908598804</v>
      </c>
    </row>
    <row r="293" spans="17:18" x14ac:dyDescent="0.35">
      <c r="Q293">
        <v>2.92</v>
      </c>
      <c r="R293">
        <v>961.159671252414</v>
      </c>
    </row>
    <row r="294" spans="17:18" x14ac:dyDescent="0.35">
      <c r="Q294">
        <v>2.93</v>
      </c>
      <c r="R294">
        <v>948.60791514880805</v>
      </c>
    </row>
    <row r="295" spans="17:18" x14ac:dyDescent="0.35">
      <c r="Q295">
        <v>2.94</v>
      </c>
      <c r="R295">
        <v>930.48581310686495</v>
      </c>
    </row>
    <row r="296" spans="17:18" x14ac:dyDescent="0.35">
      <c r="Q296">
        <v>2.95</v>
      </c>
      <c r="R296">
        <v>915.90624490182404</v>
      </c>
    </row>
    <row r="297" spans="17:18" x14ac:dyDescent="0.35">
      <c r="Q297">
        <v>2.96</v>
      </c>
      <c r="R297">
        <v>903.95581145684901</v>
      </c>
    </row>
    <row r="298" spans="17:18" x14ac:dyDescent="0.35">
      <c r="Q298">
        <v>2.97</v>
      </c>
      <c r="R298">
        <v>886.69688946093697</v>
      </c>
    </row>
    <row r="299" spans="17:18" x14ac:dyDescent="0.35">
      <c r="Q299">
        <v>2.98</v>
      </c>
      <c r="R299">
        <v>872.79857504268296</v>
      </c>
    </row>
    <row r="300" spans="17:18" x14ac:dyDescent="0.35">
      <c r="Q300">
        <v>2.99</v>
      </c>
      <c r="R300">
        <v>861.40364763002196</v>
      </c>
    </row>
    <row r="301" spans="17:18" x14ac:dyDescent="0.35">
      <c r="Q301">
        <v>3</v>
      </c>
      <c r="R301">
        <v>844.95714378400203</v>
      </c>
    </row>
    <row r="302" spans="17:18" x14ac:dyDescent="0.35">
      <c r="Q302">
        <v>3.01</v>
      </c>
      <c r="R302">
        <v>831.70297971380205</v>
      </c>
    </row>
    <row r="303" spans="17:18" x14ac:dyDescent="0.35">
      <c r="Q303">
        <v>3.02</v>
      </c>
      <c r="R303">
        <v>820.83597928623101</v>
      </c>
    </row>
    <row r="304" spans="17:18" x14ac:dyDescent="0.35">
      <c r="Q304">
        <v>3.03</v>
      </c>
      <c r="R304">
        <v>805.16207417986698</v>
      </c>
    </row>
    <row r="305" spans="17:18" x14ac:dyDescent="0.35">
      <c r="Q305">
        <v>3.04</v>
      </c>
      <c r="R305">
        <v>792.52327402581795</v>
      </c>
    </row>
    <row r="306" spans="17:18" x14ac:dyDescent="0.35">
      <c r="Q306">
        <v>3.05</v>
      </c>
      <c r="R306">
        <v>782.16060574755602</v>
      </c>
    </row>
    <row r="307" spans="17:18" x14ac:dyDescent="0.35">
      <c r="Q307">
        <v>3.06</v>
      </c>
      <c r="R307">
        <v>767.22035466141995</v>
      </c>
    </row>
    <row r="308" spans="17:18" x14ac:dyDescent="0.35">
      <c r="Q308">
        <v>3.07</v>
      </c>
      <c r="R308">
        <v>755.166647341557</v>
      </c>
    </row>
    <row r="309" spans="17:18" x14ac:dyDescent="0.35">
      <c r="Q309">
        <v>3.08</v>
      </c>
      <c r="R309">
        <v>745.27720261209197</v>
      </c>
    </row>
    <row r="310" spans="17:18" x14ac:dyDescent="0.35">
      <c r="Q310">
        <v>3.09</v>
      </c>
      <c r="R310">
        <v>730.85371659078396</v>
      </c>
    </row>
    <row r="311" spans="17:18" x14ac:dyDescent="0.35">
      <c r="Q311">
        <v>3.1</v>
      </c>
      <c r="R311">
        <v>719.07574445158502</v>
      </c>
    </row>
    <row r="312" spans="17:18" x14ac:dyDescent="0.35">
      <c r="Q312">
        <v>3.11</v>
      </c>
      <c r="R312">
        <v>709.45113179039004</v>
      </c>
    </row>
    <row r="313" spans="17:18" x14ac:dyDescent="0.35">
      <c r="Q313">
        <v>3.12</v>
      </c>
      <c r="R313">
        <v>695.70738211064304</v>
      </c>
    </row>
    <row r="314" spans="17:18" x14ac:dyDescent="0.35">
      <c r="Q314">
        <v>3.13</v>
      </c>
      <c r="R314">
        <v>684.46687530961105</v>
      </c>
    </row>
    <row r="315" spans="17:18" x14ac:dyDescent="0.35">
      <c r="Q315">
        <v>3.14</v>
      </c>
      <c r="R315">
        <v>675.28353491845201</v>
      </c>
    </row>
    <row r="316" spans="17:18" x14ac:dyDescent="0.35">
      <c r="Q316">
        <v>3.15</v>
      </c>
      <c r="R316">
        <v>662.17732648220999</v>
      </c>
    </row>
    <row r="317" spans="17:18" x14ac:dyDescent="0.35">
      <c r="Q317">
        <v>3.16</v>
      </c>
      <c r="R317">
        <v>651.445497542932</v>
      </c>
    </row>
    <row r="318" spans="17:18" x14ac:dyDescent="0.35">
      <c r="Q318">
        <v>3.17</v>
      </c>
      <c r="R318">
        <v>642.68206365480398</v>
      </c>
    </row>
    <row r="319" spans="17:18" x14ac:dyDescent="0.35">
      <c r="Q319">
        <v>3.18</v>
      </c>
      <c r="R319">
        <v>630.18169818447802</v>
      </c>
    </row>
    <row r="320" spans="17:18" x14ac:dyDescent="0.35">
      <c r="Q320">
        <v>3.19</v>
      </c>
      <c r="R320">
        <v>619.93431136971105</v>
      </c>
    </row>
    <row r="321" spans="17:18" x14ac:dyDescent="0.35">
      <c r="Q321">
        <v>3.2</v>
      </c>
      <c r="R321">
        <v>611.57095219378903</v>
      </c>
    </row>
    <row r="322" spans="17:18" x14ac:dyDescent="0.35">
      <c r="Q322">
        <v>3.21</v>
      </c>
      <c r="R322">
        <v>599.64627977392797</v>
      </c>
    </row>
    <row r="323" spans="17:18" x14ac:dyDescent="0.35">
      <c r="Q323">
        <v>3.22</v>
      </c>
      <c r="R323">
        <v>589.860133222434</v>
      </c>
    </row>
    <row r="324" spans="17:18" x14ac:dyDescent="0.35">
      <c r="Q324">
        <v>3.23</v>
      </c>
      <c r="R324">
        <v>581.87787395739895</v>
      </c>
    </row>
    <row r="325" spans="17:18" x14ac:dyDescent="0.35">
      <c r="Q325">
        <v>3.24</v>
      </c>
      <c r="R325">
        <v>570.50026936019901</v>
      </c>
    </row>
    <row r="326" spans="17:18" x14ac:dyDescent="0.35">
      <c r="Q326">
        <v>3.25</v>
      </c>
      <c r="R326">
        <v>561.15328548936895</v>
      </c>
    </row>
    <row r="327" spans="17:18" x14ac:dyDescent="0.35">
      <c r="Q327">
        <v>3.26</v>
      </c>
      <c r="R327">
        <v>553.53406876203701</v>
      </c>
    </row>
    <row r="328" spans="17:18" x14ac:dyDescent="0.35">
      <c r="Q328">
        <v>3.27</v>
      </c>
      <c r="R328">
        <v>542.67640614391996</v>
      </c>
    </row>
    <row r="329" spans="17:18" x14ac:dyDescent="0.35">
      <c r="Q329">
        <v>3.28</v>
      </c>
      <c r="R329">
        <v>533.74771522472599</v>
      </c>
    </row>
    <row r="330" spans="17:18" x14ac:dyDescent="0.35">
      <c r="Q330">
        <v>3.29</v>
      </c>
      <c r="R330">
        <v>526.47434025444397</v>
      </c>
    </row>
    <row r="331" spans="17:18" x14ac:dyDescent="0.35">
      <c r="Q331">
        <v>3.3</v>
      </c>
      <c r="R331">
        <v>520.05794232858705</v>
      </c>
    </row>
    <row r="332" spans="17:18" x14ac:dyDescent="0.35">
      <c r="Q332">
        <v>3.31</v>
      </c>
      <c r="R332">
        <v>509.00819788983398</v>
      </c>
    </row>
    <row r="333" spans="17:18" x14ac:dyDescent="0.35">
      <c r="Q333">
        <v>3.32</v>
      </c>
      <c r="R333">
        <v>500.50620482456401</v>
      </c>
    </row>
    <row r="334" spans="17:18" x14ac:dyDescent="0.35">
      <c r="Q334">
        <v>3.33</v>
      </c>
      <c r="R334">
        <v>493.78645770864199</v>
      </c>
    </row>
    <row r="335" spans="17:18" x14ac:dyDescent="0.35">
      <c r="Q335">
        <v>3.34</v>
      </c>
      <c r="R335">
        <v>487.70736388641899</v>
      </c>
    </row>
    <row r="336" spans="17:18" x14ac:dyDescent="0.35">
      <c r="Q336">
        <v>3.35</v>
      </c>
      <c r="R336">
        <v>477.24601474897003</v>
      </c>
    </row>
    <row r="337" spans="17:18" x14ac:dyDescent="0.35">
      <c r="Q337">
        <v>3.36</v>
      </c>
      <c r="R337">
        <v>469.23767209068399</v>
      </c>
    </row>
    <row r="338" spans="17:18" x14ac:dyDescent="0.35">
      <c r="Q338">
        <v>3.37</v>
      </c>
      <c r="R338">
        <v>462.92187870701599</v>
      </c>
    </row>
    <row r="339" spans="17:18" x14ac:dyDescent="0.35">
      <c r="Q339">
        <v>3.38</v>
      </c>
      <c r="R339">
        <v>457.21197558441003</v>
      </c>
    </row>
    <row r="340" spans="17:18" x14ac:dyDescent="0.35">
      <c r="Q340">
        <v>3.39</v>
      </c>
      <c r="R340">
        <v>447.36242225533903</v>
      </c>
    </row>
    <row r="341" spans="17:18" x14ac:dyDescent="0.35">
      <c r="Q341">
        <v>3.4</v>
      </c>
      <c r="R341">
        <v>439.83505724079299</v>
      </c>
    </row>
    <row r="342" spans="17:18" x14ac:dyDescent="0.35">
      <c r="Q342">
        <v>3.41</v>
      </c>
      <c r="R342">
        <v>433.90327999609002</v>
      </c>
    </row>
    <row r="343" spans="17:18" x14ac:dyDescent="0.35">
      <c r="Q343">
        <v>3.42</v>
      </c>
      <c r="R343">
        <v>428.49870865570102</v>
      </c>
    </row>
    <row r="344" spans="17:18" x14ac:dyDescent="0.35">
      <c r="Q344">
        <v>3.43</v>
      </c>
      <c r="R344">
        <v>419.16983345605598</v>
      </c>
    </row>
    <row r="345" spans="17:18" x14ac:dyDescent="0.35">
      <c r="Q345">
        <v>3.44</v>
      </c>
      <c r="R345">
        <v>411.99613986041498</v>
      </c>
    </row>
    <row r="346" spans="17:18" x14ac:dyDescent="0.35">
      <c r="Q346">
        <v>3.45</v>
      </c>
      <c r="R346">
        <v>406.36871034117797</v>
      </c>
    </row>
    <row r="347" spans="17:18" x14ac:dyDescent="0.35">
      <c r="Q347">
        <v>3.46</v>
      </c>
      <c r="R347">
        <v>401.28971390435498</v>
      </c>
    </row>
    <row r="348" spans="17:18" x14ac:dyDescent="0.35">
      <c r="Q348">
        <v>3.47</v>
      </c>
      <c r="R348">
        <v>392.509744468706</v>
      </c>
    </row>
    <row r="349" spans="17:18" x14ac:dyDescent="0.35">
      <c r="Q349">
        <v>3.48</v>
      </c>
      <c r="R349">
        <v>385.76497009004299</v>
      </c>
    </row>
    <row r="350" spans="17:18" x14ac:dyDescent="0.35">
      <c r="Q350">
        <v>3.49</v>
      </c>
      <c r="R350">
        <v>380.47818911408098</v>
      </c>
    </row>
    <row r="351" spans="17:18" x14ac:dyDescent="0.35">
      <c r="Q351">
        <v>3.5</v>
      </c>
      <c r="R351">
        <v>375.70678257590498</v>
      </c>
    </row>
    <row r="352" spans="17:18" x14ac:dyDescent="0.35">
      <c r="Q352">
        <v>3.51</v>
      </c>
      <c r="R352">
        <v>367.43015616993699</v>
      </c>
    </row>
    <row r="353" spans="17:18" x14ac:dyDescent="0.35">
      <c r="Q353">
        <v>3.52</v>
      </c>
      <c r="R353">
        <v>361.08307232154101</v>
      </c>
    </row>
    <row r="354" spans="17:18" x14ac:dyDescent="0.35">
      <c r="Q354">
        <v>3.53</v>
      </c>
      <c r="R354">
        <v>356.11413048805798</v>
      </c>
    </row>
    <row r="355" spans="17:18" x14ac:dyDescent="0.35">
      <c r="Q355">
        <v>3.54</v>
      </c>
      <c r="R355">
        <v>351.63046317987897</v>
      </c>
    </row>
    <row r="356" spans="17:18" x14ac:dyDescent="0.35">
      <c r="Q356">
        <v>3.55</v>
      </c>
      <c r="R356">
        <v>343.81790933791598</v>
      </c>
    </row>
    <row r="357" spans="17:18" x14ac:dyDescent="0.35">
      <c r="Q357">
        <v>3.56</v>
      </c>
      <c r="R357">
        <v>337.75283094154901</v>
      </c>
    </row>
    <row r="358" spans="17:18" x14ac:dyDescent="0.35">
      <c r="Q358">
        <v>3.57</v>
      </c>
      <c r="R358">
        <v>333.03081218050198</v>
      </c>
    </row>
    <row r="359" spans="17:18" x14ac:dyDescent="0.35">
      <c r="Q359">
        <v>3.58</v>
      </c>
      <c r="R359">
        <v>328.77981827238602</v>
      </c>
    </row>
    <row r="360" spans="17:18" x14ac:dyDescent="0.35">
      <c r="Q360">
        <v>3.59</v>
      </c>
      <c r="R360">
        <v>321.38039095347898</v>
      </c>
    </row>
    <row r="361" spans="17:18" x14ac:dyDescent="0.35">
      <c r="Q361">
        <v>3.6</v>
      </c>
      <c r="R361">
        <v>315.67714640513202</v>
      </c>
    </row>
    <row r="362" spans="17:18" x14ac:dyDescent="0.35">
      <c r="Q362">
        <v>3.61</v>
      </c>
      <c r="R362">
        <v>311.24063510903397</v>
      </c>
    </row>
    <row r="363" spans="17:18" x14ac:dyDescent="0.35">
      <c r="Q363">
        <v>3.62</v>
      </c>
      <c r="R363">
        <v>307.24576813866099</v>
      </c>
    </row>
    <row r="364" spans="17:18" x14ac:dyDescent="0.35">
      <c r="Q364">
        <v>3.63</v>
      </c>
      <c r="R364">
        <v>300.26130856383298</v>
      </c>
    </row>
    <row r="365" spans="17:18" x14ac:dyDescent="0.35">
      <c r="Q365">
        <v>3.64</v>
      </c>
      <c r="R365">
        <v>294.88760882930001</v>
      </c>
    </row>
    <row r="366" spans="17:18" x14ac:dyDescent="0.35">
      <c r="Q366">
        <v>3.65</v>
      </c>
      <c r="R366">
        <v>290.71477852487197</v>
      </c>
    </row>
    <row r="367" spans="17:18" x14ac:dyDescent="0.35">
      <c r="Q367">
        <v>3.66</v>
      </c>
      <c r="R367">
        <v>286.95877882009199</v>
      </c>
    </row>
    <row r="368" spans="17:18" x14ac:dyDescent="0.35">
      <c r="Q368">
        <v>3.67</v>
      </c>
      <c r="R368">
        <v>280.361955169905</v>
      </c>
    </row>
    <row r="369" spans="17:18" x14ac:dyDescent="0.35">
      <c r="Q369">
        <v>3.68</v>
      </c>
      <c r="R369">
        <v>275.29669323718798</v>
      </c>
    </row>
    <row r="370" spans="17:18" x14ac:dyDescent="0.35">
      <c r="Q370">
        <v>3.69</v>
      </c>
      <c r="R370">
        <v>271.37089232295699</v>
      </c>
    </row>
    <row r="371" spans="17:18" x14ac:dyDescent="0.35">
      <c r="Q371">
        <v>3.7</v>
      </c>
      <c r="R371">
        <v>267.81015378210901</v>
      </c>
    </row>
    <row r="372" spans="17:18" x14ac:dyDescent="0.35">
      <c r="Q372">
        <v>3.71</v>
      </c>
      <c r="R372">
        <v>261.54255724936201</v>
      </c>
    </row>
    <row r="373" spans="17:18" x14ac:dyDescent="0.35">
      <c r="Q373">
        <v>3.72</v>
      </c>
      <c r="R373">
        <v>256.70081028550601</v>
      </c>
    </row>
    <row r="374" spans="17:18" x14ac:dyDescent="0.35">
      <c r="Q374">
        <v>3.73</v>
      </c>
      <c r="R374">
        <v>252.969027035491</v>
      </c>
    </row>
    <row r="375" spans="17:18" x14ac:dyDescent="0.35">
      <c r="Q375">
        <v>3.74</v>
      </c>
      <c r="R375">
        <v>249.61850805745999</v>
      </c>
    </row>
    <row r="376" spans="17:18" x14ac:dyDescent="0.35">
      <c r="Q376">
        <v>3.75</v>
      </c>
      <c r="R376">
        <v>243.69871854394401</v>
      </c>
    </row>
    <row r="377" spans="17:18" x14ac:dyDescent="0.35">
      <c r="Q377">
        <v>3.76</v>
      </c>
      <c r="R377">
        <v>239.131610993457</v>
      </c>
    </row>
    <row r="378" spans="17:18" x14ac:dyDescent="0.35">
      <c r="Q378">
        <v>3.77</v>
      </c>
      <c r="R378">
        <v>235.61909390647301</v>
      </c>
    </row>
    <row r="379" spans="17:18" x14ac:dyDescent="0.35">
      <c r="Q379">
        <v>3.78</v>
      </c>
      <c r="R379">
        <v>232.46708463258801</v>
      </c>
    </row>
    <row r="380" spans="17:18" x14ac:dyDescent="0.35">
      <c r="Q380">
        <v>3.79</v>
      </c>
      <c r="R380">
        <v>226.867677348477</v>
      </c>
    </row>
    <row r="381" spans="17:18" x14ac:dyDescent="0.35">
      <c r="Q381">
        <v>3.8</v>
      </c>
      <c r="R381">
        <v>222.55627339832401</v>
      </c>
    </row>
    <row r="382" spans="17:18" x14ac:dyDescent="0.35">
      <c r="Q382">
        <v>3.81</v>
      </c>
      <c r="R382">
        <v>219.248518013173</v>
      </c>
    </row>
    <row r="383" spans="17:18" x14ac:dyDescent="0.35">
      <c r="Q383">
        <v>3.82</v>
      </c>
      <c r="R383">
        <v>216.28214670923799</v>
      </c>
    </row>
    <row r="384" spans="17:18" x14ac:dyDescent="0.35">
      <c r="Q384">
        <v>3.83</v>
      </c>
      <c r="R384">
        <v>210.98235395915799</v>
      </c>
    </row>
    <row r="385" spans="17:18" x14ac:dyDescent="0.35">
      <c r="Q385">
        <v>3.84</v>
      </c>
      <c r="R385">
        <v>206.90990964331201</v>
      </c>
    </row>
    <row r="386" spans="17:18" x14ac:dyDescent="0.35">
      <c r="Q386">
        <v>3.85</v>
      </c>
      <c r="R386">
        <v>203.79452546667201</v>
      </c>
    </row>
    <row r="387" spans="17:18" x14ac:dyDescent="0.35">
      <c r="Q387">
        <v>3.86</v>
      </c>
      <c r="R387">
        <v>201.002824248694</v>
      </c>
    </row>
    <row r="388" spans="17:18" x14ac:dyDescent="0.35">
      <c r="Q388">
        <v>3.87</v>
      </c>
      <c r="R388">
        <v>195.98174269571001</v>
      </c>
    </row>
    <row r="389" spans="17:18" x14ac:dyDescent="0.35">
      <c r="Q389">
        <v>3.88</v>
      </c>
      <c r="R389">
        <v>192.12302431594901</v>
      </c>
    </row>
    <row r="390" spans="17:18" x14ac:dyDescent="0.35">
      <c r="Q390">
        <v>3.89</v>
      </c>
      <c r="R390">
        <v>189.17144820450801</v>
      </c>
    </row>
    <row r="391" spans="17:18" x14ac:dyDescent="0.35">
      <c r="Q391">
        <v>3.9</v>
      </c>
      <c r="R391">
        <v>187.51915450440299</v>
      </c>
    </row>
  </sheetData>
  <protectedRanges>
    <protectedRange sqref="I23:I32 I1:I4 I6:I7 I9:I21 K16:K17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mergeCells count="2">
    <mergeCell ref="H1:I1"/>
    <mergeCell ref="J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39A5-CE65-446E-A913-5DE8EC0C0413}">
  <dimension ref="A1:K29"/>
  <sheetViews>
    <sheetView topLeftCell="A7" workbookViewId="0">
      <selection activeCell="C22" sqref="C22"/>
    </sheetView>
  </sheetViews>
  <sheetFormatPr defaultRowHeight="14.5" x14ac:dyDescent="0.35"/>
  <cols>
    <col min="1" max="1" width="38.1796875" customWidth="1"/>
    <col min="2" max="2" width="20.1796875" customWidth="1"/>
    <col min="3" max="3" width="9.36328125" bestFit="1" customWidth="1"/>
    <col min="5" max="5" width="39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1.2E-2</v>
      </c>
      <c r="D2" s="3" t="s">
        <v>31</v>
      </c>
      <c r="E2" s="3" t="s">
        <v>153</v>
      </c>
      <c r="G2" s="5"/>
      <c r="H2" s="5"/>
      <c r="I2" s="5"/>
      <c r="J2" s="5"/>
      <c r="K2" s="5"/>
    </row>
    <row r="3" spans="1:11" x14ac:dyDescent="0.35">
      <c r="A3" s="3" t="s">
        <v>35</v>
      </c>
      <c r="B3" s="3" t="s">
        <v>33</v>
      </c>
      <c r="C3" s="3">
        <v>8.1999999999999993</v>
      </c>
      <c r="D3" s="3" t="s">
        <v>28</v>
      </c>
      <c r="E3" s="3" t="s">
        <v>154</v>
      </c>
      <c r="G3" s="5"/>
      <c r="H3" s="5"/>
      <c r="I3" s="5"/>
      <c r="J3" s="5"/>
      <c r="K3" s="5"/>
    </row>
    <row r="4" spans="1:11" x14ac:dyDescent="0.35">
      <c r="A4" s="3" t="s">
        <v>34</v>
      </c>
      <c r="B4" s="3" t="s">
        <v>32</v>
      </c>
      <c r="C4" s="9">
        <v>3920207.65629109</v>
      </c>
      <c r="D4" s="3" t="s">
        <v>19</v>
      </c>
      <c r="E4" s="3" t="s">
        <v>170</v>
      </c>
      <c r="G4" s="5"/>
      <c r="H4" s="5"/>
      <c r="I4" s="5"/>
      <c r="J4" s="5"/>
      <c r="K4" s="5"/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 t="s">
        <v>173</v>
      </c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1.5E-3</v>
      </c>
      <c r="D6" s="3" t="s">
        <v>4</v>
      </c>
      <c r="E6" s="3"/>
      <c r="G6" s="5"/>
      <c r="H6" s="5"/>
      <c r="I6" s="5"/>
      <c r="J6" s="5"/>
      <c r="K6" s="5"/>
    </row>
    <row r="7" spans="1:11" x14ac:dyDescent="0.35">
      <c r="A7" s="3" t="s">
        <v>36</v>
      </c>
      <c r="B7" s="3" t="s">
        <v>40</v>
      </c>
      <c r="C7" s="3">
        <v>37</v>
      </c>
      <c r="D7" s="3" t="s">
        <v>13</v>
      </c>
      <c r="E7" s="3"/>
      <c r="G7" s="5"/>
      <c r="H7" s="5"/>
      <c r="I7" s="5"/>
      <c r="J7" s="5"/>
      <c r="K7" s="5"/>
    </row>
    <row r="8" spans="1:11" x14ac:dyDescent="0.35">
      <c r="A8" s="3" t="s">
        <v>25</v>
      </c>
      <c r="B8" s="3" t="s">
        <v>41</v>
      </c>
      <c r="C8" s="3">
        <v>0.23499999999999999</v>
      </c>
      <c r="D8" s="3" t="s">
        <v>13</v>
      </c>
      <c r="E8" s="3" t="s">
        <v>174</v>
      </c>
      <c r="G8" s="5"/>
      <c r="H8" s="5"/>
      <c r="I8" s="5"/>
      <c r="J8" s="5"/>
      <c r="K8" s="5"/>
    </row>
    <row r="9" spans="1:11" x14ac:dyDescent="0.35">
      <c r="A9" s="3" t="s">
        <v>5</v>
      </c>
      <c r="B9" s="3" t="s">
        <v>6</v>
      </c>
      <c r="C9" s="3">
        <v>0.50800000000000001</v>
      </c>
      <c r="D9" s="3" t="s">
        <v>4</v>
      </c>
      <c r="E9" s="3"/>
      <c r="G9" s="5"/>
      <c r="H9" s="5"/>
      <c r="I9" s="5"/>
      <c r="J9" s="5"/>
      <c r="K9" s="5"/>
    </row>
    <row r="10" spans="1:11" x14ac:dyDescent="0.35">
      <c r="A10" s="3" t="s">
        <v>39</v>
      </c>
      <c r="B10" s="3" t="s">
        <v>60</v>
      </c>
      <c r="C10" s="3">
        <v>8.7400000000000005E-2</v>
      </c>
      <c r="D10" s="3" t="s">
        <v>4</v>
      </c>
      <c r="E10" s="3" t="s">
        <v>155</v>
      </c>
      <c r="G10" s="5"/>
      <c r="H10" s="5"/>
      <c r="I10" s="5"/>
      <c r="J10" s="5"/>
      <c r="K10" s="5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/>
      <c r="G11" s="5"/>
      <c r="H11" s="5"/>
      <c r="I11" s="5"/>
      <c r="J11" s="5"/>
      <c r="K11" s="5"/>
    </row>
    <row r="12" spans="1:11" x14ac:dyDescent="0.35">
      <c r="A12" s="3" t="s">
        <v>139</v>
      </c>
      <c r="B12" s="3" t="s">
        <v>141</v>
      </c>
      <c r="C12" s="3">
        <v>0.10795</v>
      </c>
      <c r="D12" s="3" t="s">
        <v>4</v>
      </c>
      <c r="E12" s="3"/>
      <c r="G12" s="5"/>
      <c r="H12" s="5"/>
      <c r="I12" s="5"/>
      <c r="J12" s="5"/>
      <c r="K12" s="5"/>
    </row>
    <row r="13" spans="1:11" x14ac:dyDescent="0.35">
      <c r="A13" s="3" t="s">
        <v>14</v>
      </c>
      <c r="B13" s="3" t="s">
        <v>10</v>
      </c>
      <c r="C13" s="3">
        <v>1.55E-4</v>
      </c>
      <c r="D13" s="3" t="s">
        <v>12</v>
      </c>
      <c r="E13" s="3" t="s">
        <v>172</v>
      </c>
      <c r="G13" s="5"/>
      <c r="H13" s="5"/>
      <c r="I13" s="5"/>
      <c r="J13" s="5"/>
      <c r="K13" s="5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  <c r="G14" s="5"/>
      <c r="H14" s="5"/>
      <c r="I14" s="5"/>
      <c r="J14" s="5"/>
      <c r="K14" s="5"/>
    </row>
    <row r="15" spans="1:11" x14ac:dyDescent="0.35">
      <c r="A15" s="3" t="s">
        <v>37</v>
      </c>
      <c r="B15" s="3" t="s">
        <v>38</v>
      </c>
      <c r="C15" s="3">
        <v>3.6830000000000002E-2</v>
      </c>
      <c r="D15" s="3" t="s">
        <v>4</v>
      </c>
      <c r="E15" s="3"/>
      <c r="G15" s="5"/>
      <c r="H15" s="5"/>
      <c r="I15" s="5"/>
      <c r="J15" s="5"/>
      <c r="K15" s="5"/>
    </row>
    <row r="16" spans="1:11" x14ac:dyDescent="0.35">
      <c r="A16" s="3" t="s">
        <v>42</v>
      </c>
      <c r="B16" s="3" t="s">
        <v>44</v>
      </c>
      <c r="C16" s="3">
        <v>4.96</v>
      </c>
      <c r="D16" s="3" t="s">
        <v>13</v>
      </c>
      <c r="E16" s="3"/>
      <c r="G16" s="5"/>
      <c r="H16" s="5"/>
      <c r="I16" s="5"/>
      <c r="J16" s="5"/>
      <c r="K16" s="5"/>
    </row>
    <row r="17" spans="1:11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  <c r="G17" s="5"/>
      <c r="H17" s="5"/>
      <c r="I17" s="5"/>
      <c r="J17" s="5"/>
      <c r="K17" s="5"/>
    </row>
    <row r="18" spans="1:11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  <c r="G18" s="5"/>
      <c r="H18" s="5"/>
      <c r="I18" s="5"/>
      <c r="J18" s="5"/>
      <c r="K18" s="5"/>
    </row>
    <row r="19" spans="1:11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  <c r="G19" s="5"/>
      <c r="H19" s="5"/>
      <c r="I19" s="5"/>
      <c r="J19" s="5"/>
      <c r="K19" s="5"/>
    </row>
    <row r="20" spans="1:11" x14ac:dyDescent="0.35">
      <c r="A20" s="2" t="s">
        <v>136</v>
      </c>
      <c r="B20" s="2" t="s">
        <v>133</v>
      </c>
      <c r="C20" s="2">
        <v>1.07</v>
      </c>
      <c r="D20" s="2" t="s">
        <v>13</v>
      </c>
      <c r="E20" s="2" t="s">
        <v>175</v>
      </c>
      <c r="G20" s="5"/>
      <c r="H20" s="5"/>
      <c r="I20" s="5"/>
      <c r="J20" s="5"/>
      <c r="K20" s="5"/>
    </row>
    <row r="21" spans="1:11" x14ac:dyDescent="0.35">
      <c r="A21" s="2" t="s">
        <v>137</v>
      </c>
      <c r="B21" s="2" t="s">
        <v>134</v>
      </c>
      <c r="C21" s="2">
        <v>0.95</v>
      </c>
      <c r="D21" s="2" t="s">
        <v>13</v>
      </c>
      <c r="E21" s="2" t="s">
        <v>177</v>
      </c>
      <c r="G21" s="5"/>
      <c r="H21" s="5"/>
      <c r="I21" s="5"/>
      <c r="J21" s="5"/>
      <c r="K21" s="5"/>
    </row>
    <row r="22" spans="1:11" x14ac:dyDescent="0.35">
      <c r="A22" s="2" t="s">
        <v>138</v>
      </c>
      <c r="B22" s="2" t="s">
        <v>135</v>
      </c>
      <c r="C22" s="2">
        <v>0.9</v>
      </c>
      <c r="D22" s="2" t="s">
        <v>13</v>
      </c>
      <c r="E22" s="2" t="s">
        <v>176</v>
      </c>
      <c r="G22" s="5"/>
      <c r="H22" s="5"/>
      <c r="I22" s="5"/>
      <c r="J22" s="5"/>
      <c r="K22" s="5"/>
    </row>
    <row r="23" spans="1:11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  <c r="G23" s="5"/>
      <c r="H23" s="5"/>
      <c r="I23" s="5"/>
      <c r="J23" s="5"/>
      <c r="K23" s="5"/>
    </row>
    <row r="24" spans="1:11" x14ac:dyDescent="0.35">
      <c r="A24" s="4" t="s">
        <v>30</v>
      </c>
      <c r="B24" s="4" t="s">
        <v>29</v>
      </c>
      <c r="C24" s="4">
        <v>10</v>
      </c>
      <c r="D24" s="4" t="s">
        <v>17</v>
      </c>
      <c r="E24" s="4"/>
      <c r="G24" s="5"/>
      <c r="H24" s="5"/>
      <c r="I24" s="5"/>
      <c r="J24" s="5"/>
      <c r="K24" s="5"/>
    </row>
    <row r="25" spans="1:11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  <c r="G25" s="5"/>
      <c r="H25" s="5"/>
      <c r="I25" s="5"/>
      <c r="J25" s="5"/>
      <c r="K25" s="5"/>
    </row>
    <row r="26" spans="1:11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  <c r="G26" s="5"/>
      <c r="H26" s="5"/>
      <c r="I26" s="5"/>
      <c r="J26" s="5"/>
      <c r="K26" s="5"/>
    </row>
    <row r="27" spans="1:11" x14ac:dyDescent="0.35">
      <c r="E27" s="4" t="s">
        <v>152</v>
      </c>
      <c r="G27" s="5"/>
      <c r="H27" s="5"/>
      <c r="I27" s="5"/>
      <c r="J27" s="5"/>
      <c r="K27" s="5"/>
    </row>
    <row r="28" spans="1:11" x14ac:dyDescent="0.35">
      <c r="B28" s="4" t="s">
        <v>46</v>
      </c>
      <c r="C28" s="4">
        <v>0.9</v>
      </c>
      <c r="G28" s="5"/>
      <c r="H28" s="5"/>
      <c r="I28" s="5"/>
      <c r="J28" s="5"/>
      <c r="K28" s="5"/>
    </row>
    <row r="29" spans="1:11" x14ac:dyDescent="0.35">
      <c r="B29" s="4" t="s">
        <v>171</v>
      </c>
      <c r="C29" s="4">
        <v>0.1</v>
      </c>
    </row>
  </sheetData>
  <protectedRanges>
    <protectedRange sqref="I18:I27 I1:I4 I6:I16" name="Value"/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5652-30AF-47B9-A142-ABE357F37411}">
  <dimension ref="A1:K31"/>
  <sheetViews>
    <sheetView topLeftCell="A7" workbookViewId="0">
      <selection activeCell="C16" sqref="B2:C16"/>
    </sheetView>
  </sheetViews>
  <sheetFormatPr defaultRowHeight="14.5" x14ac:dyDescent="0.35"/>
  <cols>
    <col min="1" max="1" width="39.7265625" customWidth="1"/>
    <col min="2" max="2" width="17.54296875" customWidth="1"/>
    <col min="3" max="3" width="10.81640625" bestFit="1" customWidth="1"/>
    <col min="5" max="5" width="66.90625" customWidth="1"/>
    <col min="7" max="11" width="8.7265625" style="5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G1" s="7"/>
      <c r="H1" s="7"/>
      <c r="I1" s="7"/>
      <c r="J1" s="7"/>
      <c r="K1" s="7"/>
    </row>
    <row r="2" spans="1:11" x14ac:dyDescent="0.35">
      <c r="A2" s="3" t="s">
        <v>26</v>
      </c>
      <c r="B2" s="3" t="s">
        <v>27</v>
      </c>
      <c r="C2" s="3">
        <v>2.5866488909999999E-2</v>
      </c>
      <c r="D2" s="3" t="s">
        <v>31</v>
      </c>
      <c r="E2" s="3" t="s">
        <v>199</v>
      </c>
    </row>
    <row r="3" spans="1:11" x14ac:dyDescent="0.35">
      <c r="A3" s="3" t="s">
        <v>35</v>
      </c>
      <c r="B3" s="3" t="s">
        <v>33</v>
      </c>
      <c r="C3" s="3">
        <v>15.4</v>
      </c>
      <c r="D3" s="3" t="s">
        <v>28</v>
      </c>
      <c r="E3" s="3" t="s">
        <v>201</v>
      </c>
    </row>
    <row r="4" spans="1:11" x14ac:dyDescent="0.35">
      <c r="A4" s="3" t="s">
        <v>34</v>
      </c>
      <c r="B4" s="3" t="s">
        <v>32</v>
      </c>
      <c r="C4" s="3">
        <v>4933902</v>
      </c>
      <c r="D4" s="3" t="s">
        <v>19</v>
      </c>
      <c r="E4" s="3" t="s">
        <v>51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 t="s">
        <v>200</v>
      </c>
    </row>
    <row r="6" spans="1:11" x14ac:dyDescent="0.35">
      <c r="A6" s="3" t="s">
        <v>23</v>
      </c>
      <c r="B6" s="3" t="s">
        <v>24</v>
      </c>
      <c r="C6" s="3">
        <v>3.0479999999999999E-3</v>
      </c>
      <c r="D6" s="3" t="s">
        <v>4</v>
      </c>
      <c r="E6" s="3" t="s">
        <v>50</v>
      </c>
    </row>
    <row r="7" spans="1:11" x14ac:dyDescent="0.35">
      <c r="A7" s="3" t="s">
        <v>36</v>
      </c>
      <c r="B7" s="3" t="s">
        <v>40</v>
      </c>
      <c r="C7" s="3">
        <v>12</v>
      </c>
      <c r="D7" s="3" t="s">
        <v>13</v>
      </c>
      <c r="E7" s="3"/>
    </row>
    <row r="8" spans="1:11" x14ac:dyDescent="0.35">
      <c r="A8" s="3" t="s">
        <v>25</v>
      </c>
      <c r="B8" s="3" t="s">
        <v>41</v>
      </c>
      <c r="C8" s="3">
        <v>0.3</v>
      </c>
      <c r="D8" s="3" t="s">
        <v>13</v>
      </c>
      <c r="E8" s="3" t="s">
        <v>57</v>
      </c>
    </row>
    <row r="9" spans="1:11" x14ac:dyDescent="0.35">
      <c r="A9" s="3" t="s">
        <v>5</v>
      </c>
      <c r="B9" s="3" t="s">
        <v>6</v>
      </c>
      <c r="C9" s="3">
        <v>0.41909999999999997</v>
      </c>
      <c r="D9" s="3" t="s">
        <v>4</v>
      </c>
      <c r="E9" s="3" t="s">
        <v>53</v>
      </c>
    </row>
    <row r="10" spans="1:11" x14ac:dyDescent="0.35">
      <c r="A10" s="3" t="s">
        <v>39</v>
      </c>
      <c r="B10" s="3" t="s">
        <v>60</v>
      </c>
      <c r="C10" s="3">
        <v>5.5E-2</v>
      </c>
      <c r="D10" s="3" t="s">
        <v>4</v>
      </c>
      <c r="E10" s="3" t="s">
        <v>59</v>
      </c>
    </row>
    <row r="11" spans="1:11" x14ac:dyDescent="0.35">
      <c r="A11" s="3" t="s">
        <v>9</v>
      </c>
      <c r="B11" s="3" t="s">
        <v>7</v>
      </c>
      <c r="C11" s="3">
        <v>962</v>
      </c>
      <c r="D11" s="3" t="s">
        <v>8</v>
      </c>
      <c r="E11" s="3" t="s">
        <v>83</v>
      </c>
    </row>
    <row r="12" spans="1:11" x14ac:dyDescent="0.35">
      <c r="A12" s="3" t="s">
        <v>139</v>
      </c>
      <c r="B12" s="3" t="s">
        <v>141</v>
      </c>
      <c r="C12" s="3">
        <v>0.17100000000000001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/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/>
    </row>
    <row r="15" spans="1:11" x14ac:dyDescent="0.35">
      <c r="A15" s="3" t="s">
        <v>37</v>
      </c>
      <c r="B15" s="3" t="s">
        <v>38</v>
      </c>
      <c r="C15" s="3">
        <v>4.0716200000000001E-2</v>
      </c>
      <c r="D15" s="3" t="s">
        <v>4</v>
      </c>
      <c r="E15" s="3" t="s">
        <v>52</v>
      </c>
    </row>
    <row r="16" spans="1:11" x14ac:dyDescent="0.35">
      <c r="A16" s="3" t="s">
        <v>42</v>
      </c>
      <c r="B16" s="3" t="s">
        <v>44</v>
      </c>
      <c r="C16" s="3">
        <v>5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 t="s">
        <v>55</v>
      </c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 t="s">
        <v>236</v>
      </c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 t="s">
        <v>54</v>
      </c>
    </row>
    <row r="20" spans="1:5" x14ac:dyDescent="0.35">
      <c r="A20" s="2" t="s">
        <v>136</v>
      </c>
      <c r="B20" s="2" t="s">
        <v>133</v>
      </c>
      <c r="C20" s="2">
        <v>1</v>
      </c>
      <c r="D20" s="2" t="s">
        <v>13</v>
      </c>
      <c r="E20" s="2" t="s">
        <v>58</v>
      </c>
    </row>
    <row r="21" spans="1:5" x14ac:dyDescent="0.35">
      <c r="A21" s="2" t="s">
        <v>137</v>
      </c>
      <c r="B21" s="2" t="s">
        <v>134</v>
      </c>
      <c r="C21" s="2">
        <v>1</v>
      </c>
      <c r="D21" s="2" t="s">
        <v>13</v>
      </c>
      <c r="E21" s="2" t="s">
        <v>58</v>
      </c>
    </row>
    <row r="22" spans="1:5" x14ac:dyDescent="0.35">
      <c r="A22" s="2" t="s">
        <v>138</v>
      </c>
      <c r="B22" s="2" t="s">
        <v>135</v>
      </c>
      <c r="C22" s="2">
        <v>1</v>
      </c>
      <c r="D22" s="2" t="s">
        <v>13</v>
      </c>
      <c r="E22" s="2" t="s">
        <v>58</v>
      </c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 t="s">
        <v>58</v>
      </c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56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107</v>
      </c>
    </row>
    <row r="28" spans="1:5" x14ac:dyDescent="0.35">
      <c r="B28" s="4" t="s">
        <v>46</v>
      </c>
      <c r="C28" s="4">
        <v>89</v>
      </c>
    </row>
    <row r="29" spans="1:5" x14ac:dyDescent="0.35">
      <c r="B29" s="4" t="s">
        <v>47</v>
      </c>
      <c r="C29" s="4">
        <v>4</v>
      </c>
    </row>
    <row r="30" spans="1:5" x14ac:dyDescent="0.35">
      <c r="B30" s="4" t="s">
        <v>48</v>
      </c>
      <c r="C30" s="4">
        <v>2</v>
      </c>
    </row>
    <row r="31" spans="1:5" x14ac:dyDescent="0.35">
      <c r="B31" s="4" t="s">
        <v>49</v>
      </c>
      <c r="C31" s="4">
        <v>5</v>
      </c>
    </row>
  </sheetData>
  <protectedRanges>
    <protectedRange sqref="C39:C1048576 I1:I16 I18:I24" name="Value"/>
    <protectedRange sqref="C1" name="Value_1"/>
    <protectedRange sqref="C2:C19 C23:C25" name="Value_4"/>
    <protectedRange sqref="C20:C22" name="Value_4_2"/>
  </protectedRange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740F-CA21-4A45-984F-4AC80995B692}">
  <dimension ref="A1:K29"/>
  <sheetViews>
    <sheetView topLeftCell="A7" workbookViewId="0">
      <selection activeCell="B2" sqref="B2:C16"/>
    </sheetView>
  </sheetViews>
  <sheetFormatPr defaultRowHeight="14.5" x14ac:dyDescent="0.35"/>
  <cols>
    <col min="1" max="1" width="37.81640625" customWidth="1"/>
    <col min="2" max="2" width="18.6328125" customWidth="1"/>
    <col min="5" max="5" width="69.7265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105</v>
      </c>
    </row>
    <row r="2" spans="1:11" x14ac:dyDescent="0.35">
      <c r="A2" s="3" t="s">
        <v>26</v>
      </c>
      <c r="B2" s="3" t="s">
        <v>27</v>
      </c>
      <c r="C2" s="3">
        <v>4.2999999999999997E-2</v>
      </c>
      <c r="D2" s="3" t="s">
        <v>31</v>
      </c>
      <c r="E2" s="3"/>
    </row>
    <row r="3" spans="1:11" x14ac:dyDescent="0.35">
      <c r="A3" s="3" t="s">
        <v>35</v>
      </c>
      <c r="B3" s="3" t="s">
        <v>33</v>
      </c>
      <c r="C3" s="3">
        <v>20.8</v>
      </c>
      <c r="D3" s="3" t="s">
        <v>28</v>
      </c>
      <c r="E3" s="3" t="s">
        <v>111</v>
      </c>
    </row>
    <row r="4" spans="1:11" x14ac:dyDescent="0.35">
      <c r="A4" s="3" t="s">
        <v>34</v>
      </c>
      <c r="B4" s="3" t="s">
        <v>32</v>
      </c>
      <c r="C4" s="8">
        <v>6500000</v>
      </c>
      <c r="D4" s="3" t="s">
        <v>19</v>
      </c>
      <c r="E4" s="3" t="s">
        <v>94</v>
      </c>
    </row>
    <row r="5" spans="1:11" x14ac:dyDescent="0.35">
      <c r="A5" s="3" t="s">
        <v>168</v>
      </c>
      <c r="B5" s="3" t="s">
        <v>169</v>
      </c>
      <c r="C5" s="3">
        <v>100000</v>
      </c>
      <c r="D5" s="3" t="s">
        <v>19</v>
      </c>
      <c r="E5" s="3"/>
      <c r="G5" s="5"/>
      <c r="H5" s="5"/>
      <c r="I5" s="5"/>
      <c r="J5" s="5"/>
      <c r="K5" s="5"/>
    </row>
    <row r="6" spans="1:11" x14ac:dyDescent="0.35">
      <c r="A6" s="3" t="s">
        <v>23</v>
      </c>
      <c r="B6" s="3" t="s">
        <v>24</v>
      </c>
      <c r="C6" s="3">
        <v>2E-3</v>
      </c>
      <c r="D6" s="3" t="s">
        <v>4</v>
      </c>
      <c r="E6" s="3" t="s">
        <v>97</v>
      </c>
    </row>
    <row r="7" spans="1:11" x14ac:dyDescent="0.35">
      <c r="A7" s="3" t="s">
        <v>36</v>
      </c>
      <c r="B7" s="3" t="s">
        <v>40</v>
      </c>
      <c r="C7" s="3">
        <v>17</v>
      </c>
      <c r="D7" s="3" t="s">
        <v>13</v>
      </c>
      <c r="E7" s="3" t="s">
        <v>97</v>
      </c>
    </row>
    <row r="8" spans="1:11" x14ac:dyDescent="0.35">
      <c r="A8" s="3" t="s">
        <v>25</v>
      </c>
      <c r="B8" s="3" t="s">
        <v>41</v>
      </c>
      <c r="C8" s="3">
        <v>0.6</v>
      </c>
      <c r="D8" s="3" t="s">
        <v>13</v>
      </c>
      <c r="E8" s="3" t="s">
        <v>110</v>
      </c>
    </row>
    <row r="9" spans="1:11" x14ac:dyDescent="0.35">
      <c r="A9" s="3" t="s">
        <v>5</v>
      </c>
      <c r="B9" s="3" t="s">
        <v>6</v>
      </c>
      <c r="C9" s="3">
        <v>0.4</v>
      </c>
      <c r="D9" s="3" t="s">
        <v>4</v>
      </c>
      <c r="E9" s="3"/>
    </row>
    <row r="10" spans="1:11" x14ac:dyDescent="0.35">
      <c r="A10" s="3" t="s">
        <v>39</v>
      </c>
      <c r="B10" s="3" t="s">
        <v>60</v>
      </c>
      <c r="C10" s="3">
        <v>0.05</v>
      </c>
      <c r="D10" s="3" t="s">
        <v>4</v>
      </c>
      <c r="E10" s="3"/>
    </row>
    <row r="11" spans="1:11" x14ac:dyDescent="0.35">
      <c r="A11" s="3" t="s">
        <v>9</v>
      </c>
      <c r="B11" s="3" t="s">
        <v>7</v>
      </c>
      <c r="C11" s="3">
        <v>930</v>
      </c>
      <c r="D11" s="3" t="s">
        <v>8</v>
      </c>
      <c r="E11" s="3" t="s">
        <v>203</v>
      </c>
    </row>
    <row r="12" spans="1:11" x14ac:dyDescent="0.35">
      <c r="A12" s="3" t="s">
        <v>139</v>
      </c>
      <c r="B12" s="3" t="s">
        <v>141</v>
      </c>
      <c r="C12" s="3">
        <v>0.156</v>
      </c>
      <c r="D12" s="3" t="s">
        <v>4</v>
      </c>
      <c r="E12" s="3"/>
    </row>
    <row r="13" spans="1:11" x14ac:dyDescent="0.35">
      <c r="A13" s="3" t="s">
        <v>14</v>
      </c>
      <c r="B13" s="3" t="s">
        <v>10</v>
      </c>
      <c r="C13" s="3">
        <f>0.155/1000</f>
        <v>1.55E-4</v>
      </c>
      <c r="D13" s="3" t="s">
        <v>12</v>
      </c>
      <c r="E13" s="3" t="s">
        <v>109</v>
      </c>
    </row>
    <row r="14" spans="1:11" x14ac:dyDescent="0.35">
      <c r="A14" s="3" t="s">
        <v>15</v>
      </c>
      <c r="B14" s="3" t="s">
        <v>11</v>
      </c>
      <c r="C14" s="3">
        <v>0.5</v>
      </c>
      <c r="D14" s="3" t="s">
        <v>13</v>
      </c>
      <c r="E14" s="3" t="s">
        <v>109</v>
      </c>
    </row>
    <row r="15" spans="1:11" x14ac:dyDescent="0.35">
      <c r="A15" s="3" t="s">
        <v>37</v>
      </c>
      <c r="B15" s="3" t="s">
        <v>38</v>
      </c>
      <c r="C15" s="3">
        <v>2.98E-2</v>
      </c>
      <c r="D15" s="3" t="s">
        <v>4</v>
      </c>
      <c r="E15" s="3"/>
    </row>
    <row r="16" spans="1:11" x14ac:dyDescent="0.35">
      <c r="A16" s="3" t="s">
        <v>42</v>
      </c>
      <c r="B16" s="3" t="s">
        <v>44</v>
      </c>
      <c r="C16" s="3">
        <v>5.99</v>
      </c>
      <c r="D16" s="3" t="s">
        <v>13</v>
      </c>
      <c r="E16" s="3"/>
    </row>
    <row r="17" spans="1:5" x14ac:dyDescent="0.35">
      <c r="A17" s="2" t="s">
        <v>43</v>
      </c>
      <c r="B17" s="2" t="s">
        <v>235</v>
      </c>
      <c r="C17" s="2">
        <v>101325</v>
      </c>
      <c r="D17" s="2" t="s">
        <v>19</v>
      </c>
      <c r="E17" s="2"/>
    </row>
    <row r="18" spans="1:5" x14ac:dyDescent="0.35">
      <c r="A18" s="2" t="s">
        <v>22</v>
      </c>
      <c r="B18" s="2" t="s">
        <v>78</v>
      </c>
      <c r="C18" s="2">
        <v>101326</v>
      </c>
      <c r="D18" s="2" t="s">
        <v>19</v>
      </c>
      <c r="E18" s="2"/>
    </row>
    <row r="19" spans="1:5" x14ac:dyDescent="0.35">
      <c r="A19" s="2" t="s">
        <v>21</v>
      </c>
      <c r="B19" s="2" t="s">
        <v>237</v>
      </c>
      <c r="C19" s="2">
        <v>292</v>
      </c>
      <c r="D19" s="2" t="s">
        <v>18</v>
      </c>
      <c r="E19" s="2"/>
    </row>
    <row r="20" spans="1:5" x14ac:dyDescent="0.35">
      <c r="A20" s="2" t="s">
        <v>136</v>
      </c>
      <c r="B20" s="2" t="s">
        <v>133</v>
      </c>
      <c r="C20" s="2">
        <v>1</v>
      </c>
      <c r="D20" s="2" t="s">
        <v>13</v>
      </c>
      <c r="E20" s="2"/>
    </row>
    <row r="21" spans="1:5" x14ac:dyDescent="0.35">
      <c r="A21" s="2" t="s">
        <v>137</v>
      </c>
      <c r="B21" s="2" t="s">
        <v>134</v>
      </c>
      <c r="C21" s="2">
        <v>1</v>
      </c>
      <c r="D21" s="2" t="s">
        <v>13</v>
      </c>
      <c r="E21" s="2"/>
    </row>
    <row r="22" spans="1:5" x14ac:dyDescent="0.35">
      <c r="A22" s="2" t="s">
        <v>138</v>
      </c>
      <c r="B22" s="2" t="s">
        <v>135</v>
      </c>
      <c r="C22" s="2">
        <v>1</v>
      </c>
      <c r="D22" s="2" t="s">
        <v>13</v>
      </c>
      <c r="E22" s="2"/>
    </row>
    <row r="23" spans="1:5" x14ac:dyDescent="0.35">
      <c r="A23" s="4" t="s">
        <v>20</v>
      </c>
      <c r="B23" s="4" t="s">
        <v>16</v>
      </c>
      <c r="C23" s="4">
        <v>0.01</v>
      </c>
      <c r="D23" s="4" t="s">
        <v>17</v>
      </c>
      <c r="E23" s="4"/>
    </row>
    <row r="24" spans="1:5" x14ac:dyDescent="0.35">
      <c r="A24" s="4" t="s">
        <v>30</v>
      </c>
      <c r="B24" s="4" t="s">
        <v>29</v>
      </c>
      <c r="C24" s="4">
        <v>20</v>
      </c>
      <c r="D24" s="4" t="s">
        <v>17</v>
      </c>
      <c r="E24" s="4" t="s">
        <v>96</v>
      </c>
    </row>
    <row r="25" spans="1:5" x14ac:dyDescent="0.35">
      <c r="A25" s="4" t="s">
        <v>81</v>
      </c>
      <c r="B25" s="4" t="s">
        <v>82</v>
      </c>
      <c r="C25" s="4">
        <v>1</v>
      </c>
      <c r="D25" s="4" t="s">
        <v>13</v>
      </c>
      <c r="E25" s="4"/>
    </row>
    <row r="26" spans="1:5" x14ac:dyDescent="0.35">
      <c r="A26" s="4" t="s">
        <v>80</v>
      </c>
      <c r="B26" s="4" t="s">
        <v>79</v>
      </c>
      <c r="C26" s="4">
        <v>1</v>
      </c>
      <c r="D26" s="4" t="s">
        <v>13</v>
      </c>
      <c r="E26" s="4"/>
    </row>
    <row r="27" spans="1:5" x14ac:dyDescent="0.35">
      <c r="E27" s="4" t="s">
        <v>108</v>
      </c>
    </row>
    <row r="28" spans="1:5" x14ac:dyDescent="0.35">
      <c r="B28" s="4" t="s">
        <v>91</v>
      </c>
      <c r="C28" s="4">
        <v>0.97</v>
      </c>
    </row>
    <row r="29" spans="1:5" x14ac:dyDescent="0.35">
      <c r="B29" s="4" t="s">
        <v>92</v>
      </c>
      <c r="C29" s="4">
        <v>0.03</v>
      </c>
    </row>
  </sheetData>
  <protectedRanges>
    <protectedRange sqref="C1" name="Value_1"/>
    <protectedRange sqref="C2:C4 C23:C25 C6:C19" name="Value_4"/>
    <protectedRange sqref="C20:C22" name="Value_4_2"/>
    <protectedRange sqref="I5" name="Value_1_1"/>
    <protectedRange sqref="C5" name="Value_4_4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INPUT</vt:lpstr>
      <vt:lpstr>Ramses-1 (final report)</vt:lpstr>
      <vt:lpstr>Ramses-1 (ga presentation)</vt:lpstr>
      <vt:lpstr>Ramses-1 (pattern massflux)</vt:lpstr>
      <vt:lpstr>Ramses-1 (ga)</vt:lpstr>
      <vt:lpstr>Ramses-1 (patternsearch)</vt:lpstr>
      <vt:lpstr>Deliverance II (UofT)</vt:lpstr>
      <vt:lpstr>Boundless (UofW)</vt:lpstr>
      <vt:lpstr>Phoenix 1A (UofKZN)</vt:lpstr>
      <vt:lpstr>Phase 2 (Stanford)</vt:lpstr>
      <vt:lpstr>3" Diameter (Stanford)</vt:lpstr>
      <vt:lpstr>Mars Ascent (Stanford)</vt:lpstr>
      <vt:lpstr>Prometheus (Poly Montreal)</vt:lpstr>
      <vt:lpstr>RATTWORKS M-900</vt:lpstr>
      <vt:lpstr>Mule-1</vt:lpstr>
      <vt:lpstr>Density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2018-10-26T16:35:25Z</dcterms:created>
  <dcterms:modified xsi:type="dcterms:W3CDTF">2019-04-26T17:28:53Z</dcterms:modified>
</cp:coreProperties>
</file>