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-120" yWindow="-120" windowWidth="20730" windowHeight="11760"/>
  </bookViews>
  <sheets>
    <sheet name="LOTES PROD 17-02-2021" sheetId="1" r:id="rId1"/>
  </sheets>
  <calcPr calcId="162913"/>
</workbook>
</file>

<file path=xl/calcChain.xml><?xml version="1.0" encoding="utf-8"?>
<calcChain xmlns="http://schemas.openxmlformats.org/spreadsheetml/2006/main">
  <c r="W27" i="1" l="1"/>
  <c r="M27" i="1"/>
  <c r="R29" i="1" s="1"/>
  <c r="R35" i="1" s="1"/>
  <c r="R36" i="1" s="1"/>
  <c r="C27" i="1"/>
  <c r="W8" i="1"/>
  <c r="M8" i="1"/>
  <c r="C8" i="1"/>
  <c r="H36" i="1"/>
  <c r="AD35" i="1"/>
  <c r="T35" i="1"/>
  <c r="J35" i="1"/>
  <c r="H35" i="1"/>
  <c r="AA34" i="1"/>
  <c r="Y34" i="1"/>
  <c r="X34" i="1"/>
  <c r="Q34" i="1"/>
  <c r="O34" i="1"/>
  <c r="N34" i="1"/>
  <c r="G34" i="1"/>
  <c r="E34" i="1"/>
  <c r="D34" i="1"/>
  <c r="V33" i="1"/>
  <c r="L33" i="1"/>
  <c r="B33" i="1"/>
  <c r="V32" i="1"/>
  <c r="L32" i="1"/>
  <c r="B32" i="1"/>
  <c r="V31" i="1"/>
  <c r="M31" i="1"/>
  <c r="M32" i="1" s="1"/>
  <c r="L31" i="1"/>
  <c r="B31" i="1"/>
  <c r="AD30" i="1"/>
  <c r="V30" i="1"/>
  <c r="T30" i="1"/>
  <c r="R30" i="1"/>
  <c r="M30" i="1"/>
  <c r="P30" i="1" s="1"/>
  <c r="L30" i="1"/>
  <c r="B30" i="1"/>
  <c r="AD29" i="1"/>
  <c r="V29" i="1"/>
  <c r="T29" i="1"/>
  <c r="M29" i="1"/>
  <c r="P29" i="1" s="1"/>
  <c r="L29" i="1"/>
  <c r="B29" i="1"/>
  <c r="AD28" i="1"/>
  <c r="AB28" i="1"/>
  <c r="W28" i="1"/>
  <c r="W29" i="1" s="1"/>
  <c r="V28" i="1"/>
  <c r="T28" i="1"/>
  <c r="R28" i="1"/>
  <c r="P28" i="1"/>
  <c r="M28" i="1"/>
  <c r="L28" i="1"/>
  <c r="C28" i="1"/>
  <c r="C29" i="1" s="1"/>
  <c r="B28" i="1"/>
  <c r="AD27" i="1"/>
  <c r="Z27" i="1"/>
  <c r="AB30" i="1"/>
  <c r="T27" i="1"/>
  <c r="R27" i="1"/>
  <c r="P27" i="1"/>
  <c r="F27" i="1"/>
  <c r="AD16" i="1"/>
  <c r="T16" i="1"/>
  <c r="J16" i="1"/>
  <c r="AC15" i="1"/>
  <c r="AA15" i="1"/>
  <c r="Y15" i="1"/>
  <c r="X15" i="1"/>
  <c r="S15" i="1"/>
  <c r="Q15" i="1"/>
  <c r="O15" i="1"/>
  <c r="N15" i="1"/>
  <c r="I15" i="1"/>
  <c r="G15" i="1"/>
  <c r="E15" i="1"/>
  <c r="D15" i="1"/>
  <c r="V14" i="1"/>
  <c r="L14" i="1"/>
  <c r="B14" i="1"/>
  <c r="V13" i="1"/>
  <c r="L13" i="1"/>
  <c r="B13" i="1"/>
  <c r="V12" i="1"/>
  <c r="L12" i="1"/>
  <c r="B12" i="1"/>
  <c r="AD11" i="1"/>
  <c r="V11" i="1"/>
  <c r="T11" i="1"/>
  <c r="L11" i="1"/>
  <c r="J11" i="1"/>
  <c r="H11" i="1"/>
  <c r="H16" i="1" s="1"/>
  <c r="H17" i="1" s="1"/>
  <c r="B11" i="1"/>
  <c r="AD10" i="1"/>
  <c r="AB10" i="1"/>
  <c r="W10" i="1"/>
  <c r="W11" i="1" s="1"/>
  <c r="V10" i="1"/>
  <c r="T10" i="1"/>
  <c r="L10" i="1"/>
  <c r="J10" i="1"/>
  <c r="H10" i="1"/>
  <c r="B10" i="1"/>
  <c r="AD9" i="1"/>
  <c r="AB9" i="1"/>
  <c r="W9" i="1"/>
  <c r="Z9" i="1" s="1"/>
  <c r="V9" i="1"/>
  <c r="T9" i="1"/>
  <c r="P9" i="1"/>
  <c r="M9" i="1"/>
  <c r="M10" i="1" s="1"/>
  <c r="L9" i="1"/>
  <c r="J9" i="1"/>
  <c r="H9" i="1"/>
  <c r="C9" i="1"/>
  <c r="F9" i="1" s="1"/>
  <c r="B9" i="1"/>
  <c r="AD8" i="1"/>
  <c r="AB8" i="1"/>
  <c r="AB16" i="1" s="1"/>
  <c r="AB17" i="1" s="1"/>
  <c r="Z8" i="1"/>
  <c r="AB11" i="1"/>
  <c r="T8" i="1"/>
  <c r="P8" i="1"/>
  <c r="R10" i="1"/>
  <c r="J8" i="1"/>
  <c r="F8" i="1"/>
  <c r="H8" i="1"/>
  <c r="Z29" i="1" l="1"/>
  <c r="W30" i="1"/>
  <c r="Z28" i="1"/>
  <c r="M33" i="1"/>
  <c r="P33" i="1" s="1"/>
  <c r="P32" i="1"/>
  <c r="P31" i="1"/>
  <c r="P34" i="1" s="1"/>
  <c r="F29" i="1"/>
  <c r="C30" i="1"/>
  <c r="F28" i="1"/>
  <c r="W12" i="1"/>
  <c r="Z11" i="1"/>
  <c r="Z10" i="1"/>
  <c r="M11" i="1"/>
  <c r="P10" i="1"/>
  <c r="C10" i="1"/>
  <c r="R11" i="1"/>
  <c r="R8" i="1"/>
  <c r="R16" i="1" s="1"/>
  <c r="R17" i="1" s="1"/>
  <c r="R9" i="1"/>
  <c r="AB27" i="1"/>
  <c r="AB35" i="1" s="1"/>
  <c r="AB36" i="1" s="1"/>
  <c r="AB29" i="1"/>
  <c r="W31" i="1" l="1"/>
  <c r="Z30" i="1"/>
  <c r="F30" i="1"/>
  <c r="C31" i="1"/>
  <c r="W13" i="1"/>
  <c r="Z12" i="1"/>
  <c r="M12" i="1"/>
  <c r="P11" i="1"/>
  <c r="C11" i="1"/>
  <c r="F10" i="1"/>
  <c r="Z31" i="1" l="1"/>
  <c r="W32" i="1"/>
  <c r="F31" i="1"/>
  <c r="C32" i="1"/>
  <c r="Z13" i="1"/>
  <c r="Z15" i="1" s="1"/>
  <c r="W14" i="1"/>
  <c r="Z14" i="1" s="1"/>
  <c r="P12" i="1"/>
  <c r="M13" i="1"/>
  <c r="C12" i="1"/>
  <c r="F11" i="1"/>
  <c r="W33" i="1" l="1"/>
  <c r="Z33" i="1" s="1"/>
  <c r="Z34" i="1" s="1"/>
  <c r="Z32" i="1"/>
  <c r="F32" i="1"/>
  <c r="C33" i="1"/>
  <c r="F33" i="1" s="1"/>
  <c r="F34" i="1"/>
  <c r="M14" i="1"/>
  <c r="P14" i="1" s="1"/>
  <c r="P15" i="1" s="1"/>
  <c r="P13" i="1"/>
  <c r="C13" i="1"/>
  <c r="F12" i="1"/>
  <c r="F13" i="1" l="1"/>
  <c r="C14" i="1"/>
  <c r="F14" i="1" s="1"/>
  <c r="F15" i="1" s="1"/>
</calcChain>
</file>

<file path=xl/sharedStrings.xml><?xml version="1.0" encoding="utf-8"?>
<sst xmlns="http://schemas.openxmlformats.org/spreadsheetml/2006/main" count="117" uniqueCount="24">
  <si>
    <t>LH49: Edad 61 Sem</t>
  </si>
  <si>
    <t>Consumo Alimento (g) STD</t>
  </si>
  <si>
    <t>LH51: Edad 46 Sem</t>
  </si>
  <si>
    <t>LH53: Edad 35 Sem</t>
  </si>
  <si>
    <t>Consumo Alimento (g) REAL</t>
  </si>
  <si>
    <t>%STD PROD</t>
  </si>
  <si>
    <t>FECHA</t>
  </si>
  <si>
    <t># AVES</t>
  </si>
  <si>
    <t>MORTALIDAD / DESCARTE</t>
  </si>
  <si>
    <t>PROD. TOTAL</t>
  </si>
  <si>
    <t>% DIARIO</t>
  </si>
  <si>
    <t>HUEVO INCUBABLE</t>
  </si>
  <si>
    <t>Mort.</t>
  </si>
  <si>
    <t>Desct</t>
  </si>
  <si>
    <t xml:space="preserve">% Acum. </t>
  </si>
  <si>
    <t>TOTAL</t>
  </si>
  <si>
    <t>%</t>
  </si>
  <si>
    <t>Prom. Diario %</t>
  </si>
  <si>
    <t>DIF STD PROD:</t>
  </si>
  <si>
    <t>PROM. SEM ANTERIOR</t>
  </si>
  <si>
    <t>LM50: Edad 61 Sem</t>
  </si>
  <si>
    <t>LM52: Edad 46 Sem</t>
  </si>
  <si>
    <t>LM54: Edad 35 Sem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</si>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</sst>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;@"/>
    <numFmt numFmtId="165" formatCode="0.0%"/>
    <numFmt numFmtId="166" formatCode="0.0"/>
  </numFmts>
  <fonts count="1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color rgb="FF00206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FABDB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vertical="center"/>
    </xf>
    <xf numFmtId="165" fontId="3" fillId="0" borderId="1" xfId="0" applyNumberFormat="1" applyFont="1" applyBorder="1" applyAlignment="1">
      <alignment horizontal="center"/>
    </xf>
    <xf numFmtId="1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165" fontId="8" fillId="3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6" fontId="5" fillId="4" borderId="1" xfId="0" applyNumberFormat="1" applyFont="1" applyFill="1" applyBorder="1" applyAlignment="1">
      <alignment horizontal="center"/>
    </xf>
    <xf numFmtId="164" fontId="9" fillId="5" borderId="1" xfId="0" applyNumberFormat="1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2" fontId="9" fillId="5" borderId="1" xfId="0" applyNumberFormat="1" applyFont="1" applyFill="1" applyBorder="1" applyAlignment="1">
      <alignment horizontal="center"/>
    </xf>
    <xf numFmtId="165" fontId="8" fillId="5" borderId="1" xfId="0" applyNumberFormat="1" applyFont="1" applyFill="1" applyBorder="1" applyAlignment="1">
      <alignment horizontal="center"/>
    </xf>
    <xf numFmtId="166" fontId="9" fillId="5" borderId="1" xfId="0" applyNumberFormat="1" applyFont="1" applyFill="1" applyBorder="1" applyAlignment="1">
      <alignment horizontal="center"/>
    </xf>
    <xf numFmtId="2" fontId="10" fillId="0" borderId="15" xfId="0" applyNumberFormat="1" applyFont="1" applyBorder="1"/>
    <xf numFmtId="1" fontId="10" fillId="0" borderId="15" xfId="0" applyNumberFormat="1" applyFont="1" applyBorder="1"/>
    <xf numFmtId="1" fontId="10" fillId="0" borderId="15" xfId="0" applyNumberFormat="1" applyFont="1" applyBorder="1" applyAlignment="1">
      <alignment horizontal="center"/>
    </xf>
    <xf numFmtId="165" fontId="11" fillId="0" borderId="15" xfId="0" applyNumberFormat="1" applyFont="1" applyBorder="1" applyAlignment="1">
      <alignment horizontal="center"/>
    </xf>
    <xf numFmtId="166" fontId="11" fillId="0" borderId="15" xfId="0" applyNumberFormat="1" applyFont="1" applyBorder="1" applyAlignment="1">
      <alignment horizontal="center"/>
    </xf>
    <xf numFmtId="0" fontId="10" fillId="0" borderId="0" xfId="0" applyFont="1"/>
    <xf numFmtId="2" fontId="12" fillId="0" borderId="15" xfId="0" applyNumberFormat="1" applyFont="1" applyBorder="1"/>
    <xf numFmtId="2" fontId="11" fillId="0" borderId="15" xfId="0" applyNumberFormat="1" applyFont="1" applyBorder="1"/>
    <xf numFmtId="165" fontId="11" fillId="0" borderId="16" xfId="0" applyNumberFormat="1" applyFont="1" applyBorder="1" applyAlignment="1">
      <alignment horizontal="center"/>
    </xf>
    <xf numFmtId="164" fontId="13" fillId="0" borderId="15" xfId="0" applyNumberFormat="1" applyFont="1" applyBorder="1"/>
    <xf numFmtId="1" fontId="13" fillId="0" borderId="15" xfId="0" applyNumberFormat="1" applyFont="1" applyBorder="1"/>
    <xf numFmtId="1" fontId="4" fillId="0" borderId="15" xfId="0" applyNumberFormat="1" applyFont="1" applyBorder="1"/>
    <xf numFmtId="2" fontId="13" fillId="0" borderId="15" xfId="0" applyNumberFormat="1" applyFont="1" applyBorder="1"/>
    <xf numFmtId="0" fontId="13" fillId="0" borderId="15" xfId="0" applyFont="1" applyBorder="1"/>
    <xf numFmtId="166" fontId="13" fillId="0" borderId="15" xfId="0" applyNumberFormat="1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4" fillId="0" borderId="0" xfId="0" applyFont="1" applyAlignment="1">
      <alignment horizontal="center" vertical="center"/>
    </xf>
    <xf numFmtId="165" fontId="8" fillId="0" borderId="16" xfId="0" applyNumberFormat="1" applyFont="1" applyBorder="1" applyAlignment="1">
      <alignment horizontal="center"/>
    </xf>
    <xf numFmtId="0" fontId="14" fillId="0" borderId="0" xfId="0" applyFont="1"/>
    <xf numFmtId="164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1" fontId="5" fillId="2" borderId="9" xfId="0" applyNumberFormat="1" applyFont="1" applyFill="1" applyBorder="1" applyAlignment="1">
      <alignment horizontal="center" vertical="center" wrapText="1"/>
    </xf>
    <xf numFmtId="1" fontId="5" fillId="2" borderId="10" xfId="0" applyNumberFormat="1" applyFont="1" applyFill="1" applyBorder="1" applyAlignment="1">
      <alignment horizontal="center" vertical="center" wrapText="1"/>
    </xf>
    <xf numFmtId="1" fontId="5" fillId="2" borderId="11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2" xfId="0" applyNumberFormat="1" applyFont="1" applyFill="1" applyBorder="1" applyAlignment="1">
      <alignment horizontal="center" vertical="center" wrapText="1"/>
    </xf>
    <xf numFmtId="164" fontId="5" fillId="2" borderId="13" xfId="0" applyNumberFormat="1" applyFont="1" applyFill="1" applyBorder="1" applyAlignment="1">
      <alignment horizontal="center" vertical="center" wrapText="1"/>
    </xf>
    <xf numFmtId="164" fontId="5" fillId="2" borderId="14" xfId="0" applyNumberFormat="1" applyFont="1" applyFill="1" applyBorder="1" applyAlignment="1">
      <alignment horizontal="center" vertical="center" wrapText="1"/>
    </xf>
    <xf numFmtId="1" fontId="6" fillId="2" borderId="12" xfId="0" applyNumberFormat="1" applyFont="1" applyFill="1" applyBorder="1" applyAlignment="1">
      <alignment horizontal="center" vertical="center" wrapText="1"/>
    </xf>
    <xf numFmtId="1" fontId="6" fillId="2" borderId="13" xfId="0" applyNumberFormat="1" applyFont="1" applyFill="1" applyBorder="1" applyAlignment="1">
      <alignment horizontal="center" vertical="center" wrapText="1"/>
    </xf>
    <xf numFmtId="1" fontId="6" fillId="2" borderId="14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abSelected="1" topLeftCell="B4" zoomScaleNormal="100" workbookViewId="0">
      <selection activeCell="Z27" sqref="Z27"/>
    </sheetView>
  </sheetViews>
  <sheetFormatPr baseColWidth="10" defaultColWidth="9.140625" defaultRowHeight="15" x14ac:dyDescent="0.25"/>
  <cols>
    <col min="1" max="1" width="4.140625" customWidth="1"/>
    <col min="2" max="2" width="8.85546875" customWidth="1"/>
    <col min="3" max="3" width="7.42578125" customWidth="1"/>
    <col min="4" max="4" width="7" customWidth="1"/>
    <col min="5" max="5" width="7.5703125" customWidth="1"/>
    <col min="6" max="6" width="8.7109375" customWidth="1"/>
    <col min="7" max="7" width="7.7109375" customWidth="1"/>
    <col min="8" max="8" width="13.28515625" customWidth="1"/>
    <col min="9" max="9" width="13.85546875" customWidth="1"/>
    <col min="10" max="10" width="8.85546875" customWidth="1"/>
    <col min="11" max="11" width="5" customWidth="1"/>
    <col min="12" max="12" width="9.42578125" customWidth="1"/>
    <col min="13" max="13" width="7.7109375" customWidth="1"/>
    <col min="14" max="14" width="7.28515625" customWidth="1"/>
    <col min="15" max="15" width="6.7109375" customWidth="1"/>
    <col min="16" max="16" width="9.28515625" customWidth="1"/>
    <col min="17" max="17" width="8" customWidth="1"/>
    <col min="18" max="18" width="12.85546875" customWidth="1"/>
    <col min="19" max="19" width="13.42578125" customWidth="1"/>
    <col min="20" max="20" width="9.140625" customWidth="1"/>
    <col min="21" max="21" width="4.42578125" customWidth="1"/>
    <col min="22" max="23" width="7.85546875" customWidth="1"/>
    <col min="24" max="24" width="6" customWidth="1"/>
    <col min="25" max="25" width="7.140625" customWidth="1"/>
    <col min="26" max="26" width="9.85546875" customWidth="1"/>
    <col min="27" max="27" width="8.5703125" customWidth="1"/>
    <col min="28" max="28" width="12.5703125" customWidth="1"/>
    <col min="29" max="29" width="13.28515625" customWidth="1"/>
    <col min="30" max="30" width="9.4257812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39" t="s">
        <v>0</v>
      </c>
      <c r="C2" s="39"/>
      <c r="D2" s="39"/>
      <c r="E2" s="39"/>
      <c r="F2" s="39"/>
      <c r="G2" s="39"/>
      <c r="H2" s="40" t="s">
        <v>1</v>
      </c>
      <c r="I2" s="41"/>
      <c r="J2" s="2">
        <v>154</v>
      </c>
      <c r="K2" s="1"/>
      <c r="L2" s="42" t="s">
        <v>2</v>
      </c>
      <c r="M2" s="43"/>
      <c r="N2" s="43"/>
      <c r="O2" s="43"/>
      <c r="P2" s="43"/>
      <c r="Q2" s="44"/>
      <c r="R2" s="40" t="s">
        <v>1</v>
      </c>
      <c r="S2" s="41"/>
      <c r="T2" s="2">
        <v>160</v>
      </c>
      <c r="U2" s="1"/>
      <c r="V2" s="39" t="s">
        <v>3</v>
      </c>
      <c r="W2" s="39"/>
      <c r="X2" s="39"/>
      <c r="Y2" s="39"/>
      <c r="Z2" s="39"/>
      <c r="AA2" s="39"/>
      <c r="AB2" s="40" t="s">
        <v>1</v>
      </c>
      <c r="AC2" s="41"/>
      <c r="AD2" s="2">
        <v>164</v>
      </c>
    </row>
    <row r="3" spans="1:30" x14ac:dyDescent="0.25">
      <c r="A3" s="1"/>
      <c r="B3" s="39"/>
      <c r="C3" s="39"/>
      <c r="D3" s="39"/>
      <c r="E3" s="39"/>
      <c r="F3" s="39"/>
      <c r="G3" s="39"/>
      <c r="H3" s="40" t="s">
        <v>4</v>
      </c>
      <c r="I3" s="41"/>
      <c r="J3" s="2">
        <v>95.75</v>
      </c>
      <c r="K3" s="1"/>
      <c r="L3" s="45"/>
      <c r="M3" s="46"/>
      <c r="N3" s="46"/>
      <c r="O3" s="46"/>
      <c r="P3" s="46"/>
      <c r="Q3" s="47"/>
      <c r="R3" s="40" t="s">
        <v>4</v>
      </c>
      <c r="S3" s="41"/>
      <c r="T3" s="2">
        <v>96.2</v>
      </c>
      <c r="U3" s="1"/>
      <c r="V3" s="39"/>
      <c r="W3" s="39"/>
      <c r="X3" s="39"/>
      <c r="Y3" s="39"/>
      <c r="Z3" s="39"/>
      <c r="AA3" s="39"/>
      <c r="AB3" s="40" t="s">
        <v>4</v>
      </c>
      <c r="AC3" s="41"/>
      <c r="AD3" s="2">
        <v>96.21</v>
      </c>
    </row>
    <row r="4" spans="1:30" x14ac:dyDescent="0.25">
      <c r="A4" s="3"/>
      <c r="B4" s="39"/>
      <c r="C4" s="39"/>
      <c r="D4" s="39"/>
      <c r="E4" s="39"/>
      <c r="F4" s="39"/>
      <c r="G4" s="39"/>
      <c r="H4" s="51" t="s">
        <v>5</v>
      </c>
      <c r="I4" s="52"/>
      <c r="J4" s="4">
        <v>0.45899999999999996</v>
      </c>
      <c r="K4" s="3"/>
      <c r="L4" s="48"/>
      <c r="M4" s="49"/>
      <c r="N4" s="49"/>
      <c r="O4" s="49"/>
      <c r="P4" s="49"/>
      <c r="Q4" s="50"/>
      <c r="R4" s="51" t="s">
        <v>5</v>
      </c>
      <c r="S4" s="52"/>
      <c r="T4" s="4">
        <v>0.64500000000000002</v>
      </c>
      <c r="U4" s="3"/>
      <c r="V4" s="39"/>
      <c r="W4" s="39"/>
      <c r="X4" s="39"/>
      <c r="Y4" s="39"/>
      <c r="Z4" s="39"/>
      <c r="AA4" s="39"/>
      <c r="AB4" s="51" t="s">
        <v>5</v>
      </c>
      <c r="AC4" s="52"/>
      <c r="AD4" s="4">
        <v>0.77900000000000003</v>
      </c>
    </row>
    <row r="5" spans="1:30" ht="15" customHeight="1" x14ac:dyDescent="0.25">
      <c r="A5" s="1"/>
      <c r="B5" s="65" t="s">
        <v>6</v>
      </c>
      <c r="C5" s="66" t="s">
        <v>7</v>
      </c>
      <c r="D5" s="53" t="s">
        <v>8</v>
      </c>
      <c r="E5" s="53"/>
      <c r="F5" s="53"/>
      <c r="G5" s="67" t="s">
        <v>9</v>
      </c>
      <c r="H5" s="67" t="s">
        <v>10</v>
      </c>
      <c r="I5" s="54" t="s">
        <v>11</v>
      </c>
      <c r="J5" s="54"/>
      <c r="K5" s="1"/>
      <c r="L5" s="68" t="s">
        <v>6</v>
      </c>
      <c r="M5" s="71" t="s">
        <v>7</v>
      </c>
      <c r="N5" s="55" t="s">
        <v>8</v>
      </c>
      <c r="O5" s="56"/>
      <c r="P5" s="57"/>
      <c r="Q5" s="74" t="s">
        <v>9</v>
      </c>
      <c r="R5" s="74" t="s">
        <v>10</v>
      </c>
      <c r="S5" s="61" t="s">
        <v>11</v>
      </c>
      <c r="T5" s="62"/>
      <c r="U5" s="1"/>
      <c r="V5" s="65" t="s">
        <v>6</v>
      </c>
      <c r="W5" s="66" t="s">
        <v>7</v>
      </c>
      <c r="X5" s="53" t="s">
        <v>8</v>
      </c>
      <c r="Y5" s="53"/>
      <c r="Z5" s="53"/>
      <c r="AA5" s="67" t="s">
        <v>9</v>
      </c>
      <c r="AB5" s="67" t="s">
        <v>10</v>
      </c>
      <c r="AC5" s="54" t="s">
        <v>11</v>
      </c>
      <c r="AD5" s="54"/>
    </row>
    <row r="6" spans="1:30" x14ac:dyDescent="0.25">
      <c r="A6" s="1"/>
      <c r="B6" s="65"/>
      <c r="C6" s="66"/>
      <c r="D6" s="53"/>
      <c r="E6" s="53"/>
      <c r="F6" s="53"/>
      <c r="G6" s="67"/>
      <c r="H6" s="67"/>
      <c r="I6" s="54"/>
      <c r="J6" s="54"/>
      <c r="K6" s="1"/>
      <c r="L6" s="69"/>
      <c r="M6" s="72"/>
      <c r="N6" s="58"/>
      <c r="O6" s="59"/>
      <c r="P6" s="60"/>
      <c r="Q6" s="75"/>
      <c r="R6" s="75"/>
      <c r="S6" s="63"/>
      <c r="T6" s="64"/>
      <c r="U6" s="1"/>
      <c r="V6" s="65"/>
      <c r="W6" s="66"/>
      <c r="X6" s="53"/>
      <c r="Y6" s="53"/>
      <c r="Z6" s="53"/>
      <c r="AA6" s="67"/>
      <c r="AB6" s="67"/>
      <c r="AC6" s="54"/>
      <c r="AD6" s="54"/>
    </row>
    <row r="7" spans="1:30" x14ac:dyDescent="0.25">
      <c r="A7" s="1"/>
      <c r="B7" s="65"/>
      <c r="C7" s="66"/>
      <c r="D7" s="5" t="s">
        <v>12</v>
      </c>
      <c r="E7" s="5" t="s">
        <v>13</v>
      </c>
      <c r="F7" s="7" t="s">
        <v>14</v>
      </c>
      <c r="G7" s="67"/>
      <c r="H7" s="67"/>
      <c r="I7" s="6" t="s">
        <v>15</v>
      </c>
      <c r="J7" s="6" t="s">
        <v>16</v>
      </c>
      <c r="K7" s="1"/>
      <c r="L7" s="70"/>
      <c r="M7" s="73"/>
      <c r="N7" s="5" t="s">
        <v>12</v>
      </c>
      <c r="O7" s="5" t="s">
        <v>13</v>
      </c>
      <c r="P7" s="7" t="s">
        <v>14</v>
      </c>
      <c r="Q7" s="76"/>
      <c r="R7" s="76"/>
      <c r="S7" s="6" t="s">
        <v>15</v>
      </c>
      <c r="T7" s="6" t="s">
        <v>16</v>
      </c>
      <c r="U7" s="1"/>
      <c r="V7" s="65"/>
      <c r="W7" s="66"/>
      <c r="X7" s="5" t="s">
        <v>12</v>
      </c>
      <c r="Y7" s="5" t="s">
        <v>13</v>
      </c>
      <c r="Z7" s="7" t="s">
        <v>14</v>
      </c>
      <c r="AA7" s="67"/>
      <c r="AB7" s="67"/>
      <c r="AC7" s="6" t="s">
        <v>15</v>
      </c>
      <c r="AD7" s="6" t="s">
        <v>16</v>
      </c>
    </row>
    <row r="8" spans="1:30" x14ac:dyDescent="0.25">
      <c r="A8" s="1"/>
      <c r="B8" s="8">
        <v>44240.208333333328</v>
      </c>
      <c r="C8" s="9">
        <f>10431-D8-E8</f>
        <v>10423</v>
      </c>
      <c r="D8" s="9">
        <v>7</v>
      </c>
      <c r="E8" s="9">
        <v>1</v>
      </c>
      <c r="F8" s="10">
        <f t="shared" ref="F8:F14" si="0">(D8+E8)/C8*100</f>
        <v>7.6753333972944454E-2</v>
      </c>
      <c r="G8" s="11">
        <v>4781</v>
      </c>
      <c r="H8" s="12">
        <f>+(G8/C8)</f>
        <v>0.45869711215580927</v>
      </c>
      <c r="I8" s="13">
        <v>4293</v>
      </c>
      <c r="J8" s="14">
        <f>+(I8/G8*100)</f>
        <v>89.792930349299311</v>
      </c>
      <c r="K8" s="1"/>
      <c r="L8" s="8">
        <v>44240.208333333328</v>
      </c>
      <c r="M8" s="9">
        <f>10807-N8-O8</f>
        <v>10802</v>
      </c>
      <c r="N8" s="9">
        <v>2</v>
      </c>
      <c r="O8" s="9">
        <v>3</v>
      </c>
      <c r="P8" s="10">
        <f t="shared" ref="P8:P14" si="1">(N8+O8)/M8*100</f>
        <v>4.6287724495463804E-2</v>
      </c>
      <c r="Q8" s="11">
        <v>6330</v>
      </c>
      <c r="R8" s="12">
        <f>+(Q8/M8)</f>
        <v>0.58600259211257177</v>
      </c>
      <c r="S8" s="13">
        <v>5836</v>
      </c>
      <c r="T8" s="14">
        <f>+(S8/Q8*100)</f>
        <v>92.195892575039494</v>
      </c>
      <c r="U8" s="1"/>
      <c r="V8" s="8">
        <v>44240.208333333328</v>
      </c>
      <c r="W8" s="9">
        <f>9817-X8-Y8</f>
        <v>9811</v>
      </c>
      <c r="X8" s="9">
        <v>3</v>
      </c>
      <c r="Y8" s="9">
        <v>3</v>
      </c>
      <c r="Z8" s="10">
        <f t="shared" ref="Z8:Z14" si="2">(X8+Y8)/W8*100</f>
        <v>6.1155845479563757E-2</v>
      </c>
      <c r="AA8" s="11">
        <v>7170</v>
      </c>
      <c r="AB8" s="12">
        <f>+(AA8/W8)</f>
        <v>0.73081235348078688</v>
      </c>
      <c r="AC8" s="13">
        <v>6812</v>
      </c>
      <c r="AD8" s="14">
        <f>+(AC8/AA8*100)</f>
        <v>95.006973500697342</v>
      </c>
    </row>
    <row r="9" spans="1:30" x14ac:dyDescent="0.25">
      <c r="A9" s="1"/>
      <c r="B9" s="8">
        <f>B8+1</f>
        <v>43997</v>
      </c>
      <c r="C9" s="9">
        <f t="shared" ref="C9:C14" si="3">C8-D9-E9</f>
        <v>10418</v>
      </c>
      <c r="D9" s="9">
        <v>2</v>
      </c>
      <c r="E9" s="9">
        <v>3</v>
      </c>
      <c r="F9" s="10">
        <f t="shared" si="0"/>
        <v>4.7993856786331349E-2</v>
      </c>
      <c r="G9" s="11">
        <v>4749</v>
      </c>
      <c r="H9" s="12">
        <f>+(G9/C8)</f>
        <v>0.45562697879689151</v>
      </c>
      <c r="I9" s="11">
        <v>4207</v>
      </c>
      <c r="J9" s="14">
        <f>+(I9/G9*100)</f>
        <v>88.587070962307862</v>
      </c>
      <c r="K9" s="1"/>
      <c r="L9" s="8">
        <f>L8+1</f>
        <v>43997</v>
      </c>
      <c r="M9" s="9">
        <f t="shared" ref="M9" si="4">M8-N9-O9</f>
        <v>10796</v>
      </c>
      <c r="N9" s="9">
        <v>3</v>
      </c>
      <c r="O9" s="9">
        <v>3</v>
      </c>
      <c r="P9" s="10">
        <f t="shared" si="1"/>
        <v>5.5576139310855872E-2</v>
      </c>
      <c r="Q9" s="11">
        <v>6160</v>
      </c>
      <c r="R9" s="12">
        <f>+(Q9/M8)</f>
        <v>0.570264765784114</v>
      </c>
      <c r="S9" s="11">
        <v>5589</v>
      </c>
      <c r="T9" s="14">
        <f>+(S9/Q9*100)</f>
        <v>90.730519480519476</v>
      </c>
      <c r="U9" s="1"/>
      <c r="V9" s="8">
        <f>V8+1</f>
        <v>43997</v>
      </c>
      <c r="W9" s="9">
        <f t="shared" ref="W9" si="5">W8-X9-Y9</f>
        <v>9807</v>
      </c>
      <c r="X9" s="9">
        <v>2</v>
      </c>
      <c r="Y9" s="9">
        <v>2</v>
      </c>
      <c r="Z9" s="10">
        <f t="shared" si="2"/>
        <v>4.0787192821454064E-2</v>
      </c>
      <c r="AA9" s="11">
        <v>7286</v>
      </c>
      <c r="AB9" s="12">
        <f>+(AA9/W8)</f>
        <v>0.74263581694016922</v>
      </c>
      <c r="AC9" s="11">
        <v>6870</v>
      </c>
      <c r="AD9" s="14">
        <f>+(AC9/AA9*100)</f>
        <v>94.290419983530057</v>
      </c>
    </row>
    <row r="10" spans="1:30" x14ac:dyDescent="0.25">
      <c r="A10" s="1"/>
      <c r="B10" s="8">
        <f t="shared" ref="B10:B14" si="6">B9+1</f>
        <v>43998</v>
      </c>
      <c r="C10" s="9">
        <f>C9-D10-E10</f>
        <v>10413</v>
      </c>
      <c r="D10" s="9">
        <v>2</v>
      </c>
      <c r="E10" s="9">
        <v>3</v>
      </c>
      <c r="F10" s="10">
        <f t="shared" si="0"/>
        <v>4.801690194948622E-2</v>
      </c>
      <c r="G10" s="11">
        <v>4784</v>
      </c>
      <c r="H10" s="12">
        <f>+(G10/C8)</f>
        <v>0.45898493715820782</v>
      </c>
      <c r="I10" s="11">
        <v>4220</v>
      </c>
      <c r="J10" s="14">
        <f>+(I10/G10*100)</f>
        <v>88.210702341137122</v>
      </c>
      <c r="K10" s="1"/>
      <c r="L10" s="8">
        <f t="shared" ref="L10:L14" si="7">L9+1</f>
        <v>43998</v>
      </c>
      <c r="M10" s="9">
        <f>M9-N10-O10</f>
        <v>10790</v>
      </c>
      <c r="N10" s="9">
        <v>2</v>
      </c>
      <c r="O10" s="9">
        <v>4</v>
      </c>
      <c r="P10" s="10">
        <f t="shared" si="1"/>
        <v>5.5607043558850787E-2</v>
      </c>
      <c r="Q10" s="11">
        <v>6220</v>
      </c>
      <c r="R10" s="12">
        <f>+(Q10/M8)</f>
        <v>0.57581929272356969</v>
      </c>
      <c r="S10" s="11">
        <v>5680</v>
      </c>
      <c r="T10" s="14">
        <f>+(S10/Q10*100)</f>
        <v>91.318327974276528</v>
      </c>
      <c r="U10" s="1"/>
      <c r="V10" s="8">
        <f t="shared" ref="V10:V14" si="8">V9+1</f>
        <v>43998</v>
      </c>
      <c r="W10" s="9">
        <f>W9-X10-Y10</f>
        <v>9805</v>
      </c>
      <c r="X10" s="9">
        <v>0</v>
      </c>
      <c r="Y10" s="9">
        <v>2</v>
      </c>
      <c r="Z10" s="10">
        <f t="shared" si="2"/>
        <v>2.0397756246812851E-2</v>
      </c>
      <c r="AA10" s="11">
        <v>7346</v>
      </c>
      <c r="AB10" s="12">
        <f>+(AA10/W8)</f>
        <v>0.74875140148812558</v>
      </c>
      <c r="AC10" s="11">
        <v>7087</v>
      </c>
      <c r="AD10" s="14">
        <f>+(AC10/AA10*100)</f>
        <v>96.474271712496602</v>
      </c>
    </row>
    <row r="11" spans="1:30" x14ac:dyDescent="0.25">
      <c r="A11" s="1"/>
      <c r="B11" s="8">
        <f t="shared" si="6"/>
        <v>43999</v>
      </c>
      <c r="C11" s="9">
        <f t="shared" si="3"/>
        <v>10409</v>
      </c>
      <c r="D11" s="9">
        <v>4</v>
      </c>
      <c r="E11" s="9">
        <v>0</v>
      </c>
      <c r="F11" s="10">
        <f t="shared" si="0"/>
        <v>3.8428283216447305E-2</v>
      </c>
      <c r="G11" s="11">
        <v>4731</v>
      </c>
      <c r="H11" s="12">
        <f>+(G11/C8)</f>
        <v>0.45390002878250024</v>
      </c>
      <c r="I11" s="11">
        <v>4120</v>
      </c>
      <c r="J11" s="14">
        <f>+(I11/G11*100)</f>
        <v>87.085182836609604</v>
      </c>
      <c r="K11" s="1"/>
      <c r="L11" s="8">
        <f t="shared" si="7"/>
        <v>43999</v>
      </c>
      <c r="M11" s="9">
        <f t="shared" ref="M11" si="9">M10-N11-O11</f>
        <v>10784</v>
      </c>
      <c r="N11" s="9">
        <v>3</v>
      </c>
      <c r="O11" s="9">
        <v>3</v>
      </c>
      <c r="P11" s="10">
        <f t="shared" si="1"/>
        <v>5.5637982195845696E-2</v>
      </c>
      <c r="Q11" s="11">
        <v>6160</v>
      </c>
      <c r="R11" s="12">
        <f>+(Q11/M8)</f>
        <v>0.570264765784114</v>
      </c>
      <c r="S11" s="11">
        <v>5738</v>
      </c>
      <c r="T11" s="14">
        <f>+(S11/Q11*100)</f>
        <v>93.149350649350652</v>
      </c>
      <c r="U11" s="1"/>
      <c r="V11" s="8">
        <f t="shared" si="8"/>
        <v>43999</v>
      </c>
      <c r="W11" s="9">
        <f t="shared" ref="W11" si="10">W10-X11-Y11</f>
        <v>9802</v>
      </c>
      <c r="X11" s="9">
        <v>2</v>
      </c>
      <c r="Y11" s="9">
        <v>1</v>
      </c>
      <c r="Z11" s="10">
        <f t="shared" si="2"/>
        <v>3.0605998775760049E-2</v>
      </c>
      <c r="AA11" s="11">
        <v>7462</v>
      </c>
      <c r="AB11" s="12">
        <f>+(AA11/W8)</f>
        <v>0.76057486494750792</v>
      </c>
      <c r="AC11" s="11">
        <v>7130</v>
      </c>
      <c r="AD11" s="14">
        <f>+(AC11/AA11*100)</f>
        <v>95.550790672741897</v>
      </c>
    </row>
    <row r="12" spans="1:30" x14ac:dyDescent="0.25">
      <c r="A12" s="1"/>
      <c r="B12" s="8">
        <f t="shared" si="6"/>
        <v>44000</v>
      </c>
      <c r="C12" s="9">
        <f>C11-D12-E12</f>
        <v>10409</v>
      </c>
      <c r="D12" s="9">
        <v>0</v>
      </c>
      <c r="E12" s="9">
        <v>0</v>
      </c>
      <c r="F12" s="10">
        <f t="shared" si="0"/>
        <v>0</v>
      </c>
      <c r="G12" s="11">
        <v>0</v>
      </c>
      <c r="H12" s="12"/>
      <c r="I12" s="11">
        <v>0</v>
      </c>
      <c r="J12" s="14"/>
      <c r="K12" s="1"/>
      <c r="L12" s="8">
        <f t="shared" si="7"/>
        <v>44000</v>
      </c>
      <c r="M12" s="9">
        <f>M11-N12-O12</f>
        <v>10784</v>
      </c>
      <c r="N12" s="9">
        <v>0</v>
      </c>
      <c r="O12" s="9">
        <v>0</v>
      </c>
      <c r="P12" s="10">
        <f t="shared" si="1"/>
        <v>0</v>
      </c>
      <c r="Q12" s="11">
        <v>0</v>
      </c>
      <c r="R12" s="12"/>
      <c r="S12" s="11">
        <v>0</v>
      </c>
      <c r="T12" s="14"/>
      <c r="U12" s="1"/>
      <c r="V12" s="8">
        <f t="shared" si="8"/>
        <v>44000</v>
      </c>
      <c r="W12" s="9">
        <f>W11-X12-Y12</f>
        <v>9802</v>
      </c>
      <c r="X12" s="9">
        <v>0</v>
      </c>
      <c r="Y12" s="9">
        <v>0</v>
      </c>
      <c r="Z12" s="10">
        <f t="shared" si="2"/>
        <v>0</v>
      </c>
      <c r="AA12" s="11">
        <v>0</v>
      </c>
      <c r="AB12" s="12"/>
      <c r="AC12" s="11">
        <v>0</v>
      </c>
      <c r="AD12" s="14"/>
    </row>
    <row r="13" spans="1:30" x14ac:dyDescent="0.25">
      <c r="A13" s="1"/>
      <c r="B13" s="8">
        <f t="shared" si="6"/>
        <v>44001</v>
      </c>
      <c r="C13" s="9">
        <f t="shared" si="3"/>
        <v>10409</v>
      </c>
      <c r="D13" s="9">
        <v>0</v>
      </c>
      <c r="E13" s="9">
        <v>0</v>
      </c>
      <c r="F13" s="10">
        <f t="shared" si="0"/>
        <v>0</v>
      </c>
      <c r="G13" s="11">
        <v>0</v>
      </c>
      <c r="H13" s="12"/>
      <c r="I13" s="11">
        <v>0</v>
      </c>
      <c r="J13" s="14"/>
      <c r="K13" s="1"/>
      <c r="L13" s="8">
        <f t="shared" si="7"/>
        <v>44001</v>
      </c>
      <c r="M13" s="9">
        <f t="shared" ref="M13:M14" si="11">M12-N13-O13</f>
        <v>10784</v>
      </c>
      <c r="N13" s="9">
        <v>0</v>
      </c>
      <c r="O13" s="9">
        <v>0</v>
      </c>
      <c r="P13" s="10">
        <f t="shared" si="1"/>
        <v>0</v>
      </c>
      <c r="Q13" s="11">
        <v>0</v>
      </c>
      <c r="R13" s="12"/>
      <c r="S13" s="11">
        <v>0</v>
      </c>
      <c r="T13" s="14"/>
      <c r="U13" s="1"/>
      <c r="V13" s="8">
        <f t="shared" si="8"/>
        <v>44001</v>
      </c>
      <c r="W13" s="9">
        <f t="shared" ref="W13:W14" si="12">W12-X13-Y13</f>
        <v>9802</v>
      </c>
      <c r="X13" s="9">
        <v>0</v>
      </c>
      <c r="Y13" s="9">
        <v>0</v>
      </c>
      <c r="Z13" s="10">
        <f t="shared" si="2"/>
        <v>0</v>
      </c>
      <c r="AA13" s="11">
        <v>0</v>
      </c>
      <c r="AB13" s="12"/>
      <c r="AC13" s="11">
        <v>0</v>
      </c>
      <c r="AD13" s="14"/>
    </row>
    <row r="14" spans="1:30" x14ac:dyDescent="0.25">
      <c r="A14" s="1"/>
      <c r="B14" s="8">
        <f t="shared" si="6"/>
        <v>44002</v>
      </c>
      <c r="C14" s="9">
        <f t="shared" si="3"/>
        <v>10409</v>
      </c>
      <c r="D14" s="9">
        <v>0</v>
      </c>
      <c r="E14" s="9">
        <v>0</v>
      </c>
      <c r="F14" s="10">
        <f t="shared" si="0"/>
        <v>0</v>
      </c>
      <c r="G14" s="11">
        <v>0</v>
      </c>
      <c r="H14" s="12"/>
      <c r="I14" s="11">
        <v>0</v>
      </c>
      <c r="J14" s="14"/>
      <c r="K14" s="1"/>
      <c r="L14" s="8">
        <f t="shared" si="7"/>
        <v>44002</v>
      </c>
      <c r="M14" s="9">
        <f t="shared" si="11"/>
        <v>10784</v>
      </c>
      <c r="N14" s="9">
        <v>0</v>
      </c>
      <c r="O14" s="9">
        <v>0</v>
      </c>
      <c r="P14" s="10">
        <f t="shared" si="1"/>
        <v>0</v>
      </c>
      <c r="Q14" s="11">
        <v>0</v>
      </c>
      <c r="R14" s="12"/>
      <c r="S14" s="11">
        <v>0</v>
      </c>
      <c r="T14" s="14"/>
      <c r="U14" s="1"/>
      <c r="V14" s="8">
        <f t="shared" si="8"/>
        <v>44002</v>
      </c>
      <c r="W14" s="9">
        <f t="shared" si="12"/>
        <v>9802</v>
      </c>
      <c r="X14" s="9">
        <v>0</v>
      </c>
      <c r="Y14" s="9">
        <v>0</v>
      </c>
      <c r="Z14" s="10">
        <f t="shared" si="2"/>
        <v>0</v>
      </c>
      <c r="AA14" s="11">
        <v>0</v>
      </c>
      <c r="AB14" s="12"/>
      <c r="AC14" s="11">
        <v>0</v>
      </c>
      <c r="AD14" s="14"/>
    </row>
    <row r="15" spans="1:30" x14ac:dyDescent="0.25">
      <c r="A15" s="1"/>
      <c r="B15" s="15" t="s">
        <v>15</v>
      </c>
      <c r="C15" s="16"/>
      <c r="D15" s="16">
        <f>SUM(D8:D14)</f>
        <v>0</v>
      </c>
      <c r="E15" s="16">
        <f>SUM(E8:E14)</f>
        <v>0</v>
      </c>
      <c r="F15" s="17">
        <f>SUM(F8:F14)</f>
        <v>0.21119237592520934</v>
      </c>
      <c r="G15" s="16">
        <f>SUM(G8:G14)</f>
        <v>0</v>
      </c>
      <c r="H15" s="18"/>
      <c r="I15" s="16">
        <f>SUM(I8:I14)</f>
        <v>0</v>
      </c>
      <c r="J15" s="19"/>
      <c r="K15" s="1"/>
      <c r="L15" s="15" t="s">
        <v>15</v>
      </c>
      <c r="M15" s="16"/>
      <c r="N15" s="16">
        <f>SUM(N8:N14)</f>
        <v>0</v>
      </c>
      <c r="O15" s="16">
        <f>SUM(O8:O14)</f>
        <v>0</v>
      </c>
      <c r="P15" s="17">
        <f>SUM(P8:P14)</f>
        <v>0.21310888956101617</v>
      </c>
      <c r="Q15" s="16">
        <f>SUM(Q8:Q14)</f>
        <v>0</v>
      </c>
      <c r="R15" s="18"/>
      <c r="S15" s="16">
        <f>SUM(S8:S14)</f>
        <v>0</v>
      </c>
      <c r="T15" s="19"/>
      <c r="U15" s="1"/>
      <c r="V15" s="15" t="s">
        <v>15</v>
      </c>
      <c r="W15" s="16"/>
      <c r="X15" s="16">
        <f>SUM(X8:X14)</f>
        <v>0</v>
      </c>
      <c r="Y15" s="16">
        <f>SUM(Y8:Y14)</f>
        <v>0</v>
      </c>
      <c r="Z15" s="17">
        <f>SUM(Z8:Z14)</f>
        <v>0.15294679332359074</v>
      </c>
      <c r="AA15" s="16">
        <f>SUM(AA8:AA14)</f>
        <v>0</v>
      </c>
      <c r="AB15" s="18"/>
      <c r="AC15" s="16">
        <f>SUM(AC8:AC14)</f>
        <v>0</v>
      </c>
      <c r="AD15" s="19"/>
    </row>
    <row r="16" spans="1:30" ht="15.75" customHeight="1" x14ac:dyDescent="0.25">
      <c r="A16" s="1"/>
      <c r="B16" s="20" t="s">
        <v>17</v>
      </c>
      <c r="C16" s="21"/>
      <c r="D16" s="21"/>
      <c r="E16" s="21"/>
      <c r="F16" s="21"/>
      <c r="G16" s="22"/>
      <c r="H16" s="23">
        <f>AVERAGE(H8:H14)</f>
        <v>0.45680226422335224</v>
      </c>
      <c r="I16" s="22"/>
      <c r="J16" s="24" t="e">
        <f>AVERAGE(J8:J14)</f>
        <v>#DIV/0!</v>
      </c>
      <c r="K16" s="25"/>
      <c r="L16" s="20" t="s">
        <v>17</v>
      </c>
      <c r="M16" s="21"/>
      <c r="N16" s="21"/>
      <c r="O16" s="21"/>
      <c r="P16" s="21"/>
      <c r="Q16" s="22"/>
      <c r="R16" s="23">
        <f>AVERAGE(R8:R14)</f>
        <v>0.57558785410109237</v>
      </c>
      <c r="S16" s="22"/>
      <c r="T16" s="24" t="e">
        <f>AVERAGE(T8:T14)</f>
        <v>#DIV/0!</v>
      </c>
      <c r="U16" s="25"/>
      <c r="V16" s="20" t="s">
        <v>17</v>
      </c>
      <c r="W16" s="21"/>
      <c r="X16" s="21"/>
      <c r="Y16" s="21"/>
      <c r="Z16" s="21"/>
      <c r="AA16" s="22"/>
      <c r="AB16" s="23">
        <f>AVERAGE(AB8:AB14)</f>
        <v>0.7456936092141474</v>
      </c>
      <c r="AC16" s="22"/>
      <c r="AD16" s="24" t="e">
        <f>AVERAGE(AD8:AD14)</f>
        <v>#DIV/0!</v>
      </c>
    </row>
    <row r="17" spans="1:30" ht="16.5" customHeight="1" x14ac:dyDescent="0.25">
      <c r="A17" s="1"/>
      <c r="B17" s="26" t="s">
        <v>18</v>
      </c>
      <c r="C17" s="21"/>
      <c r="D17" s="27"/>
      <c r="E17" s="21"/>
      <c r="F17" s="21"/>
      <c r="G17" s="22"/>
      <c r="H17" s="28">
        <f>H16-J4</f>
        <v>-2.1977357766477246E-3</v>
      </c>
      <c r="I17" s="22"/>
      <c r="J17" s="24"/>
      <c r="K17" s="25"/>
      <c r="L17" s="26" t="s">
        <v>18</v>
      </c>
      <c r="M17" s="21"/>
      <c r="N17" s="27"/>
      <c r="O17" s="21"/>
      <c r="P17" s="21"/>
      <c r="Q17" s="22"/>
      <c r="R17" s="28">
        <f>R16-T4</f>
        <v>-6.9412145898907651E-2</v>
      </c>
      <c r="S17" s="22"/>
      <c r="T17" s="24"/>
      <c r="U17" s="25"/>
      <c r="V17" s="26" t="s">
        <v>18</v>
      </c>
      <c r="W17" s="21"/>
      <c r="X17" s="27"/>
      <c r="Y17" s="21"/>
      <c r="Z17" s="21"/>
      <c r="AA17" s="22"/>
      <c r="AB17" s="28">
        <f>AB16-AD4</f>
        <v>-3.3306390785852624E-2</v>
      </c>
      <c r="AC17" s="22"/>
      <c r="AD17" s="24"/>
    </row>
    <row r="18" spans="1:30" ht="16.5" customHeight="1" x14ac:dyDescent="0.25">
      <c r="A18" s="1"/>
      <c r="B18" s="29" t="s">
        <v>19</v>
      </c>
      <c r="C18" s="30"/>
      <c r="D18" s="30"/>
      <c r="E18" s="31"/>
      <c r="F18" s="32">
        <v>0.35</v>
      </c>
      <c r="G18" s="33"/>
      <c r="H18" s="34">
        <v>45.65</v>
      </c>
      <c r="I18" s="34"/>
      <c r="J18" s="35">
        <v>89.2</v>
      </c>
      <c r="K18" s="1"/>
      <c r="L18" s="29" t="s">
        <v>19</v>
      </c>
      <c r="M18" s="30"/>
      <c r="N18" s="30"/>
      <c r="O18" s="31"/>
      <c r="P18" s="32">
        <v>0.37</v>
      </c>
      <c r="Q18" s="33"/>
      <c r="R18" s="34">
        <v>57.63</v>
      </c>
      <c r="S18" s="34"/>
      <c r="T18" s="35">
        <v>90.59</v>
      </c>
      <c r="U18" s="1"/>
      <c r="V18" s="29" t="s">
        <v>19</v>
      </c>
      <c r="W18" s="30"/>
      <c r="X18" s="30"/>
      <c r="Y18" s="31"/>
      <c r="Z18" s="32">
        <v>0.21</v>
      </c>
      <c r="AA18" s="33"/>
      <c r="AB18" s="34">
        <v>74.42</v>
      </c>
      <c r="AC18" s="34"/>
      <c r="AD18" s="35">
        <v>94.31</v>
      </c>
    </row>
    <row r="19" spans="1:30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"/>
      <c r="B21" s="39" t="s">
        <v>20</v>
      </c>
      <c r="C21" s="39"/>
      <c r="D21" s="39"/>
      <c r="E21" s="39"/>
      <c r="F21" s="39"/>
      <c r="G21" s="39"/>
      <c r="H21" s="40" t="s">
        <v>1</v>
      </c>
      <c r="I21" s="41"/>
      <c r="J21" s="2">
        <v>154</v>
      </c>
      <c r="K21" s="1"/>
      <c r="L21" s="39" t="s">
        <v>21</v>
      </c>
      <c r="M21" s="39"/>
      <c r="N21" s="39"/>
      <c r="O21" s="39"/>
      <c r="P21" s="39"/>
      <c r="Q21" s="39"/>
      <c r="R21" s="40" t="s">
        <v>1</v>
      </c>
      <c r="S21" s="41"/>
      <c r="T21" s="2">
        <v>158</v>
      </c>
      <c r="U21" s="1"/>
      <c r="V21" s="39" t="s">
        <v>22</v>
      </c>
      <c r="W21" s="39"/>
      <c r="X21" s="39"/>
      <c r="Y21" s="39"/>
      <c r="Z21" s="39"/>
      <c r="AA21" s="39"/>
      <c r="AB21" s="40" t="s">
        <v>1</v>
      </c>
      <c r="AC21" s="41"/>
      <c r="AD21" s="2">
        <v>161</v>
      </c>
    </row>
    <row r="22" spans="1:30" x14ac:dyDescent="0.25">
      <c r="A22" s="1"/>
      <c r="B22" s="39"/>
      <c r="C22" s="39"/>
      <c r="D22" s="39"/>
      <c r="E22" s="39"/>
      <c r="F22" s="39"/>
      <c r="G22" s="39"/>
      <c r="H22" s="40" t="s">
        <v>4</v>
      </c>
      <c r="I22" s="41"/>
      <c r="J22" s="2">
        <v>0</v>
      </c>
      <c r="K22" s="1"/>
      <c r="L22" s="39"/>
      <c r="M22" s="39"/>
      <c r="N22" s="39"/>
      <c r="O22" s="39"/>
      <c r="P22" s="39"/>
      <c r="Q22" s="39"/>
      <c r="R22" s="40" t="s">
        <v>4</v>
      </c>
      <c r="S22" s="41"/>
      <c r="T22" s="2">
        <v>88.4</v>
      </c>
      <c r="U22" s="1"/>
      <c r="V22" s="39"/>
      <c r="W22" s="39"/>
      <c r="X22" s="39"/>
      <c r="Y22" s="39"/>
      <c r="Z22" s="39"/>
      <c r="AA22" s="39"/>
      <c r="AB22" s="40" t="s">
        <v>4</v>
      </c>
      <c r="AC22" s="41"/>
      <c r="AD22" s="2">
        <v>91.62</v>
      </c>
    </row>
    <row r="23" spans="1:30" x14ac:dyDescent="0.25">
      <c r="A23" s="3"/>
      <c r="B23" s="39"/>
      <c r="C23" s="39"/>
      <c r="D23" s="39"/>
      <c r="E23" s="39"/>
      <c r="F23" s="39"/>
      <c r="G23" s="39"/>
      <c r="H23" s="51" t="s">
        <v>5</v>
      </c>
      <c r="I23" s="52"/>
      <c r="J23" s="4">
        <v>0</v>
      </c>
      <c r="K23" s="36"/>
      <c r="L23" s="39"/>
      <c r="M23" s="39"/>
      <c r="N23" s="39"/>
      <c r="O23" s="39"/>
      <c r="P23" s="39"/>
      <c r="Q23" s="39"/>
      <c r="R23" s="51" t="s">
        <v>5</v>
      </c>
      <c r="S23" s="52"/>
      <c r="T23" s="4">
        <v>0.41</v>
      </c>
      <c r="U23" s="36"/>
      <c r="V23" s="39"/>
      <c r="W23" s="39"/>
      <c r="X23" s="39"/>
      <c r="Y23" s="39"/>
      <c r="Z23" s="39"/>
      <c r="AA23" s="39"/>
      <c r="AB23" s="51" t="s">
        <v>5</v>
      </c>
      <c r="AC23" s="52"/>
      <c r="AD23" s="4">
        <v>0.55700000000000005</v>
      </c>
    </row>
    <row r="24" spans="1:30" x14ac:dyDescent="0.25">
      <c r="A24" s="1"/>
      <c r="B24" s="65" t="s">
        <v>6</v>
      </c>
      <c r="C24" s="66" t="s">
        <v>7</v>
      </c>
      <c r="D24" s="53" t="s">
        <v>8</v>
      </c>
      <c r="E24" s="53"/>
      <c r="F24" s="53"/>
      <c r="G24" s="67" t="s">
        <v>9</v>
      </c>
      <c r="H24" s="67" t="s">
        <v>10</v>
      </c>
      <c r="I24" s="54" t="s">
        <v>11</v>
      </c>
      <c r="J24" s="54"/>
      <c r="K24" s="1"/>
      <c r="L24" s="65" t="s">
        <v>6</v>
      </c>
      <c r="M24" s="66" t="s">
        <v>7</v>
      </c>
      <c r="N24" s="53" t="s">
        <v>8</v>
      </c>
      <c r="O24" s="53"/>
      <c r="P24" s="53"/>
      <c r="Q24" s="67" t="s">
        <v>9</v>
      </c>
      <c r="R24" s="67" t="s">
        <v>10</v>
      </c>
      <c r="S24" s="54" t="s">
        <v>11</v>
      </c>
      <c r="T24" s="54"/>
      <c r="U24" s="1"/>
      <c r="V24" s="65" t="s">
        <v>6</v>
      </c>
      <c r="W24" s="66" t="s">
        <v>7</v>
      </c>
      <c r="X24" s="53" t="s">
        <v>8</v>
      </c>
      <c r="Y24" s="53"/>
      <c r="Z24" s="53"/>
      <c r="AA24" s="67" t="s">
        <v>9</v>
      </c>
      <c r="AB24" s="67" t="s">
        <v>10</v>
      </c>
      <c r="AC24" s="54" t="s">
        <v>11</v>
      </c>
      <c r="AD24" s="54"/>
    </row>
    <row r="25" spans="1:30" x14ac:dyDescent="0.25">
      <c r="A25" s="1"/>
      <c r="B25" s="65"/>
      <c r="C25" s="66"/>
      <c r="D25" s="53"/>
      <c r="E25" s="53"/>
      <c r="F25" s="53"/>
      <c r="G25" s="67"/>
      <c r="H25" s="67"/>
      <c r="I25" s="54"/>
      <c r="J25" s="54"/>
      <c r="K25" s="1"/>
      <c r="L25" s="65"/>
      <c r="M25" s="66"/>
      <c r="N25" s="53"/>
      <c r="O25" s="53"/>
      <c r="P25" s="53"/>
      <c r="Q25" s="67"/>
      <c r="R25" s="67"/>
      <c r="S25" s="54"/>
      <c r="T25" s="54"/>
      <c r="U25" s="1"/>
      <c r="V25" s="65"/>
      <c r="W25" s="66"/>
      <c r="X25" s="53"/>
      <c r="Y25" s="53"/>
      <c r="Z25" s="53"/>
      <c r="AA25" s="67"/>
      <c r="AB25" s="67"/>
      <c r="AC25" s="54"/>
      <c r="AD25" s="54"/>
    </row>
    <row r="26" spans="1:30" x14ac:dyDescent="0.25">
      <c r="A26" s="1"/>
      <c r="B26" s="65"/>
      <c r="C26" s="66"/>
      <c r="D26" s="5" t="s">
        <v>12</v>
      </c>
      <c r="E26" s="5" t="s">
        <v>13</v>
      </c>
      <c r="F26" s="7" t="s">
        <v>14</v>
      </c>
      <c r="G26" s="67"/>
      <c r="H26" s="67"/>
      <c r="I26" s="6" t="s">
        <v>15</v>
      </c>
      <c r="J26" s="6" t="s">
        <v>16</v>
      </c>
      <c r="K26" s="1"/>
      <c r="L26" s="65"/>
      <c r="M26" s="66"/>
      <c r="N26" s="5" t="s">
        <v>12</v>
      </c>
      <c r="O26" s="5" t="s">
        <v>13</v>
      </c>
      <c r="P26" s="7" t="s">
        <v>14</v>
      </c>
      <c r="Q26" s="67"/>
      <c r="R26" s="67"/>
      <c r="S26" s="6" t="s">
        <v>15</v>
      </c>
      <c r="T26" s="6" t="s">
        <v>16</v>
      </c>
      <c r="U26" s="1"/>
      <c r="V26" s="65"/>
      <c r="W26" s="66"/>
      <c r="X26" s="5" t="s">
        <v>12</v>
      </c>
      <c r="Y26" s="5" t="s">
        <v>13</v>
      </c>
      <c r="Z26" s="7" t="s">
        <v>14</v>
      </c>
      <c r="AA26" s="67"/>
      <c r="AB26" s="67"/>
      <c r="AC26" s="6" t="s">
        <v>15</v>
      </c>
      <c r="AD26" s="6" t="s">
        <v>16</v>
      </c>
    </row>
    <row r="27" spans="1:30" x14ac:dyDescent="0.25">
      <c r="A27" s="1"/>
      <c r="B27" s="8">
        <v>44240.208333333328</v>
      </c>
      <c r="C27" s="9">
        <f>1363-D27-E27</f>
        <v>1363</v>
      </c>
      <c r="D27" s="9">
        <v>0</v>
      </c>
      <c r="E27" s="9">
        <v>0</v>
      </c>
      <c r="F27" s="10">
        <f t="shared" ref="F27:F33" si="13">(D27+E27)/C27*100</f>
        <v>0</v>
      </c>
      <c r="G27" s="11">
        <v>0</v>
      </c>
      <c r="H27" s="12"/>
      <c r="I27" s="13">
        <v>0</v>
      </c>
      <c r="J27" s="14"/>
      <c r="K27" s="1"/>
      <c r="L27" s="8">
        <v>44240.208333333328</v>
      </c>
      <c r="M27" s="9">
        <f>3090-N27-O27</f>
        <v>3088</v>
      </c>
      <c r="N27" s="9">
        <v>1</v>
      </c>
      <c r="O27" s="9">
        <v>1</v>
      </c>
      <c r="P27" s="10">
        <f t="shared" ref="P27:P33" si="14">(N27+O27)/M27*100</f>
        <v>6.476683937823835E-2</v>
      </c>
      <c r="Q27" s="11">
        <v>1220</v>
      </c>
      <c r="R27" s="12">
        <f>+(Q27/M27)</f>
        <v>0.3950777202072539</v>
      </c>
      <c r="S27" s="13">
        <v>1052</v>
      </c>
      <c r="T27" s="14">
        <f>+(S27/Q27*100)</f>
        <v>86.229508196721312</v>
      </c>
      <c r="U27" s="1"/>
      <c r="V27" s="8">
        <v>44240.208333333328</v>
      </c>
      <c r="W27" s="9">
        <f>2875-X27-Y27</f>
        <v>2874</v>
      </c>
      <c r="X27" s="9">
        <v>1</v>
      </c>
      <c r="Y27" s="9">
        <v>0</v>
      </c>
      <c r="Z27" s="10">
        <f t="shared" ref="Z27:Z33" si="15">(X27+Y27)/W27*100</f>
        <v>3.4794711203897009E-2</v>
      </c>
      <c r="AA27" s="11">
        <v>1623</v>
      </c>
      <c r="AB27" s="12">
        <f>+(AA27/W27)</f>
        <v>0.56471816283924847</v>
      </c>
      <c r="AC27" s="13">
        <v>1489</v>
      </c>
      <c r="AD27" s="14">
        <f>+(AC27/AA27*100)</f>
        <v>91.743684534812076</v>
      </c>
    </row>
    <row r="28" spans="1:30" x14ac:dyDescent="0.25">
      <c r="A28" s="1"/>
      <c r="B28" s="8">
        <f>B27+1</f>
        <v>43997</v>
      </c>
      <c r="C28" s="9">
        <f t="shared" ref="C28" si="16">C27-D28-E28</f>
        <v>1363</v>
      </c>
      <c r="D28" s="9">
        <v>0</v>
      </c>
      <c r="E28" s="9">
        <v>0</v>
      </c>
      <c r="F28" s="10">
        <f t="shared" si="13"/>
        <v>0</v>
      </c>
      <c r="G28" s="11">
        <v>0</v>
      </c>
      <c r="H28" s="12"/>
      <c r="I28" s="11">
        <v>0</v>
      </c>
      <c r="J28" s="14"/>
      <c r="K28" s="1"/>
      <c r="L28" s="8">
        <f>L27+1</f>
        <v>43997</v>
      </c>
      <c r="M28" s="9">
        <f t="shared" ref="M28" si="17">M27-N28-O28</f>
        <v>3086</v>
      </c>
      <c r="N28" s="9">
        <v>0</v>
      </c>
      <c r="O28" s="9">
        <v>2</v>
      </c>
      <c r="P28" s="10">
        <f t="shared" si="14"/>
        <v>6.4808813998703821E-2</v>
      </c>
      <c r="Q28" s="11">
        <v>1210</v>
      </c>
      <c r="R28" s="12">
        <f>+(Q28/M27)</f>
        <v>0.39183937823834197</v>
      </c>
      <c r="S28" s="11">
        <v>1039</v>
      </c>
      <c r="T28" s="14">
        <f>+(S28/Q28*100)</f>
        <v>85.867768595041326</v>
      </c>
      <c r="U28" s="1"/>
      <c r="V28" s="8">
        <f>V27+1</f>
        <v>43997</v>
      </c>
      <c r="W28" s="9">
        <f t="shared" ref="W28" si="18">W27-X28-Y28</f>
        <v>2870</v>
      </c>
      <c r="X28" s="9">
        <v>2</v>
      </c>
      <c r="Y28" s="9">
        <v>2</v>
      </c>
      <c r="Z28" s="10">
        <f t="shared" si="15"/>
        <v>0.13937282229965156</v>
      </c>
      <c r="AA28" s="11">
        <v>1785</v>
      </c>
      <c r="AB28" s="12">
        <f>+(AA28/W27)</f>
        <v>0.62108559498956162</v>
      </c>
      <c r="AC28" s="11">
        <v>1627</v>
      </c>
      <c r="AD28" s="14">
        <f>+(AC28/AA28*100)</f>
        <v>91.148459383753504</v>
      </c>
    </row>
    <row r="29" spans="1:30" x14ac:dyDescent="0.25">
      <c r="A29" s="1"/>
      <c r="B29" s="8">
        <f t="shared" ref="B29:B33" si="19">B28+1</f>
        <v>43998</v>
      </c>
      <c r="C29" s="9">
        <f>C28-D29-E29</f>
        <v>1363</v>
      </c>
      <c r="D29" s="9">
        <v>0</v>
      </c>
      <c r="E29" s="9">
        <v>0</v>
      </c>
      <c r="F29" s="10">
        <f t="shared" si="13"/>
        <v>0</v>
      </c>
      <c r="G29" s="11">
        <v>0</v>
      </c>
      <c r="H29" s="12"/>
      <c r="I29" s="11">
        <v>0</v>
      </c>
      <c r="J29" s="14"/>
      <c r="K29" s="1"/>
      <c r="L29" s="8">
        <f t="shared" ref="L29:L33" si="20">L28+1</f>
        <v>43998</v>
      </c>
      <c r="M29" s="9">
        <f>M28-N29-O29</f>
        <v>3082</v>
      </c>
      <c r="N29" s="9">
        <v>1</v>
      </c>
      <c r="O29" s="9">
        <v>3</v>
      </c>
      <c r="P29" s="10">
        <f t="shared" si="14"/>
        <v>0.12978585334198572</v>
      </c>
      <c r="Q29" s="11">
        <v>1225</v>
      </c>
      <c r="R29" s="12">
        <f>+(Q29/M27)</f>
        <v>0.39669689119170987</v>
      </c>
      <c r="S29" s="11">
        <v>1060</v>
      </c>
      <c r="T29" s="14">
        <f>+(S29/Q29*100)</f>
        <v>86.530612244897966</v>
      </c>
      <c r="U29" s="1"/>
      <c r="V29" s="8">
        <f t="shared" ref="V29:V33" si="21">V28+1</f>
        <v>43998</v>
      </c>
      <c r="W29" s="9">
        <f>W28-X29-Y29</f>
        <v>2870</v>
      </c>
      <c r="X29" s="9">
        <v>0</v>
      </c>
      <c r="Y29" s="9">
        <v>0</v>
      </c>
      <c r="Z29" s="10">
        <f t="shared" si="15"/>
        <v>0</v>
      </c>
      <c r="AA29" s="11">
        <v>1722</v>
      </c>
      <c r="AB29" s="12">
        <f>+(AA29/W27)</f>
        <v>0.59916492693110646</v>
      </c>
      <c r="AC29" s="11">
        <v>1591</v>
      </c>
      <c r="AD29" s="14">
        <f>+(AC29/AA29*100)</f>
        <v>92.392566782810675</v>
      </c>
    </row>
    <row r="30" spans="1:30" x14ac:dyDescent="0.25">
      <c r="A30" s="1"/>
      <c r="B30" s="8">
        <f t="shared" si="19"/>
        <v>43999</v>
      </c>
      <c r="C30" s="9">
        <f t="shared" ref="C30" si="22">C29-D30-E30</f>
        <v>1363</v>
      </c>
      <c r="D30" s="9">
        <v>0</v>
      </c>
      <c r="E30" s="9">
        <v>0</v>
      </c>
      <c r="F30" s="10">
        <f t="shared" si="13"/>
        <v>0</v>
      </c>
      <c r="G30" s="11">
        <v>0</v>
      </c>
      <c r="H30" s="12"/>
      <c r="I30" s="11">
        <v>0</v>
      </c>
      <c r="J30" s="14"/>
      <c r="K30" s="1"/>
      <c r="L30" s="8">
        <f t="shared" si="20"/>
        <v>43999</v>
      </c>
      <c r="M30" s="9">
        <f t="shared" ref="M30" si="23">M29-N30-O30</f>
        <v>3081</v>
      </c>
      <c r="N30" s="9">
        <v>0</v>
      </c>
      <c r="O30" s="9">
        <v>1</v>
      </c>
      <c r="P30" s="10">
        <f t="shared" si="14"/>
        <v>3.2456994482310937E-2</v>
      </c>
      <c r="Q30" s="11">
        <v>1220</v>
      </c>
      <c r="R30" s="12">
        <f>+(Q30/M27)</f>
        <v>0.3950777202072539</v>
      </c>
      <c r="S30" s="11">
        <v>1084</v>
      </c>
      <c r="T30" s="14">
        <f>+(S30/Q30*100)</f>
        <v>88.852459016393453</v>
      </c>
      <c r="U30" s="1"/>
      <c r="V30" s="8">
        <f t="shared" si="21"/>
        <v>43999</v>
      </c>
      <c r="W30" s="9">
        <f t="shared" ref="W30" si="24">W29-X30-Y30</f>
        <v>2868</v>
      </c>
      <c r="X30" s="9">
        <v>1</v>
      </c>
      <c r="Y30" s="9">
        <v>1</v>
      </c>
      <c r="Z30" s="10">
        <f t="shared" si="15"/>
        <v>6.9735006973500699E-2</v>
      </c>
      <c r="AA30" s="11">
        <v>1698</v>
      </c>
      <c r="AB30" s="12">
        <f>+(AA30/W27)</f>
        <v>0.59081419624217124</v>
      </c>
      <c r="AC30" s="11">
        <v>1555</v>
      </c>
      <c r="AD30" s="14">
        <f>+(AC30/AA30*100)</f>
        <v>91.578327444051823</v>
      </c>
    </row>
    <row r="31" spans="1:30" x14ac:dyDescent="0.25">
      <c r="A31" s="1"/>
      <c r="B31" s="8">
        <f t="shared" si="19"/>
        <v>44000</v>
      </c>
      <c r="C31" s="9">
        <f>C30-D31-E31</f>
        <v>1363</v>
      </c>
      <c r="D31" s="9">
        <v>0</v>
      </c>
      <c r="E31" s="9">
        <v>0</v>
      </c>
      <c r="F31" s="10">
        <f t="shared" si="13"/>
        <v>0</v>
      </c>
      <c r="G31" s="11">
        <v>0</v>
      </c>
      <c r="H31" s="12"/>
      <c r="I31" s="11">
        <v>0</v>
      </c>
      <c r="J31" s="14"/>
      <c r="K31" s="1"/>
      <c r="L31" s="8">
        <f t="shared" si="20"/>
        <v>44000</v>
      </c>
      <c r="M31" s="9">
        <f>M30-N31-O31</f>
        <v>3081</v>
      </c>
      <c r="N31" s="9">
        <v>0</v>
      </c>
      <c r="O31" s="9">
        <v>0</v>
      </c>
      <c r="P31" s="10">
        <f t="shared" si="14"/>
        <v>0</v>
      </c>
      <c r="Q31" s="11">
        <v>0</v>
      </c>
      <c r="R31" s="12"/>
      <c r="S31" s="11">
        <v>0</v>
      </c>
      <c r="T31" s="14"/>
      <c r="U31" s="1"/>
      <c r="V31" s="8">
        <f t="shared" si="21"/>
        <v>44000</v>
      </c>
      <c r="W31" s="9">
        <f>W30-X31-Y31</f>
        <v>2868</v>
      </c>
      <c r="X31" s="9">
        <v>0</v>
      </c>
      <c r="Y31" s="9">
        <v>0</v>
      </c>
      <c r="Z31" s="10">
        <f t="shared" si="15"/>
        <v>0</v>
      </c>
      <c r="AA31" s="11">
        <v>0</v>
      </c>
      <c r="AB31" s="12"/>
      <c r="AC31" s="11">
        <v>0</v>
      </c>
      <c r="AD31" s="14"/>
    </row>
    <row r="32" spans="1:30" x14ac:dyDescent="0.25">
      <c r="A32" s="1"/>
      <c r="B32" s="8">
        <f t="shared" si="19"/>
        <v>44001</v>
      </c>
      <c r="C32" s="9">
        <f t="shared" ref="C32:C33" si="25">C31-D32-E32</f>
        <v>1363</v>
      </c>
      <c r="D32" s="9">
        <v>0</v>
      </c>
      <c r="E32" s="9">
        <v>0</v>
      </c>
      <c r="F32" s="10">
        <f t="shared" si="13"/>
        <v>0</v>
      </c>
      <c r="G32" s="11">
        <v>0</v>
      </c>
      <c r="H32" s="12"/>
      <c r="I32" s="11">
        <v>0</v>
      </c>
      <c r="J32" s="14"/>
      <c r="K32" s="1"/>
      <c r="L32" s="8">
        <f t="shared" si="20"/>
        <v>44001</v>
      </c>
      <c r="M32" s="9">
        <f t="shared" ref="M32:M33" si="26">M31-N32-O32</f>
        <v>3081</v>
      </c>
      <c r="N32" s="9">
        <v>0</v>
      </c>
      <c r="O32" s="9">
        <v>0</v>
      </c>
      <c r="P32" s="10">
        <f t="shared" si="14"/>
        <v>0</v>
      </c>
      <c r="Q32" s="11">
        <v>0</v>
      </c>
      <c r="R32" s="12"/>
      <c r="S32" s="11">
        <v>0</v>
      </c>
      <c r="T32" s="14"/>
      <c r="U32" s="1"/>
      <c r="V32" s="8">
        <f t="shared" si="21"/>
        <v>44001</v>
      </c>
      <c r="W32" s="9">
        <f t="shared" ref="W32:W33" si="27">W31-X32-Y32</f>
        <v>2868</v>
      </c>
      <c r="X32" s="9">
        <v>0</v>
      </c>
      <c r="Y32" s="9">
        <v>0</v>
      </c>
      <c r="Z32" s="10">
        <f t="shared" si="15"/>
        <v>0</v>
      </c>
      <c r="AA32" s="11">
        <v>0</v>
      </c>
      <c r="AB32" s="12"/>
      <c r="AC32" s="11">
        <v>0</v>
      </c>
      <c r="AD32" s="14"/>
    </row>
    <row r="33" spans="1:30" x14ac:dyDescent="0.25">
      <c r="A33" s="1"/>
      <c r="B33" s="8">
        <f t="shared" si="19"/>
        <v>44002</v>
      </c>
      <c r="C33" s="9">
        <f t="shared" si="25"/>
        <v>1363</v>
      </c>
      <c r="D33" s="9">
        <v>0</v>
      </c>
      <c r="E33" s="9">
        <v>0</v>
      </c>
      <c r="F33" s="10">
        <f t="shared" si="13"/>
        <v>0</v>
      </c>
      <c r="G33" s="11">
        <v>0</v>
      </c>
      <c r="H33" s="12"/>
      <c r="I33" s="11">
        <v>0</v>
      </c>
      <c r="J33" s="14"/>
      <c r="K33" s="1"/>
      <c r="L33" s="8">
        <f t="shared" si="20"/>
        <v>44002</v>
      </c>
      <c r="M33" s="9">
        <f t="shared" si="26"/>
        <v>3081</v>
      </c>
      <c r="N33" s="9">
        <v>0</v>
      </c>
      <c r="O33" s="9">
        <v>0</v>
      </c>
      <c r="P33" s="10">
        <f t="shared" si="14"/>
        <v>0</v>
      </c>
      <c r="Q33" s="11">
        <v>0</v>
      </c>
      <c r="R33" s="12"/>
      <c r="S33" s="11">
        <v>0</v>
      </c>
      <c r="T33" s="14"/>
      <c r="U33" s="1"/>
      <c r="V33" s="8">
        <f t="shared" si="21"/>
        <v>44002</v>
      </c>
      <c r="W33" s="9">
        <f t="shared" si="27"/>
        <v>2868</v>
      </c>
      <c r="X33" s="9">
        <v>0</v>
      </c>
      <c r="Y33" s="9">
        <v>0</v>
      </c>
      <c r="Z33" s="10">
        <f t="shared" si="15"/>
        <v>0</v>
      </c>
      <c r="AA33" s="11">
        <v>0</v>
      </c>
      <c r="AB33" s="12"/>
      <c r="AC33" s="11">
        <v>0</v>
      </c>
      <c r="AD33" s="14"/>
    </row>
    <row r="34" spans="1:30" x14ac:dyDescent="0.25">
      <c r="A34" s="1"/>
      <c r="B34" s="15" t="s">
        <v>15</v>
      </c>
      <c r="C34" s="16"/>
      <c r="D34" s="16">
        <f>SUM(D27:D33)</f>
        <v>0</v>
      </c>
      <c r="E34" s="16">
        <f>SUM(E27:E33)</f>
        <v>0</v>
      </c>
      <c r="F34" s="17">
        <f>SUM(F27:F33)</f>
        <v>0</v>
      </c>
      <c r="G34" s="16">
        <f>SUM(G27:G33)</f>
        <v>0</v>
      </c>
      <c r="H34" s="18"/>
      <c r="I34" s="16" t="s">
        <v>23</v>
      </c>
      <c r="J34" s="19"/>
      <c r="K34" s="1"/>
      <c r="L34" s="15" t="s">
        <v>15</v>
      </c>
      <c r="M34" s="16"/>
      <c r="N34" s="16">
        <f>SUM(N27:N33)</f>
        <v>0</v>
      </c>
      <c r="O34" s="16">
        <f>SUM(O27:O33)</f>
        <v>0</v>
      </c>
      <c r="P34" s="17">
        <f>SUM(P27:P33)</f>
        <v>0.29181850120123881</v>
      </c>
      <c r="Q34" s="16">
        <f>SUM(Q27:Q33)</f>
        <v>0</v>
      </c>
      <c r="R34" s="18"/>
      <c r="S34" s="16" t="s">
        <v>23</v>
      </c>
      <c r="T34" s="19"/>
      <c r="U34" s="1"/>
      <c r="V34" s="15" t="s">
        <v>15</v>
      </c>
      <c r="W34" s="16"/>
      <c r="X34" s="16">
        <f>SUM(X27:X33)</f>
        <v>0</v>
      </c>
      <c r="Y34" s="16">
        <f>SUM(Y27:Y33)</f>
        <v>0</v>
      </c>
      <c r="Z34" s="17">
        <f>SUM(Z27:Z33)</f>
        <v>0.24390254047704929</v>
      </c>
      <c r="AA34" s="16">
        <f>SUM(AA27:AA33)</f>
        <v>0</v>
      </c>
      <c r="AB34" s="18"/>
      <c r="AC34" s="16" t="s">
        <v>23</v>
      </c>
      <c r="AD34" s="19"/>
    </row>
    <row r="35" spans="1:30" ht="15.75" customHeight="1" x14ac:dyDescent="0.25">
      <c r="A35" s="1"/>
      <c r="B35" s="20" t="s">
        <v>17</v>
      </c>
      <c r="C35" s="21"/>
      <c r="D35" s="21"/>
      <c r="E35" s="21"/>
      <c r="F35" s="21"/>
      <c r="G35" s="22"/>
      <c r="H35" s="23" t="e">
        <f>AVERAGE(H27:H33)</f>
        <v>#DIV/0!</v>
      </c>
      <c r="I35" s="22"/>
      <c r="J35" s="24" t="e">
        <f>AVERAGE(J27:J33)</f>
        <v>#DIV/0!</v>
      </c>
      <c r="K35" s="25"/>
      <c r="L35" s="20" t="s">
        <v>17</v>
      </c>
      <c r="M35" s="21"/>
      <c r="N35" s="21"/>
      <c r="O35" s="21"/>
      <c r="P35" s="21"/>
      <c r="Q35" s="22"/>
      <c r="R35" s="23">
        <f>AVERAGE(R27:R33)</f>
        <v>0.39467292746113991</v>
      </c>
      <c r="S35" s="22"/>
      <c r="T35" s="24" t="e">
        <f>AVERAGE(T27:T33)</f>
        <v>#DIV/0!</v>
      </c>
      <c r="U35" s="25"/>
      <c r="V35" s="20" t="s">
        <v>17</v>
      </c>
      <c r="W35" s="21"/>
      <c r="X35" s="21"/>
      <c r="Y35" s="21"/>
      <c r="Z35" s="21"/>
      <c r="AA35" s="22"/>
      <c r="AB35" s="23">
        <f>AVERAGE(AB27:AB33)</f>
        <v>0.59394572025052195</v>
      </c>
      <c r="AC35" s="22"/>
      <c r="AD35" s="24" t="e">
        <f>AVERAGE(AD27:AD33)</f>
        <v>#DIV/0!</v>
      </c>
    </row>
    <row r="36" spans="1:30" ht="17.25" customHeight="1" x14ac:dyDescent="0.25">
      <c r="A36" s="1"/>
      <c r="B36" s="26" t="s">
        <v>18</v>
      </c>
      <c r="C36" s="21"/>
      <c r="D36" s="27"/>
      <c r="E36" s="21"/>
      <c r="F36" s="21"/>
      <c r="G36" s="22"/>
      <c r="H36" s="37" t="e">
        <f>+H35-J23</f>
        <v>#DIV/0!</v>
      </c>
      <c r="I36" s="22"/>
      <c r="J36" s="24"/>
      <c r="K36" s="38"/>
      <c r="L36" s="26" t="s">
        <v>18</v>
      </c>
      <c r="M36" s="21"/>
      <c r="N36" s="27"/>
      <c r="O36" s="21"/>
      <c r="P36" s="21"/>
      <c r="Q36" s="22"/>
      <c r="R36" s="37">
        <f>+R35-T23</f>
        <v>-1.5327072538860065E-2</v>
      </c>
      <c r="S36" s="22"/>
      <c r="T36" s="24"/>
      <c r="U36" s="38"/>
      <c r="V36" s="26" t="s">
        <v>18</v>
      </c>
      <c r="W36" s="21"/>
      <c r="X36" s="27"/>
      <c r="Y36" s="21"/>
      <c r="Z36" s="21"/>
      <c r="AA36" s="22"/>
      <c r="AB36" s="37">
        <f>+AB35-AD23</f>
        <v>3.6945720250521896E-2</v>
      </c>
      <c r="AC36" s="22"/>
      <c r="AD36" s="24"/>
    </row>
    <row r="37" spans="1:30" ht="16.5" customHeight="1" x14ac:dyDescent="0.25">
      <c r="A37" s="1"/>
      <c r="B37" s="29" t="s">
        <v>19</v>
      </c>
      <c r="C37" s="30"/>
      <c r="D37" s="30"/>
      <c r="E37" s="31"/>
      <c r="F37" s="32">
        <v>0</v>
      </c>
      <c r="G37" s="33"/>
      <c r="H37" s="34">
        <v>0</v>
      </c>
      <c r="I37" s="34"/>
      <c r="J37" s="35">
        <v>0</v>
      </c>
      <c r="K37" s="1"/>
      <c r="L37" s="29" t="s">
        <v>19</v>
      </c>
      <c r="M37" s="30"/>
      <c r="N37" s="30"/>
      <c r="O37" s="31"/>
      <c r="P37" s="32">
        <v>0.71</v>
      </c>
      <c r="Q37" s="33"/>
      <c r="R37" s="34">
        <v>40.450000000000003</v>
      </c>
      <c r="S37" s="34"/>
      <c r="T37" s="35">
        <v>86.29</v>
      </c>
      <c r="U37" s="1"/>
      <c r="V37" s="29" t="s">
        <v>19</v>
      </c>
      <c r="W37" s="30"/>
      <c r="X37" s="30"/>
      <c r="Y37" s="31"/>
      <c r="Z37" s="32">
        <v>0.42</v>
      </c>
      <c r="AA37" s="33"/>
      <c r="AB37" s="34">
        <v>58.36</v>
      </c>
      <c r="AC37" s="34"/>
      <c r="AD37" s="35">
        <v>92.06</v>
      </c>
    </row>
    <row r="38" spans="1:30" ht="15.75" customHeight="1" x14ac:dyDescent="0.25"/>
  </sheetData>
  <mergeCells count="60">
    <mergeCell ref="AC24:AD25"/>
    <mergeCell ref="B24:B26"/>
    <mergeCell ref="C24:C26"/>
    <mergeCell ref="G24:G26"/>
    <mergeCell ref="H24:H26"/>
    <mergeCell ref="L24:L26"/>
    <mergeCell ref="M24:M26"/>
    <mergeCell ref="Q24:Q26"/>
    <mergeCell ref="R24:R26"/>
    <mergeCell ref="V24:V26"/>
    <mergeCell ref="W24:W26"/>
    <mergeCell ref="AA24:AA26"/>
    <mergeCell ref="AB24:AB26"/>
    <mergeCell ref="D24:F25"/>
    <mergeCell ref="I24:J25"/>
    <mergeCell ref="N24:P25"/>
    <mergeCell ref="S24:T25"/>
    <mergeCell ref="X24:Z25"/>
    <mergeCell ref="AB21:AC21"/>
    <mergeCell ref="H22:I22"/>
    <mergeCell ref="R22:S22"/>
    <mergeCell ref="AB22:AC22"/>
    <mergeCell ref="H23:I23"/>
    <mergeCell ref="R23:S23"/>
    <mergeCell ref="AB23:AC23"/>
    <mergeCell ref="B21:G23"/>
    <mergeCell ref="H21:I21"/>
    <mergeCell ref="L21:Q23"/>
    <mergeCell ref="R21:S21"/>
    <mergeCell ref="V21:AA23"/>
    <mergeCell ref="AC5:AD6"/>
    <mergeCell ref="B5:B7"/>
    <mergeCell ref="C5:C7"/>
    <mergeCell ref="G5:G7"/>
    <mergeCell ref="H5:H7"/>
    <mergeCell ref="L5:L7"/>
    <mergeCell ref="M5:M7"/>
    <mergeCell ref="Q5:Q7"/>
    <mergeCell ref="R5:R7"/>
    <mergeCell ref="V5:V7"/>
    <mergeCell ref="W5:W7"/>
    <mergeCell ref="AA5:AA7"/>
    <mergeCell ref="AB5:AB7"/>
    <mergeCell ref="D5:F6"/>
    <mergeCell ref="I5:J6"/>
    <mergeCell ref="N5:P6"/>
    <mergeCell ref="S5:T6"/>
    <mergeCell ref="X5:Z6"/>
    <mergeCell ref="AB2:AC2"/>
    <mergeCell ref="H3:I3"/>
    <mergeCell ref="R3:S3"/>
    <mergeCell ref="AB3:AC3"/>
    <mergeCell ref="H4:I4"/>
    <mergeCell ref="R4:S4"/>
    <mergeCell ref="AB4:AC4"/>
    <mergeCell ref="B2:G4"/>
    <mergeCell ref="H2:I2"/>
    <mergeCell ref="L2:Q4"/>
    <mergeCell ref="R2:S2"/>
    <mergeCell ref="V2:A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LOTES PROD 17-02-2021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2020-07-27T16:30:55Z</dcterms:created>
  <dcterms:modified xsi:type="dcterms:W3CDTF">2021-11-03T14:29:19Z</dcterms:modified>
</cp:coreProperties>
</file>