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filterPrivacy="1" defaultThemeVersion="124226"/>
  <xr:revisionPtr revIDLastSave="0" documentId="13_ncr:1_{4F116C3B-7488-4645-8667-D359CC47758A}" xr6:coauthVersionLast="46" xr6:coauthVersionMax="46" xr10:uidLastSave="{00000000-0000-0000-0000-000000000000}"/>
  <bookViews>
    <workbookView xWindow="0" yWindow="500" windowWidth="31220" windowHeight="20040" tabRatio="714" activeTab="7" xr2:uid="{00000000-000D-0000-FFFF-FFFF00000000}"/>
  </bookViews>
  <sheets>
    <sheet name="EvaScrum Information" sheetId="8" r:id="rId1"/>
    <sheet name="Start Phase" sheetId="1" r:id="rId2"/>
    <sheet name="Planning and estimation Phase" sheetId="3" r:id="rId3"/>
    <sheet name="Implementation Phase" sheetId="4" r:id="rId4"/>
    <sheet name="Retrospective and review Phase" sheetId="5" r:id="rId5"/>
    <sheet name="Closure Phase" sheetId="6" r:id="rId6"/>
    <sheet name="Transverse Phase" sheetId="7" r:id="rId7"/>
    <sheet name="Overall result" sheetId="9" r:id="rId8"/>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6" i="7" l="1"/>
  <c r="K16" i="7"/>
  <c r="L16" i="7" s="1"/>
  <c r="K17" i="7"/>
  <c r="F19" i="7"/>
  <c r="F11" i="6"/>
  <c r="K12" i="7"/>
  <c r="L12" i="7" s="1"/>
  <c r="F22" i="5"/>
  <c r="F19" i="4"/>
  <c r="F31" i="3"/>
  <c r="K24" i="1"/>
  <c r="L24" i="1" s="1"/>
  <c r="K25" i="1"/>
  <c r="L25" i="1" s="1"/>
  <c r="F26" i="1"/>
  <c r="K23" i="1"/>
  <c r="L23" i="1" s="1"/>
  <c r="M23" i="1" l="1"/>
  <c r="K8" i="6" l="1"/>
  <c r="L8" i="6" s="1"/>
  <c r="M8" i="6" s="1"/>
  <c r="K9" i="6"/>
  <c r="L9" i="6" s="1"/>
  <c r="M9" i="6" s="1"/>
  <c r="K10" i="6"/>
  <c r="K7" i="6"/>
  <c r="N9" i="6"/>
  <c r="N8" i="6"/>
  <c r="N17" i="5"/>
  <c r="K8" i="5"/>
  <c r="L8" i="5" s="1"/>
  <c r="K9" i="5"/>
  <c r="L9" i="5" s="1"/>
  <c r="K10" i="5"/>
  <c r="L10" i="5" s="1"/>
  <c r="K11" i="5"/>
  <c r="L11" i="5" s="1"/>
  <c r="K12" i="5"/>
  <c r="L12" i="5" s="1"/>
  <c r="K13" i="5"/>
  <c r="L13" i="5" s="1"/>
  <c r="K14" i="5"/>
  <c r="L14" i="5" s="1"/>
  <c r="K15" i="5"/>
  <c r="L15" i="5" s="1"/>
  <c r="K16" i="5"/>
  <c r="L16" i="5" s="1"/>
  <c r="K17" i="5"/>
  <c r="L17" i="5" s="1"/>
  <c r="K18" i="5"/>
  <c r="L18" i="5" s="1"/>
  <c r="K19" i="5"/>
  <c r="L19" i="5" s="1"/>
  <c r="K20" i="5"/>
  <c r="L20" i="5" s="1"/>
  <c r="K21" i="5"/>
  <c r="L21" i="5" s="1"/>
  <c r="N16" i="4"/>
  <c r="N12" i="4"/>
  <c r="K15" i="4"/>
  <c r="L15" i="4" s="1"/>
  <c r="K16" i="4"/>
  <c r="L16" i="4" s="1"/>
  <c r="K17" i="4"/>
  <c r="L17" i="4" s="1"/>
  <c r="K18" i="4"/>
  <c r="L18" i="4" s="1"/>
  <c r="N21" i="3"/>
  <c r="N17" i="3"/>
  <c r="N7" i="3"/>
  <c r="N11" i="3"/>
  <c r="K8" i="3"/>
  <c r="L8" i="3" s="1"/>
  <c r="K9" i="3"/>
  <c r="L9" i="3" s="1"/>
  <c r="K10" i="3"/>
  <c r="L10" i="3" s="1"/>
  <c r="K11" i="3"/>
  <c r="L11" i="3" s="1"/>
  <c r="K12" i="3"/>
  <c r="L12" i="3" s="1"/>
  <c r="K13" i="3"/>
  <c r="L13" i="3" s="1"/>
  <c r="K14" i="3"/>
  <c r="L14" i="3" s="1"/>
  <c r="K15" i="3"/>
  <c r="L15" i="3" s="1"/>
  <c r="K16" i="3"/>
  <c r="L16" i="3" s="1"/>
  <c r="K17" i="3"/>
  <c r="L17" i="3" s="1"/>
  <c r="K18" i="3"/>
  <c r="L18" i="3" s="1"/>
  <c r="K19" i="3"/>
  <c r="L19" i="3" s="1"/>
  <c r="K20" i="3"/>
  <c r="L20" i="3" s="1"/>
  <c r="K21" i="3"/>
  <c r="L21" i="3" s="1"/>
  <c r="K22" i="3"/>
  <c r="L22" i="3" s="1"/>
  <c r="K23" i="3"/>
  <c r="L23" i="3" s="1"/>
  <c r="K24" i="3"/>
  <c r="L24" i="3" s="1"/>
  <c r="K25" i="3"/>
  <c r="L25" i="3" s="1"/>
  <c r="K26" i="3"/>
  <c r="L26" i="3" s="1"/>
  <c r="K27" i="3"/>
  <c r="L27" i="3" s="1"/>
  <c r="K28" i="3"/>
  <c r="L28" i="3" s="1"/>
  <c r="K29" i="3"/>
  <c r="L29" i="3" s="1"/>
  <c r="K30" i="3"/>
  <c r="L30" i="3" s="1"/>
  <c r="N21" i="1"/>
  <c r="N19" i="1"/>
  <c r="N17" i="1"/>
  <c r="N13" i="1"/>
  <c r="M17" i="5" l="1"/>
  <c r="M14" i="5"/>
  <c r="M16" i="4"/>
  <c r="M21" i="3"/>
  <c r="M17" i="3"/>
  <c r="M11" i="3"/>
  <c r="M20" i="3"/>
  <c r="N20" i="3"/>
  <c r="N14" i="7" l="1"/>
  <c r="N10" i="7"/>
  <c r="N12" i="7"/>
  <c r="N7" i="7"/>
  <c r="K18" i="7"/>
  <c r="L18" i="7" s="1"/>
  <c r="L17" i="7"/>
  <c r="M16" i="7" s="1"/>
  <c r="K15" i="7"/>
  <c r="L15" i="7" s="1"/>
  <c r="K14" i="7"/>
  <c r="L14" i="7" s="1"/>
  <c r="M14" i="7" s="1"/>
  <c r="K13" i="7"/>
  <c r="L13" i="7" s="1"/>
  <c r="M12" i="7" s="1"/>
  <c r="K11" i="7"/>
  <c r="L11" i="7" s="1"/>
  <c r="K10" i="7"/>
  <c r="L10" i="7" s="1"/>
  <c r="K9" i="7"/>
  <c r="L9" i="7" s="1"/>
  <c r="K8" i="7"/>
  <c r="L8" i="7" s="1"/>
  <c r="K7" i="7"/>
  <c r="L7" i="7" s="1"/>
  <c r="N10" i="6"/>
  <c r="N7" i="6"/>
  <c r="L10" i="6"/>
  <c r="M10" i="6" s="1"/>
  <c r="L7" i="6"/>
  <c r="M7" i="6" s="1"/>
  <c r="N14" i="5"/>
  <c r="N7" i="5"/>
  <c r="K7" i="5"/>
  <c r="L7" i="5" s="1"/>
  <c r="M7" i="5" s="1"/>
  <c r="O12" i="7" l="1"/>
  <c r="P12" i="7" s="1"/>
  <c r="O10" i="7"/>
  <c r="O8" i="6"/>
  <c r="P8" i="6" s="1"/>
  <c r="O9" i="6"/>
  <c r="P9" i="6" s="1"/>
  <c r="O10" i="6"/>
  <c r="P10" i="6" s="1"/>
  <c r="O14" i="7"/>
  <c r="O16" i="7"/>
  <c r="O17" i="5"/>
  <c r="P17" i="5" s="1"/>
  <c r="O7" i="5"/>
  <c r="P7" i="5" s="1"/>
  <c r="O14" i="5"/>
  <c r="P14" i="5" s="1"/>
  <c r="O7" i="6"/>
  <c r="P7" i="6" s="1"/>
  <c r="O7" i="7"/>
  <c r="M10" i="7"/>
  <c r="M7" i="7"/>
  <c r="N7" i="4"/>
  <c r="K14" i="4"/>
  <c r="L14" i="4" s="1"/>
  <c r="K13" i="4"/>
  <c r="L13" i="4" s="1"/>
  <c r="K12" i="4"/>
  <c r="L12" i="4" s="1"/>
  <c r="K11" i="4"/>
  <c r="L11" i="4" s="1"/>
  <c r="K10" i="4"/>
  <c r="L10" i="4" s="1"/>
  <c r="K9" i="4"/>
  <c r="L9" i="4" s="1"/>
  <c r="K8" i="4"/>
  <c r="L8" i="4" s="1"/>
  <c r="K7" i="4"/>
  <c r="L7" i="4" s="1"/>
  <c r="N15" i="3"/>
  <c r="K7" i="3"/>
  <c r="L7" i="3" s="1"/>
  <c r="M7" i="3" s="1"/>
  <c r="P16" i="7" l="1"/>
  <c r="P7" i="7"/>
  <c r="P10" i="7"/>
  <c r="Q7" i="5"/>
  <c r="D7" i="9" s="1"/>
  <c r="O15" i="3"/>
  <c r="O17" i="3"/>
  <c r="P17" i="3" s="1"/>
  <c r="O11" i="3"/>
  <c r="P11" i="3" s="1"/>
  <c r="O21" i="3"/>
  <c r="P21" i="3" s="1"/>
  <c r="O7" i="3"/>
  <c r="P7" i="3" s="1"/>
  <c r="O20" i="3"/>
  <c r="P20" i="3" s="1"/>
  <c r="P14" i="7"/>
  <c r="O7" i="4"/>
  <c r="O16" i="4"/>
  <c r="P16" i="4" s="1"/>
  <c r="O12" i="4"/>
  <c r="M12" i="4"/>
  <c r="Q7" i="6"/>
  <c r="D8" i="9" s="1"/>
  <c r="M7" i="4"/>
  <c r="M15" i="3"/>
  <c r="N16" i="1"/>
  <c r="N11" i="1"/>
  <c r="N7" i="1"/>
  <c r="K7" i="1"/>
  <c r="L7" i="1" s="1"/>
  <c r="K8" i="1"/>
  <c r="L8" i="1" s="1"/>
  <c r="K9" i="1"/>
  <c r="L9" i="1" s="1"/>
  <c r="K10" i="1"/>
  <c r="L10" i="1" s="1"/>
  <c r="K11" i="1"/>
  <c r="L11" i="1" s="1"/>
  <c r="K12" i="1"/>
  <c r="L12" i="1" s="1"/>
  <c r="K13" i="1"/>
  <c r="L13" i="1" s="1"/>
  <c r="K14" i="1"/>
  <c r="L14" i="1" s="1"/>
  <c r="K15" i="1"/>
  <c r="L15" i="1" s="1"/>
  <c r="K16" i="1"/>
  <c r="L16" i="1" s="1"/>
  <c r="M16" i="1" s="1"/>
  <c r="K17" i="1"/>
  <c r="L17" i="1" s="1"/>
  <c r="K18" i="1"/>
  <c r="L18" i="1" s="1"/>
  <c r="K19" i="1"/>
  <c r="L19" i="1" s="1"/>
  <c r="K20" i="1"/>
  <c r="L20" i="1" s="1"/>
  <c r="K21" i="1"/>
  <c r="L21" i="1" s="1"/>
  <c r="K22" i="1"/>
  <c r="L22" i="1" s="1"/>
  <c r="O11" i="1" l="1"/>
  <c r="O16" i="1"/>
  <c r="P16" i="1" s="1"/>
  <c r="O7" i="1"/>
  <c r="O23" i="1"/>
  <c r="P23" i="1" s="1"/>
  <c r="O13" i="1"/>
  <c r="O21" i="1"/>
  <c r="O19" i="1"/>
  <c r="O17" i="1"/>
  <c r="M13" i="1"/>
  <c r="P12" i="4"/>
  <c r="Q7" i="7"/>
  <c r="D9" i="9" s="1"/>
  <c r="P15" i="3"/>
  <c r="Q7" i="3" s="1"/>
  <c r="D5" i="9" s="1"/>
  <c r="P7" i="4"/>
  <c r="M21" i="1"/>
  <c r="M19" i="1"/>
  <c r="M17" i="1"/>
  <c r="M11" i="1"/>
  <c r="M7" i="1"/>
  <c r="P13" i="1" l="1"/>
  <c r="P21" i="1"/>
  <c r="Q7" i="4"/>
  <c r="D6" i="9" s="1"/>
  <c r="P7" i="1"/>
  <c r="P19" i="1"/>
  <c r="P11" i="1"/>
  <c r="P17" i="1"/>
  <c r="Q7" i="1" l="1"/>
  <c r="D4" i="9" s="1"/>
  <c r="D10" i="9" s="1"/>
  <c r="D11" i="9" s="1"/>
</calcChain>
</file>

<file path=xl/sharedStrings.xml><?xml version="1.0" encoding="utf-8"?>
<sst xmlns="http://schemas.openxmlformats.org/spreadsheetml/2006/main" count="395" uniqueCount="173">
  <si>
    <t>N</t>
  </si>
  <si>
    <t>R</t>
  </si>
  <si>
    <t>x</t>
  </si>
  <si>
    <t>gQ</t>
  </si>
  <si>
    <t>vQ</t>
  </si>
  <si>
    <t>gA</t>
  </si>
  <si>
    <t>Ppa</t>
  </si>
  <si>
    <t>Pa</t>
  </si>
  <si>
    <t>vA</t>
  </si>
  <si>
    <t>gF</t>
  </si>
  <si>
    <t>Define Scrum team.</t>
  </si>
  <si>
    <t>Create the vision of the project.</t>
  </si>
  <si>
    <t>Identify the requirements from the customer's point of view.</t>
  </si>
  <si>
    <t>Identify all interested (partners, sponsors, stakeholders) related to the Project.</t>
  </si>
  <si>
    <t>Formalize the creation of the Project through a constitutive act of the project and budget.</t>
  </si>
  <si>
    <t>Prioritize the elements of the wish list according to the needs of the customer.</t>
  </si>
  <si>
    <t>Ensure that resources are available for the proper functioning of the project.</t>
  </si>
  <si>
    <t>Validation and / or re-selection of the development tool: At the moment that the vision of the Scrum team is clear and ready to begin, it is necessary to select one or several work tools that the development team considers necessary, for this reason, the development team must make clear what will be the tools they will use throughout the execution of the plan.</t>
  </si>
  <si>
    <t>Detail the customer's wishes and generate a list in the form of requirements that allow to have detailed information of what should be done in the project.</t>
  </si>
  <si>
    <t>Define criteria that allow the Scrum team to know clearly and unanimously when an activity / task is ready or finished to be entered / updated in the sprint backlog (Definition of Ready (DoR) and Definition of Done (DoD)).</t>
  </si>
  <si>
    <t>Evaluate and control the possible risks that may occur during a Sprint.</t>
  </si>
  <si>
    <t>Analyse the changes that are received for each Sprint in order to socialize and verify requirements and other circumstances that are affected by change requests.</t>
  </si>
  <si>
    <t>Adapt and / or refine the structure used in the project to adapt to changes that arise in the development of the plan.</t>
  </si>
  <si>
    <t>Define the objective of the sprint that will be carried out in such a way that it is related to the activities / tasks that will be developed in it.</t>
  </si>
  <si>
    <t>Obtain information about the events that occur in the team to resolve any impediment that affects the normal development of the project.</t>
  </si>
  <si>
    <t>Develop the client's requirements.</t>
  </si>
  <si>
    <t>Update the Scrum dashboard and the impediments log.</t>
  </si>
  <si>
    <t>Review and verify with DoD criteria the tasks that have been completed in the sprint.</t>
  </si>
  <si>
    <t>Update the launch plan and the prioritized list of pending products.</t>
  </si>
  <si>
    <t>Sprint Retrospective. Post-mortem analysis of what has been done, learned, obstacles, improvement actions, lessons learned, among others.</t>
  </si>
  <si>
    <t>Help with the launch of the project: In this activity it is prepared what is necessary to release the final product.</t>
  </si>
  <si>
    <t>Implementation tests: Once the product is delivered, tests must be performed in the real environment where correct operation is guaranteed. If necessary, the required changes are carried out so that the product meets all the requirements.</t>
  </si>
  <si>
    <t>Delivery of the product: At the end of the tests and to confirm that the project is ready, the formal delivery of the project to the customer is performed.</t>
  </si>
  <si>
    <t>Launch meeting: At the end of the delivery, a meeting is held to obtain feedback of situations and positive and negative aspects, this is carried out, in order to establish opportunities for improvement to correct mistakes and enhance virtues.</t>
  </si>
  <si>
    <t xml:space="preserve">Facilitate Scrum events as required or needed throughout the process. </t>
  </si>
  <si>
    <t>Monitoring progress: The success of a project depends on the activities being carried out correctly, which is why it is necessary to verify and control the tasks and results that are being obtained throughout the entire process.</t>
  </si>
  <si>
    <t>Help to develop the team plan with the Scrum Master.</t>
  </si>
  <si>
    <t>Ensure that there is an ideal environment for the Scrum team during Sprints.</t>
  </si>
  <si>
    <t>Help the owner of the product in the creation of the prioritized list of outstanding products: The joint work between the client and the Scrum team must be constant, so that the client is aware of the process. In addition, it is suggested that the client be advised in the prioritization of the product backlog, ensuring the interests of both the team and the sponsors.</t>
  </si>
  <si>
    <t>Do you identify and choose a person who is responsible for exercising as a Product Owner?</t>
  </si>
  <si>
    <t>Do you identify and choose a person who is responsible for exercising as a Scrum Master?</t>
  </si>
  <si>
    <t>Are the people responsible for exercising as development team identified and chosen?</t>
  </si>
  <si>
    <t>Is the Scrum team composed of a maximum of 9 people?</t>
  </si>
  <si>
    <t>Is there a meeting with the customer or a representative of the customer to obtain the general description of the project?</t>
  </si>
  <si>
    <t>From the meeting held to obtain the general description of the project, is there an artefact containing the description generated?</t>
  </si>
  <si>
    <t>Do you use a tool or strategy to identify the requirements at a high-level of abstraction?</t>
  </si>
  <si>
    <t>Is there a meeting with the customer or a representative of the customer, where a general description of the project requirements is made?</t>
  </si>
  <si>
    <t>Do the attendees at the requirements gathering meeting actively participate in that meeting?</t>
  </si>
  <si>
    <t>Is an analysis carried out to determine the end users, as well as all possible interested parties and their participation in the project?</t>
  </si>
  <si>
    <t>Is a method (record, document, mail, etc.) used to start a project?</t>
  </si>
  <si>
    <t>Is a formal document presented where the project begins?</t>
  </si>
  <si>
    <t>Is the customer or a representative responsible for prioritizing the requirements according to their need?</t>
  </si>
  <si>
    <t>Is the wish list organized according to customer priority?</t>
  </si>
  <si>
    <t>Is it verified that there are sufficient resources (economic, personal, space) to carry out the project?</t>
  </si>
  <si>
    <t>Do members of the scrum team have timely access to the information regarding the project?</t>
  </si>
  <si>
    <t>Is the development team clear about what work tools are going to be used in the project?</t>
  </si>
  <si>
    <t>Does everyone involved in the project have access to established work tools?</t>
  </si>
  <si>
    <t>Does everyone involved in the project know how to use the established work tools?</t>
  </si>
  <si>
    <t>Start Phase</t>
  </si>
  <si>
    <t>RA: SeM/SCM
PP: SCT</t>
  </si>
  <si>
    <t>RA: Responsible for the activity and/or PP: Performer or participant</t>
  </si>
  <si>
    <t>Answer</t>
  </si>
  <si>
    <t>Question</t>
  </si>
  <si>
    <t>Id</t>
  </si>
  <si>
    <t>Activity</t>
  </si>
  <si>
    <t>Measurement units</t>
  </si>
  <si>
    <t>Planning and estimation Phase</t>
  </si>
  <si>
    <t>Are the requirements written at a high-level of abstraction?</t>
  </si>
  <si>
    <t>Do all Scrum team members have a clear understanding of the requirements?</t>
  </si>
  <si>
    <t>Is the product backlog generated from the customer's requirements?</t>
  </si>
  <si>
    <t>Is it verified that each requirement is sufficiently decomposed?</t>
  </si>
  <si>
    <t>Is the ready criterion (DoR) generated?</t>
  </si>
  <si>
    <t>Is it clear on the part of the team when a task is ready to be developed?</t>
  </si>
  <si>
    <t>Is the done criterion (DoD) generated?</t>
  </si>
  <si>
    <t>Is it clear to the team when a task is finished and ready to be integrated into the project (DoD)?</t>
  </si>
  <si>
    <t>When starting a new sprint, are the risks that may arise throughout the sprint evaluated?</t>
  </si>
  <si>
    <t>Do you have a guide, act or instrument that allows you to have a route to lessen the risks that may arise along the sprint?</t>
  </si>
  <si>
    <t>Is there a meeting to analyse and socialize the changes in the project?</t>
  </si>
  <si>
    <t>Is the estimation of the changes made and how these affect the rest of the tasks?</t>
  </si>
  <si>
    <t>Is the cost and impact of changes in the project socialized to senior management or the Scrum team?</t>
  </si>
  <si>
    <t>If a change is necessary, is the respective adaptation made in the project?</t>
  </si>
  <si>
    <t>Are strategies established to maximize the product increase?</t>
  </si>
  <si>
    <t>Is a planning meeting held for each Sprint?</t>
  </si>
  <si>
    <t>Does the Sprint have a duration that does not exceed 5 weeks?</t>
  </si>
  <si>
    <t>When starting a sprint, is the launch schedule for the current sprint set?</t>
  </si>
  <si>
    <t>Is the objective of the next sprint defined?</t>
  </si>
  <si>
    <t>Are the requirements explained in such a way that they are clear to all team members?</t>
  </si>
  <si>
    <t>Is it possible for all team members to understand the goal of the next sprint?</t>
  </si>
  <si>
    <t>Is the ready (DoD) criterion verified for the tasks that will be included in the next sprint?</t>
  </si>
  <si>
    <t>Do all Scrum team members know how long the next sprint will last?</t>
  </si>
  <si>
    <t>Is the sprint backlog generated with the requirements to be developed in the next Sprint?</t>
  </si>
  <si>
    <t>Degree of implementation of activities</t>
  </si>
  <si>
    <t>Implementation Phase</t>
  </si>
  <si>
    <t>Does the daily meeting last a maximum of 15 minutes?</t>
  </si>
  <si>
    <t>Is the team's work known for the next 24 hours?</t>
  </si>
  <si>
    <t>Are you looking to solve all the problems that are exposed in the daily meeting or its equivalent?</t>
  </si>
  <si>
    <t>Are the impediments recorded by the Scrum team recorded?</t>
  </si>
  <si>
    <t>Is there a daily meeting that allows to know the events of the development team?</t>
  </si>
  <si>
    <t>Are designs of diagrams, databases or elements required by the project generated for each project?</t>
  </si>
  <si>
    <t>Does the increase take place according to customer needs?</t>
  </si>
  <si>
    <t>Is documentation of the process being carried out?</t>
  </si>
  <si>
    <t>Are sprint backlog elements updated?</t>
  </si>
  <si>
    <t>Do you have artefacts (kanban, boards, post it, etc.) or software tools (taiga, trello, etc.) that allow the team to know the status of the project?</t>
  </si>
  <si>
    <t>Are the tools updated (Scrum board, post it, taiga, trello, etc.) that are used to know the work of the team?</t>
  </si>
  <si>
    <t>Is the impairment record updated?</t>
  </si>
  <si>
    <t>Retrospective and review Phase</t>
  </si>
  <si>
    <t>Is there a review meeting to review and verify the tasks performed in the sprint?</t>
  </si>
  <si>
    <t>Does the Sprint review meeting have a duration that does not exceed 4 hours?</t>
  </si>
  <si>
    <t>At the end of a Sprint is the presentation of the tasks developed?</t>
  </si>
  <si>
    <t>When a Sprint is finished, is a functional review carried out verifying the Sprint objectives?</t>
  </si>
  <si>
    <t>Are the functionalities terminated in the sprint verified under the DoD criteria?</t>
  </si>
  <si>
    <t>Is a list generated with the functionalities that do not meet the DoD criteria?</t>
  </si>
  <si>
    <t>Are the tasks that meet the criteria for completion (DoD) integrated into the rest of the product?</t>
  </si>
  <si>
    <t>When not all the tasks defined for the Sprint can be performed, is the product backlog updated with the tasks that have been pending?</t>
  </si>
  <si>
    <t>Is the product backlog prioritized with tasks that were not completed in the finished sprint?</t>
  </si>
  <si>
    <t>Is a report made justifying the rejection of activities that were not approved?</t>
  </si>
  <si>
    <t>At the end of a sprint, a feedback meeting is held to collect experiences obtained by the Scrum team?</t>
  </si>
  <si>
    <t>Are problems that affect the equipment solved?</t>
  </si>
  <si>
    <t>Are facts and experiences obtained by the team documented during the sprint?</t>
  </si>
  <si>
    <t>According to the facts and experiences obtained by the team during sprint, is a proposal for improvement defined?</t>
  </si>
  <si>
    <t>Does the development team receive support from the Product Owner and the Scrum Master in the creation of the deliverables agreed upon for the Sprint?</t>
  </si>
  <si>
    <t>Is a strategy defined (Customer training, server deployment, space adaptation, etc.) for the project launch?</t>
  </si>
  <si>
    <t>Are system tests performed in the environment for which it was designed?</t>
  </si>
  <si>
    <t>Is formal delivery of the finished product made to the customer?</t>
  </si>
  <si>
    <t>At the end of the project process, is a feedback meeting held to discuss lessons learned?</t>
  </si>
  <si>
    <t>Closure Phase</t>
  </si>
  <si>
    <t>Is there a person or group of people to whom you can go if you have any questions about the Scrum?</t>
  </si>
  <si>
    <t>Is there a person or people in charge of informing about the events, activities and artefacts that Scrum proposes?</t>
  </si>
  <si>
    <t>Do all Scrum team members actively participate in the events that Scrum contemplates?</t>
  </si>
  <si>
    <t>Is control of the activities carried out by the team throughout the project?</t>
  </si>
  <si>
    <t>Is the utility and need to comply with the Scrum guidelines clear to all Scrum team members?</t>
  </si>
  <si>
    <t>Is there a proposed work plan?</t>
  </si>
  <si>
    <t>Do team members and the Scrum Master contribute to the creation of the work plan?</t>
  </si>
  <si>
    <t>Does the team have an environment and space conducive to develop the different activities it must face?</t>
  </si>
  <si>
    <t>Does the team manage to be motivated and deliver the maximum possible value to the customer?</t>
  </si>
  <si>
    <t>Does the product owner know how the product backlog should be ordered?</t>
  </si>
  <si>
    <t>Are the elements of the product backlog constantly reviewed avoiding obsolete items?</t>
  </si>
  <si>
    <t>Are you constantly interacting with the customer to agree on the delivery that best suits your needs?</t>
  </si>
  <si>
    <t>Transverse Phase</t>
  </si>
  <si>
    <t>Implementation degree</t>
  </si>
  <si>
    <t>Scrum implementation degree</t>
  </si>
  <si>
    <t>Percentages of questions</t>
  </si>
  <si>
    <t>Mandatory</t>
  </si>
  <si>
    <t>Complementary</t>
  </si>
  <si>
    <t xml:space="preserve">Answer </t>
  </si>
  <si>
    <t>Abbreviation for answers</t>
  </si>
  <si>
    <t>Never</t>
  </si>
  <si>
    <t>Hardly ever</t>
  </si>
  <si>
    <t>Regularly</t>
  </si>
  <si>
    <t>Always</t>
  </si>
  <si>
    <t>HE</t>
  </si>
  <si>
    <t>A</t>
  </si>
  <si>
    <t>Authors: César Jesús Pardo Calvache, Hamilton D. Jojoa, Ricardo A. Zambrano, Wilson A. Ortega Ordoñez</t>
  </si>
  <si>
    <t>Universidad del Cauca, Grupo de I+D en Tecnologías de la información (GTI). Calle 5 No. 4-70, Popayán, Colombia</t>
  </si>
  <si>
    <t>Email: {cpardo,wortega,hjojoa,rzambrano}@unicauca.edu.co</t>
  </si>
  <si>
    <t>RA: SeM/SCT
PP: SeM/SCT</t>
  </si>
  <si>
    <t>RA: SeM/SCT
PP: PO</t>
  </si>
  <si>
    <t>RA: PO
PP: SCT</t>
  </si>
  <si>
    <t>RA: SeM/SCM
PP: PO</t>
  </si>
  <si>
    <t>RA: SeM/SCM
PP: SeM/SCM</t>
  </si>
  <si>
    <t>RA: PO
PP: PO</t>
  </si>
  <si>
    <t>PP: SCT
PP: SCT</t>
  </si>
  <si>
    <t>RA: PO
PP: PO/DevT</t>
  </si>
  <si>
    <t>RA: PO
PP:DevT</t>
  </si>
  <si>
    <t>RA: SeM/SCT
PP: SCT</t>
  </si>
  <si>
    <t>RA: SCT
PP: SCT</t>
  </si>
  <si>
    <t>RA: SCM
PP: SCM, SCT</t>
  </si>
  <si>
    <t>RA &amp; PP: SCT</t>
  </si>
  <si>
    <t>RA: SCM
PP: SCT</t>
  </si>
  <si>
    <t>These activities are carried out by Scrum Master (SCM).</t>
  </si>
  <si>
    <t>Scrum implementation percentage</t>
  </si>
  <si>
    <t xml:space="preserve">EvaScrum: an assessment instrument to support the diagnosis of Scrum </t>
  </si>
  <si>
    <t>Paper title: EvaScrum: an assessment instrument to support the diagnosis of Scrum – results of two case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</si>
</sst>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0">
    <font>
      <sz val="11"/>
      <color theme="1"/>
      <name val="Calibri"/>
      <family val="2"/>
      <scheme val="minor"/>
    </font>
    <font>
      <sz val="11"/>
      <color theme="1"/>
      <name val="Arial"/>
      <family val="2"/>
    </font>
    <font>
      <b/>
      <sz val="11"/>
      <color theme="1"/>
      <name val="Arial"/>
      <family val="2"/>
    </font>
    <font>
      <b/>
      <sz val="11"/>
      <color rgb="FFFFFFFF"/>
      <name val="Arial"/>
      <family val="2"/>
    </font>
    <font>
      <sz val="11"/>
      <color rgb="FF000000"/>
      <name val="Arial"/>
      <family val="2"/>
    </font>
    <font>
      <b/>
      <sz val="11"/>
      <color rgb="FF000000"/>
      <name val="Arial"/>
      <family val="2"/>
    </font>
    <font>
      <sz val="18"/>
      <color theme="1"/>
      <name val="Calibri"/>
      <family val="2"/>
      <scheme val="minor"/>
    </font>
    <font>
      <sz val="11"/>
      <color rgb="FF006100"/>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8"/>
      <color theme="1"/>
      <name val="Calibri"/>
      <family val="2"/>
      <scheme val="minor"/>
    </font>
    <font>
      <b/>
      <sz val="11"/>
      <color rgb="FF000000"/>
      <name val="Calibri"/>
      <family val="2"/>
    </font>
    <font>
      <b/>
      <sz val="36"/>
      <color theme="0"/>
      <name val="Calibri"/>
      <family val="2"/>
      <scheme val="minor"/>
    </font>
    <font>
      <b/>
      <sz val="18"/>
      <color theme="0"/>
      <name val="Calibri"/>
      <family val="2"/>
      <scheme val="minor"/>
    </font>
    <font>
      <b/>
      <sz val="11"/>
      <name val="Calibri"/>
      <family val="2"/>
      <scheme val="minor"/>
    </font>
    <font>
      <sz val="8"/>
      <color theme="1"/>
      <name val="Times New Roman"/>
      <family val="1"/>
    </font>
    <font>
      <b/>
      <sz val="13"/>
      <color theme="1"/>
      <name val="Arial"/>
      <family val="2"/>
    </font>
    <font>
      <sz val="10"/>
      <color theme="1"/>
      <name val="Times New Roman"/>
      <family val="1"/>
    </font>
  </fonts>
  <fills count="13">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rgb="FFC6EFCE"/>
      </patternFill>
    </fill>
    <fill>
      <patternFill patternType="solid">
        <fgColor theme="6" tint="0.39997558519241921"/>
        <bgColor indexed="64"/>
      </patternFill>
    </fill>
    <fill>
      <patternFill patternType="solid">
        <fgColor theme="1"/>
        <bgColor indexed="64"/>
      </patternFill>
    </fill>
    <fill>
      <patternFill patternType="solid">
        <fgColor theme="4"/>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s>
  <cellStyleXfs count="3">
    <xf numFmtId="0" fontId="0" fillId="0" borderId="0"/>
    <xf numFmtId="0" fontId="7" fillId="9" borderId="0" applyNumberFormat="0" applyBorder="0" applyAlignment="0" applyProtection="0"/>
    <xf numFmtId="9" fontId="8" fillId="0" borderId="0" applyFont="0" applyFill="0" applyBorder="0" applyAlignment="0" applyProtection="0"/>
  </cellStyleXfs>
  <cellXfs count="245">
    <xf numFmtId="0" fontId="0" fillId="0" borderId="0" xfId="0"/>
    <xf numFmtId="0" fontId="0" fillId="0" borderId="0" xfId="0" applyBorder="1"/>
    <xf numFmtId="0" fontId="0" fillId="0" borderId="0" xfId="0" applyBorder="1" applyAlignment="1"/>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0" xfId="0" applyFont="1"/>
    <xf numFmtId="0" fontId="0" fillId="0" borderId="0" xfId="0" applyBorder="1" applyAlignment="1">
      <alignment vertical="center"/>
    </xf>
    <xf numFmtId="0" fontId="0" fillId="0" borderId="0" xfId="0" applyAlignment="1">
      <alignment wrapText="1"/>
    </xf>
    <xf numFmtId="0" fontId="0" fillId="0" borderId="0" xfId="0" applyBorder="1" applyAlignment="1">
      <alignment wrapText="1"/>
    </xf>
    <xf numFmtId="0" fontId="0" fillId="0" borderId="1" xfId="0" applyBorder="1" applyAlignment="1">
      <alignment horizontal="center" vertical="center"/>
    </xf>
    <xf numFmtId="0" fontId="0" fillId="0" borderId="0" xfId="0" applyAlignment="1"/>
    <xf numFmtId="0" fontId="4" fillId="3"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4" fillId="6" borderId="1" xfId="0" applyFont="1" applyFill="1" applyBorder="1" applyAlignment="1">
      <alignment horizontal="left" vertical="center"/>
    </xf>
    <xf numFmtId="0" fontId="0" fillId="6" borderId="8" xfId="0" applyFill="1" applyBorder="1" applyAlignment="1">
      <alignment horizontal="center" vertical="center"/>
    </xf>
    <xf numFmtId="0" fontId="0" fillId="0" borderId="11" xfId="0" applyBorder="1" applyAlignment="1">
      <alignment wrapText="1"/>
    </xf>
    <xf numFmtId="0" fontId="4" fillId="6" borderId="1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3" fillId="2" borderId="7" xfId="0" applyFont="1" applyFill="1" applyBorder="1" applyAlignment="1">
      <alignment horizontal="center" vertical="center"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5" fillId="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12" fillId="0" borderId="0" xfId="0" applyFont="1" applyBorder="1" applyAlignment="1">
      <alignment vertical="center"/>
    </xf>
    <xf numFmtId="0" fontId="1"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1" xfId="0" applyFont="1" applyBorder="1" applyAlignment="1">
      <alignment horizontal="left" wrapText="1"/>
    </xf>
    <xf numFmtId="0" fontId="4" fillId="0" borderId="1" xfId="0" applyFont="1" applyBorder="1" applyAlignment="1">
      <alignment horizontal="left" vertical="center" wrapText="1"/>
    </xf>
    <xf numFmtId="0" fontId="0" fillId="4" borderId="1" xfId="0" applyFill="1" applyBorder="1" applyAlignment="1">
      <alignment vertical="center"/>
    </xf>
    <xf numFmtId="0" fontId="0" fillId="4" borderId="9" xfId="0" applyFill="1" applyBorder="1" applyAlignment="1">
      <alignment vertical="center"/>
    </xf>
    <xf numFmtId="0" fontId="4" fillId="4" borderId="11" xfId="0" applyFont="1" applyFill="1" applyBorder="1" applyAlignment="1">
      <alignment horizontal="left" vertical="center" wrapText="1"/>
    </xf>
    <xf numFmtId="0" fontId="0" fillId="4" borderId="11" xfId="0" applyFill="1" applyBorder="1" applyAlignment="1">
      <alignment vertical="center"/>
    </xf>
    <xf numFmtId="0" fontId="0" fillId="4" borderId="12" xfId="0" applyFill="1" applyBorder="1" applyAlignment="1">
      <alignment vertical="center"/>
    </xf>
    <xf numFmtId="0" fontId="5" fillId="3" borderId="1"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9" xfId="0" applyFont="1" applyBorder="1" applyAlignment="1">
      <alignment horizontal="center" vertical="center"/>
    </xf>
    <xf numFmtId="0" fontId="9" fillId="3" borderId="1" xfId="0" applyFont="1" applyFill="1" applyBorder="1" applyAlignment="1">
      <alignment horizontal="center" vertical="center"/>
    </xf>
    <xf numFmtId="0" fontId="9" fillId="3" borderId="9"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9" xfId="0" applyFont="1" applyFill="1" applyBorder="1" applyAlignment="1">
      <alignment horizontal="center" vertical="center"/>
    </xf>
    <xf numFmtId="0" fontId="9" fillId="6" borderId="1" xfId="0" applyFont="1" applyFill="1" applyBorder="1" applyAlignment="1">
      <alignment horizontal="center" vertical="center"/>
    </xf>
    <xf numFmtId="0" fontId="9" fillId="6" borderId="9" xfId="0" applyFont="1" applyFill="1" applyBorder="1" applyAlignment="1">
      <alignment horizontal="center" vertical="center"/>
    </xf>
    <xf numFmtId="0" fontId="9" fillId="4" borderId="11" xfId="0" applyFont="1" applyFill="1" applyBorder="1" applyAlignment="1">
      <alignment horizontal="center" vertical="center"/>
    </xf>
    <xf numFmtId="0" fontId="9" fillId="4" borderId="12" xfId="0" applyFont="1" applyFill="1" applyBorder="1" applyAlignment="1">
      <alignment horizontal="center" vertical="center"/>
    </xf>
    <xf numFmtId="0" fontId="13" fillId="4" borderId="1"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9" fillId="6" borderId="1" xfId="0" applyFont="1" applyFill="1" applyBorder="1" applyAlignment="1">
      <alignment horizontal="center" wrapText="1"/>
    </xf>
    <xf numFmtId="0" fontId="9" fillId="6" borderId="9" xfId="0" applyFont="1" applyFill="1" applyBorder="1" applyAlignment="1">
      <alignment horizontal="center" wrapText="1"/>
    </xf>
    <xf numFmtId="0" fontId="9" fillId="4" borderId="1" xfId="0" applyFont="1" applyFill="1" applyBorder="1" applyAlignment="1">
      <alignment horizontal="center" wrapText="1"/>
    </xf>
    <xf numFmtId="0" fontId="9" fillId="4" borderId="9" xfId="0" applyFont="1" applyFill="1" applyBorder="1" applyAlignment="1">
      <alignment horizontal="center" wrapText="1"/>
    </xf>
    <xf numFmtId="0" fontId="9" fillId="6" borderId="11" xfId="0" applyFont="1" applyFill="1" applyBorder="1" applyAlignment="1">
      <alignment horizontal="center" wrapText="1"/>
    </xf>
    <xf numFmtId="0" fontId="9" fillId="6" borderId="12" xfId="0" applyFont="1" applyFill="1" applyBorder="1" applyAlignment="1">
      <alignment horizontal="center" wrapText="1"/>
    </xf>
    <xf numFmtId="0" fontId="4" fillId="6" borderId="1" xfId="0" applyFont="1" applyFill="1" applyBorder="1" applyAlignment="1">
      <alignment vertical="center" wrapText="1"/>
    </xf>
    <xf numFmtId="0" fontId="5" fillId="7" borderId="1"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9"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1"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9" fillId="0" borderId="8" xfId="0" applyFont="1" applyBorder="1" applyAlignment="1">
      <alignment horizontal="center" vertical="center"/>
    </xf>
    <xf numFmtId="0" fontId="6" fillId="0" borderId="0" xfId="0" applyFont="1" applyBorder="1" applyAlignment="1"/>
    <xf numFmtId="0" fontId="1" fillId="4" borderId="1" xfId="0" applyFont="1" applyFill="1" applyBorder="1" applyAlignment="1">
      <alignment horizontal="left" wrapText="1"/>
    </xf>
    <xf numFmtId="0" fontId="0" fillId="4" borderId="1" xfId="0" applyFill="1" applyBorder="1"/>
    <xf numFmtId="0" fontId="0" fillId="4" borderId="1" xfId="0" applyFill="1" applyBorder="1" applyAlignment="1">
      <alignment vertical="top"/>
    </xf>
    <xf numFmtId="0" fontId="0" fillId="6" borderId="1" xfId="0" applyFill="1" applyBorder="1" applyAlignment="1">
      <alignment vertical="top"/>
    </xf>
    <xf numFmtId="0" fontId="4" fillId="4" borderId="1" xfId="0" applyFont="1" applyFill="1" applyBorder="1" applyAlignment="1">
      <alignment vertical="center" wrapText="1"/>
    </xf>
    <xf numFmtId="0" fontId="0" fillId="4" borderId="9" xfId="0" applyFill="1" applyBorder="1" applyAlignment="1">
      <alignment vertical="top"/>
    </xf>
    <xf numFmtId="0" fontId="0" fillId="6" borderId="9" xfId="0" applyFill="1" applyBorder="1" applyAlignment="1">
      <alignment vertical="top"/>
    </xf>
    <xf numFmtId="0" fontId="4" fillId="4" borderId="11" xfId="0" applyFont="1" applyFill="1" applyBorder="1" applyAlignment="1">
      <alignment vertical="center" wrapText="1"/>
    </xf>
    <xf numFmtId="0" fontId="0" fillId="0" borderId="1" xfId="0" applyBorder="1" applyAlignment="1">
      <alignment horizontal="left" vertical="center" wrapText="1"/>
    </xf>
    <xf numFmtId="0" fontId="0" fillId="0" borderId="1" xfId="0" applyBorder="1"/>
    <xf numFmtId="0" fontId="0" fillId="6" borderId="1" xfId="0" applyFill="1" applyBorder="1"/>
    <xf numFmtId="0" fontId="4" fillId="0" borderId="1" xfId="0" applyFont="1" applyBorder="1" applyAlignment="1">
      <alignment horizontal="left" vertical="center"/>
    </xf>
    <xf numFmtId="0" fontId="0" fillId="0" borderId="9" xfId="0" applyBorder="1"/>
    <xf numFmtId="0" fontId="0" fillId="4" borderId="9" xfId="0" applyFill="1" applyBorder="1"/>
    <xf numFmtId="0" fontId="4" fillId="0" borderId="9" xfId="0" applyFont="1" applyBorder="1" applyAlignment="1">
      <alignment horizontal="left" vertical="center"/>
    </xf>
    <xf numFmtId="0" fontId="4" fillId="3" borderId="11" xfId="0" applyFont="1" applyFill="1" applyBorder="1" applyAlignment="1">
      <alignment vertical="center" wrapText="1"/>
    </xf>
    <xf numFmtId="0" fontId="4" fillId="4" borderId="11" xfId="0" applyFont="1" applyFill="1" applyBorder="1" applyAlignment="1">
      <alignment horizontal="left" vertical="center"/>
    </xf>
    <xf numFmtId="0" fontId="4" fillId="4" borderId="12" xfId="0" applyFont="1" applyFill="1" applyBorder="1" applyAlignment="1">
      <alignment horizontal="left" vertical="center"/>
    </xf>
    <xf numFmtId="0" fontId="3" fillId="2" borderId="5"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3" borderId="11" xfId="0" applyFont="1" applyFill="1" applyBorder="1" applyAlignment="1">
      <alignment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4" fillId="0" borderId="9" xfId="0" applyFont="1" applyBorder="1" applyAlignment="1">
      <alignment horizontal="center" vertical="center"/>
    </xf>
    <xf numFmtId="0" fontId="4" fillId="3" borderId="9" xfId="0" applyFont="1" applyFill="1" applyBorder="1" applyAlignment="1">
      <alignment horizontal="center" vertical="center"/>
    </xf>
    <xf numFmtId="0" fontId="4" fillId="0" borderId="9" xfId="0" applyFont="1" applyBorder="1" applyAlignment="1">
      <alignment horizontal="center" vertical="center" wrapText="1"/>
    </xf>
    <xf numFmtId="0" fontId="4" fillId="3" borderId="11" xfId="0" applyFont="1" applyFill="1" applyBorder="1" applyAlignment="1">
      <alignment horizontal="left" vertical="center" wrapText="1"/>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0" fillId="0" borderId="0" xfId="0" applyFill="1" applyBorder="1" applyAlignment="1">
      <alignment horizontal="center" vertical="center"/>
    </xf>
    <xf numFmtId="164" fontId="1" fillId="4" borderId="9" xfId="0" applyNumberFormat="1" applyFont="1" applyFill="1" applyBorder="1"/>
    <xf numFmtId="164" fontId="1" fillId="0" borderId="9" xfId="0" applyNumberFormat="1" applyFont="1" applyBorder="1"/>
    <xf numFmtId="0" fontId="1" fillId="4" borderId="8" xfId="0" applyFont="1" applyFill="1" applyBorder="1" applyAlignment="1">
      <alignment vertical="center" wrapText="1"/>
    </xf>
    <xf numFmtId="0" fontId="1" fillId="0" borderId="8" xfId="0" applyFont="1" applyBorder="1" applyAlignment="1">
      <alignment vertical="center" wrapText="1"/>
    </xf>
    <xf numFmtId="0" fontId="17" fillId="0" borderId="0" xfId="0" applyFont="1"/>
    <xf numFmtId="0" fontId="2" fillId="10" borderId="10" xfId="0" applyFont="1" applyFill="1" applyBorder="1" applyAlignment="1">
      <alignment vertical="center" wrapText="1"/>
    </xf>
    <xf numFmtId="9" fontId="2" fillId="10" borderId="12" xfId="2" applyFont="1" applyFill="1" applyBorder="1" applyAlignment="1">
      <alignment vertical="center"/>
    </xf>
    <xf numFmtId="0" fontId="18" fillId="0" borderId="0" xfId="0" applyFont="1" applyAlignment="1">
      <alignment horizontal="center" vertical="center"/>
    </xf>
    <xf numFmtId="0" fontId="19" fillId="0" borderId="0" xfId="0" applyFont="1" applyAlignment="1">
      <alignment horizontal="center" vertical="center"/>
    </xf>
    <xf numFmtId="0" fontId="10" fillId="0" borderId="0" xfId="0" applyFont="1"/>
    <xf numFmtId="0" fontId="0" fillId="0" borderId="8" xfId="0" applyBorder="1"/>
    <xf numFmtId="0" fontId="0" fillId="5" borderId="10" xfId="0" applyFill="1" applyBorder="1"/>
    <xf numFmtId="0" fontId="0" fillId="5" borderId="12" xfId="0" applyFill="1" applyBorder="1"/>
    <xf numFmtId="0" fontId="2"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2" fillId="0" borderId="8" xfId="0" applyFont="1" applyBorder="1" applyAlignment="1">
      <alignment horizontal="center" vertical="center" wrapText="1"/>
    </xf>
    <xf numFmtId="0" fontId="1"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4" fillId="7"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xf numFmtId="0" fontId="3"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5" fillId="12" borderId="27" xfId="0" applyFont="1" applyFill="1" applyBorder="1" applyAlignment="1">
      <alignment horizontal="center" vertical="center"/>
    </xf>
    <xf numFmtId="0" fontId="15" fillId="12" borderId="28" xfId="0" applyFont="1" applyFill="1" applyBorder="1" applyAlignment="1">
      <alignment horizontal="center" vertical="center"/>
    </xf>
    <xf numFmtId="0" fontId="15" fillId="12" borderId="29" xfId="0" applyFont="1" applyFill="1"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9" fillId="0" borderId="6" xfId="0" applyFont="1" applyBorder="1" applyAlignment="1">
      <alignment horizontal="center" vertical="center"/>
    </xf>
    <xf numFmtId="0" fontId="9" fillId="0" borderId="1" xfId="0" applyFont="1" applyBorder="1" applyAlignment="1">
      <alignment horizontal="center" vertical="center"/>
    </xf>
    <xf numFmtId="0" fontId="9" fillId="0" borderId="7" xfId="0" applyFont="1" applyBorder="1" applyAlignment="1">
      <alignment horizontal="center" vertical="center"/>
    </xf>
    <xf numFmtId="0" fontId="9" fillId="0" borderId="9"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6" borderId="8" xfId="0" applyFill="1" applyBorder="1" applyAlignment="1">
      <alignment horizontal="center" vertical="center"/>
    </xf>
    <xf numFmtId="0" fontId="0" fillId="6" borderId="10" xfId="0" applyFill="1" applyBorder="1" applyAlignment="1">
      <alignment horizontal="center" vertical="center"/>
    </xf>
    <xf numFmtId="0" fontId="14" fillId="11" borderId="27" xfId="0" applyFont="1" applyFill="1" applyBorder="1" applyAlignment="1">
      <alignment horizontal="center" vertical="center"/>
    </xf>
    <xf numFmtId="0" fontId="14" fillId="11" borderId="28" xfId="0" applyFont="1" applyFill="1" applyBorder="1" applyAlignment="1">
      <alignment horizontal="center" vertical="center"/>
    </xf>
    <xf numFmtId="0" fontId="14" fillId="11" borderId="29" xfId="0" applyFont="1" applyFill="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3" fillId="2" borderId="8"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0" xfId="0" applyFont="1" applyBorder="1" applyAlignment="1">
      <alignment horizontal="center" vertical="center" wrapText="1"/>
    </xf>
    <xf numFmtId="0" fontId="5" fillId="6"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15" fillId="12" borderId="5" xfId="0" applyFont="1" applyFill="1" applyBorder="1" applyAlignment="1">
      <alignment horizontal="center" vertical="center"/>
    </xf>
    <xf numFmtId="0" fontId="15" fillId="12" borderId="6" xfId="0" applyFont="1" applyFill="1" applyBorder="1" applyAlignment="1">
      <alignment horizontal="center" vertical="center"/>
    </xf>
    <xf numFmtId="0" fontId="15" fillId="12" borderId="7" xfId="0" applyFont="1" applyFill="1" applyBorder="1" applyAlignment="1">
      <alignment horizontal="center" vertical="center"/>
    </xf>
    <xf numFmtId="0" fontId="15" fillId="12" borderId="10" xfId="0" applyFont="1" applyFill="1" applyBorder="1" applyAlignment="1">
      <alignment horizontal="center" vertical="center"/>
    </xf>
    <xf numFmtId="0" fontId="15" fillId="12" borderId="11" xfId="0" applyFont="1" applyFill="1" applyBorder="1" applyAlignment="1">
      <alignment horizontal="center" vertical="center"/>
    </xf>
    <xf numFmtId="0" fontId="15" fillId="12" borderId="12" xfId="0" applyFont="1" applyFill="1"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30" xfId="0" applyBorder="1" applyAlignment="1">
      <alignment horizontal="center" vertical="center"/>
    </xf>
    <xf numFmtId="0" fontId="5" fillId="4" borderId="1" xfId="0" applyFont="1" applyFill="1"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10" xfId="0" applyFont="1" applyBorder="1" applyAlignment="1">
      <alignment horizontal="center" vertical="center"/>
    </xf>
    <xf numFmtId="0" fontId="5" fillId="6" borderId="1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36"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0" borderId="8" xfId="0" applyBorder="1" applyAlignment="1">
      <alignment horizontal="center" vertical="center"/>
    </xf>
    <xf numFmtId="0" fontId="0" fillId="0" borderId="10" xfId="0" applyBorder="1" applyAlignment="1">
      <alignment horizontal="center" vertical="center"/>
    </xf>
    <xf numFmtId="0" fontId="5" fillId="4" borderId="11" xfId="0" applyFont="1"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6" fillId="9" borderId="27" xfId="1" applyFont="1" applyBorder="1" applyAlignment="1">
      <alignment horizontal="center" vertical="center" wrapText="1"/>
    </xf>
    <xf numFmtId="0" fontId="16" fillId="9" borderId="28" xfId="1" applyFont="1" applyBorder="1" applyAlignment="1">
      <alignment horizontal="center" vertical="center" wrapText="1"/>
    </xf>
    <xf numFmtId="0" fontId="16" fillId="9" borderId="29" xfId="1" applyFont="1" applyBorder="1" applyAlignment="1">
      <alignment horizontal="center" vertical="center" wrapText="1"/>
    </xf>
    <xf numFmtId="0" fontId="9" fillId="0" borderId="35" xfId="0" applyFont="1" applyBorder="1" applyAlignment="1">
      <alignment horizontal="center" vertical="center"/>
    </xf>
    <xf numFmtId="0" fontId="9" fillId="0" borderId="25" xfId="0" applyFont="1" applyBorder="1" applyAlignment="1">
      <alignment horizontal="center" vertical="center"/>
    </xf>
    <xf numFmtId="0" fontId="9" fillId="0" borderId="34" xfId="0" applyFont="1" applyBorder="1" applyAlignment="1">
      <alignment horizontal="center" vertical="center"/>
    </xf>
    <xf numFmtId="0" fontId="9" fillId="0" borderId="3" xfId="0" applyFont="1" applyBorder="1" applyAlignment="1">
      <alignment horizontal="center" vertical="center"/>
    </xf>
    <xf numFmtId="0" fontId="5" fillId="0" borderId="11" xfId="0" applyFont="1" applyBorder="1" applyAlignment="1">
      <alignment horizontal="center" vertical="center" wrapText="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6" xfId="0" applyBorder="1" applyAlignment="1">
      <alignment horizontal="center" vertical="center"/>
    </xf>
    <xf numFmtId="0" fontId="9" fillId="0" borderId="33" xfId="0" applyFont="1" applyBorder="1" applyAlignment="1">
      <alignment horizontal="center" vertical="center"/>
    </xf>
    <xf numFmtId="0" fontId="9" fillId="0" borderId="31" xfId="0" applyFont="1" applyBorder="1" applyAlignment="1">
      <alignment horizontal="center" vertical="center"/>
    </xf>
    <xf numFmtId="0" fontId="0" fillId="0" borderId="0" xfId="0" applyAlignment="1">
      <alignment horizontal="center"/>
    </xf>
    <xf numFmtId="0" fontId="10" fillId="8" borderId="13" xfId="0" applyFont="1" applyFill="1" applyBorder="1" applyAlignment="1">
      <alignment horizontal="center" vertical="center" wrapText="1"/>
    </xf>
    <xf numFmtId="0" fontId="10" fillId="8" borderId="14" xfId="0" applyFont="1" applyFill="1" applyBorder="1" applyAlignment="1">
      <alignment horizontal="center" vertical="center" wrapText="1"/>
    </xf>
    <xf numFmtId="0" fontId="10" fillId="8" borderId="15" xfId="0" applyFont="1" applyFill="1" applyBorder="1" applyAlignment="1">
      <alignment horizontal="center" vertical="center" wrapText="1"/>
    </xf>
    <xf numFmtId="0" fontId="10" fillId="8" borderId="16" xfId="0" applyFont="1" applyFill="1" applyBorder="1" applyAlignment="1">
      <alignment horizontal="center" vertical="center" wrapText="1"/>
    </xf>
    <xf numFmtId="0" fontId="10" fillId="8" borderId="0"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10" fillId="8" borderId="18" xfId="0" applyFont="1" applyFill="1" applyBorder="1" applyAlignment="1">
      <alignment horizontal="center" vertical="center" wrapText="1"/>
    </xf>
    <xf numFmtId="0" fontId="10" fillId="8" borderId="19" xfId="0" applyFont="1" applyFill="1" applyBorder="1" applyAlignment="1">
      <alignment horizontal="center" vertical="center" wrapText="1"/>
    </xf>
    <xf numFmtId="0" fontId="10" fillId="8" borderId="20" xfId="0" applyFont="1" applyFill="1" applyBorder="1" applyAlignment="1">
      <alignment horizontal="center" vertical="center" wrapText="1"/>
    </xf>
    <xf numFmtId="0" fontId="0" fillId="0" borderId="0" xfId="0" applyBorder="1" applyAlignment="1">
      <alignment horizontal="center"/>
    </xf>
    <xf numFmtId="0" fontId="4" fillId="0" borderId="36" xfId="0" applyFont="1" applyBorder="1" applyAlignment="1">
      <alignment horizontal="center" vertical="center" wrapText="1"/>
    </xf>
    <xf numFmtId="0" fontId="5" fillId="3" borderId="1" xfId="0" applyFont="1" applyFill="1" applyBorder="1" applyAlignment="1">
      <alignment horizontal="center" vertical="center" wrapText="1"/>
    </xf>
    <xf numFmtId="0" fontId="3" fillId="2" borderId="9" xfId="0" applyFont="1" applyFill="1" applyBorder="1" applyAlignment="1">
      <alignment horizontal="center" vertical="center" wrapText="1"/>
    </xf>
  </cellXfs>
  <cellStyles count="3">
    <cellStyle name="Bueno" xfId="1" builtinId="26"/>
    <cellStyle name="Normal" xfId="0" builtinId="0"/>
    <cellStyle name="Porcentaje" xfId="2" builtinId="5"/>
  </cellStyles>
  <dxfs count="14">
    <dxf>
      <fill>
        <patternFill>
          <bgColor theme="6"/>
        </patternFill>
      </fill>
    </dxf>
    <dxf>
      <fill>
        <patternFill>
          <bgColor theme="9" tint="-0.24994659260841701"/>
        </patternFill>
      </fill>
    </dxf>
    <dxf>
      <fill>
        <patternFill>
          <bgColor theme="6"/>
        </patternFill>
      </fill>
    </dxf>
    <dxf>
      <fill>
        <patternFill>
          <bgColor theme="9" tint="-0.24994659260841701"/>
        </patternFill>
      </fill>
    </dxf>
    <dxf>
      <fill>
        <patternFill>
          <bgColor theme="6"/>
        </patternFill>
      </fill>
    </dxf>
    <dxf>
      <fill>
        <patternFill>
          <bgColor theme="9" tint="-0.24994659260841701"/>
        </patternFill>
      </fill>
    </dxf>
    <dxf>
      <fill>
        <patternFill>
          <bgColor theme="6"/>
        </patternFill>
      </fill>
    </dxf>
    <dxf>
      <fill>
        <patternFill>
          <bgColor theme="9"/>
        </patternFill>
      </fill>
    </dxf>
    <dxf>
      <fill>
        <patternFill>
          <bgColor theme="6"/>
        </patternFill>
      </fill>
    </dxf>
    <dxf>
      <fill>
        <patternFill>
          <bgColor theme="9" tint="-0.24994659260841701"/>
        </patternFill>
      </fill>
    </dxf>
    <dxf>
      <fill>
        <patternFill>
          <bgColor theme="6"/>
        </patternFill>
      </fill>
    </dxf>
    <dxf>
      <fill>
        <patternFill>
          <bgColor theme="9" tint="-0.2499465926084170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('Start Phase'!$B$7:$B$10,'Start Phase'!$B$11:$B$12,'Start Phase'!$B$13:$B$15,'Start Phase'!$B$16,'Start Phase'!$B$17:$B$18,'Start Phase'!$B$19:$B$20,'Start Phase'!$B$21:$B$22,'Start Phase'!$B$23:$B$25)</c:f>
              <c:numCache>
                <c:formatCode>General</c:formatCode>
                <c:ptCount val="19"/>
                <c:pt idx="0">
                  <c:v>1</c:v>
                </c:pt>
                <c:pt idx="4">
                  <c:v>2</c:v>
                </c:pt>
                <c:pt idx="6">
                  <c:v>3</c:v>
                </c:pt>
                <c:pt idx="9">
                  <c:v>4</c:v>
                </c:pt>
                <c:pt idx="10">
                  <c:v>5</c:v>
                </c:pt>
                <c:pt idx="12">
                  <c:v>6</c:v>
                </c:pt>
                <c:pt idx="14">
                  <c:v>7</c:v>
                </c:pt>
                <c:pt idx="16">
                  <c:v>8</c:v>
                </c:pt>
              </c:numCache>
            </c:numRef>
          </c:cat>
          <c:val>
            <c:numRef>
              <c:f>('Start Phase'!$M$7:$M$10,'Start Phase'!$M$11:$M$12,'Start Phase'!$M$13:$M$15,'Start Phase'!$M$16,'Start Phase'!$M$17:$M$18,'Start Phase'!$M$19:$M$20,'Start Phase'!$M$21:$M$22,'Start Phase'!$M$23:$M$25)</c:f>
              <c:numCache>
                <c:formatCode>General</c:formatCode>
                <c:ptCount val="19"/>
                <c:pt idx="0">
                  <c:v>1</c:v>
                </c:pt>
                <c:pt idx="4">
                  <c:v>1</c:v>
                </c:pt>
                <c:pt idx="6">
                  <c:v>1</c:v>
                </c:pt>
                <c:pt idx="9">
                  <c:v>1</c:v>
                </c:pt>
                <c:pt idx="10">
                  <c:v>1</c:v>
                </c:pt>
                <c:pt idx="12">
                  <c:v>1</c:v>
                </c:pt>
                <c:pt idx="14">
                  <c:v>1</c:v>
                </c:pt>
                <c:pt idx="16">
                  <c:v>1</c:v>
                </c:pt>
              </c:numCache>
            </c:numRef>
          </c:val>
          <c:extLst>
            <c:ext xmlns:c16="http://schemas.microsoft.com/office/drawing/2014/chart" uri="{C3380CC4-5D6E-409C-BE32-E72D297353CC}">
              <c16:uniqueId val="{00000000-3D2B-4C11-A373-70287B70F62F}"/>
            </c:ext>
          </c:extLst>
        </c:ser>
        <c:dLbls>
          <c:dLblPos val="outEnd"/>
          <c:showLegendKey val="0"/>
          <c:showVal val="1"/>
          <c:showCatName val="0"/>
          <c:showSerName val="0"/>
          <c:showPercent val="0"/>
          <c:showBubbleSize val="0"/>
        </c:dLbls>
        <c:gapWidth val="267"/>
        <c:overlap val="-43"/>
        <c:axId val="981355040"/>
        <c:axId val="981372992"/>
      </c:barChart>
      <c:catAx>
        <c:axId val="9813550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r>
                  <a:rPr lang="es-ES_tradnl"/>
                  <a:t>Activities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dk1">
                    <a:lumMod val="65000"/>
                    <a:lumOff val="35000"/>
                  </a:schemeClr>
                </a:solidFill>
                <a:latin typeface="+mn-lt"/>
                <a:ea typeface="+mn-ea"/>
                <a:cs typeface="+mn-cs"/>
              </a:defRPr>
            </a:pPr>
            <a:endParaRPr lang="es-CO"/>
          </a:p>
        </c:txPr>
        <c:crossAx val="981372992"/>
        <c:crosses val="autoZero"/>
        <c:auto val="1"/>
        <c:lblAlgn val="ctr"/>
        <c:lblOffset val="100"/>
        <c:noMultiLvlLbl val="0"/>
      </c:catAx>
      <c:valAx>
        <c:axId val="98137299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r>
                  <a:rPr lang="es-ES_tradnl"/>
                  <a:t>Percetnage of implementation</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s-CO"/>
          </a:p>
        </c:txPr>
        <c:crossAx val="9813550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sz="1100"/>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880718531076643E-2"/>
          <c:y val="0.10273871939085201"/>
          <c:w val="0.91082036795627641"/>
          <c:h val="0.83738673091389615"/>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('Planning and estimation Phase'!$B$7:$B$10,'Planning and estimation Phase'!$B$11:$B$14,'Planning and estimation Phase'!$B$15:$B$16,'Planning and estimation Phase'!$B$17:$B$19,'Planning and estimation Phase'!$B$20,'Planning and estimation Phase'!$B$21:$B$30)</c:f>
              <c:numCache>
                <c:formatCode>General</c:formatCode>
                <c:ptCount val="24"/>
                <c:pt idx="0">
                  <c:v>9</c:v>
                </c:pt>
                <c:pt idx="4">
                  <c:v>10</c:v>
                </c:pt>
                <c:pt idx="8">
                  <c:v>11</c:v>
                </c:pt>
                <c:pt idx="10">
                  <c:v>12</c:v>
                </c:pt>
                <c:pt idx="13">
                  <c:v>13</c:v>
                </c:pt>
                <c:pt idx="14">
                  <c:v>14</c:v>
                </c:pt>
              </c:numCache>
            </c:numRef>
          </c:cat>
          <c:val>
            <c:numRef>
              <c:f>('Planning and estimation Phase'!$M$7:$M$10,'Planning and estimation Phase'!$M$11:$M$14,'Planning and estimation Phase'!$M$15:$M$16,'Planning and estimation Phase'!$M$17:$M$19,'Planning and estimation Phase'!$M$20,'Planning and estimation Phase'!$M$21:$M$30)</c:f>
              <c:numCache>
                <c:formatCode>General</c:formatCode>
                <c:ptCount val="24"/>
                <c:pt idx="0">
                  <c:v>1</c:v>
                </c:pt>
                <c:pt idx="4">
                  <c:v>1</c:v>
                </c:pt>
                <c:pt idx="8">
                  <c:v>1</c:v>
                </c:pt>
                <c:pt idx="10">
                  <c:v>1</c:v>
                </c:pt>
                <c:pt idx="13">
                  <c:v>1</c:v>
                </c:pt>
                <c:pt idx="14">
                  <c:v>1</c:v>
                </c:pt>
              </c:numCache>
            </c:numRef>
          </c:val>
          <c:extLst>
            <c:ext xmlns:c16="http://schemas.microsoft.com/office/drawing/2014/chart" uri="{C3380CC4-5D6E-409C-BE32-E72D297353CC}">
              <c16:uniqueId val="{00000000-D535-4B06-8955-935F9FE85625}"/>
            </c:ext>
          </c:extLst>
        </c:ser>
        <c:dLbls>
          <c:dLblPos val="outEnd"/>
          <c:showLegendKey val="0"/>
          <c:showVal val="1"/>
          <c:showCatName val="0"/>
          <c:showSerName val="0"/>
          <c:showPercent val="0"/>
          <c:showBubbleSize val="0"/>
        </c:dLbls>
        <c:gapWidth val="267"/>
        <c:overlap val="-43"/>
        <c:axId val="981376800"/>
        <c:axId val="981360480"/>
      </c:barChart>
      <c:catAx>
        <c:axId val="9813768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r>
                  <a:rPr lang="es-ES_tradnl"/>
                  <a:t>Activities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dk1">
                    <a:lumMod val="65000"/>
                    <a:lumOff val="35000"/>
                  </a:schemeClr>
                </a:solidFill>
                <a:latin typeface="+mn-lt"/>
                <a:ea typeface="+mn-ea"/>
                <a:cs typeface="+mn-cs"/>
              </a:defRPr>
            </a:pPr>
            <a:endParaRPr lang="es-CO"/>
          </a:p>
        </c:txPr>
        <c:crossAx val="981360480"/>
        <c:crosses val="autoZero"/>
        <c:auto val="1"/>
        <c:lblAlgn val="ctr"/>
        <c:lblOffset val="100"/>
        <c:noMultiLvlLbl val="0"/>
      </c:catAx>
      <c:valAx>
        <c:axId val="98136048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r>
                  <a:rPr lang="es-ES_tradnl"/>
                  <a:t>Percentage of implementation</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s-CO"/>
          </a:p>
        </c:txPr>
        <c:crossAx val="98137680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tx1"/>
      </a:solidFill>
      <a:round/>
    </a:ln>
    <a:effectLst/>
  </c:spPr>
  <c:txPr>
    <a:bodyPr/>
    <a:lstStyle/>
    <a:p>
      <a:pPr>
        <a:defRPr sz="1100"/>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('Implementation Phase'!$B$7:$B$11,'Implementation Phase'!$B$12:$B$15,'Implementation Phase'!$B$16:$B$18)</c:f>
              <c:numCache>
                <c:formatCode>General</c:formatCode>
                <c:ptCount val="12"/>
                <c:pt idx="0">
                  <c:v>15</c:v>
                </c:pt>
                <c:pt idx="5">
                  <c:v>16</c:v>
                </c:pt>
                <c:pt idx="9">
                  <c:v>17</c:v>
                </c:pt>
              </c:numCache>
            </c:numRef>
          </c:cat>
          <c:val>
            <c:numRef>
              <c:f>('Implementation Phase'!$M$7:$M$11,'Implementation Phase'!$M$12:$M$15,'Implementation Phase'!$M$16:$M$18)</c:f>
              <c:numCache>
                <c:formatCode>General</c:formatCode>
                <c:ptCount val="12"/>
                <c:pt idx="0">
                  <c:v>1</c:v>
                </c:pt>
                <c:pt idx="5">
                  <c:v>1</c:v>
                </c:pt>
                <c:pt idx="9">
                  <c:v>1</c:v>
                </c:pt>
              </c:numCache>
            </c:numRef>
          </c:val>
          <c:extLst>
            <c:ext xmlns:c16="http://schemas.microsoft.com/office/drawing/2014/chart" uri="{C3380CC4-5D6E-409C-BE32-E72D297353CC}">
              <c16:uniqueId val="{00000000-814D-4CB7-A40C-9E8AC4E16FEF}"/>
            </c:ext>
          </c:extLst>
        </c:ser>
        <c:dLbls>
          <c:dLblPos val="outEnd"/>
          <c:showLegendKey val="0"/>
          <c:showVal val="1"/>
          <c:showCatName val="0"/>
          <c:showSerName val="0"/>
          <c:showPercent val="0"/>
          <c:showBubbleSize val="0"/>
        </c:dLbls>
        <c:gapWidth val="267"/>
        <c:overlap val="-43"/>
        <c:axId val="981371904"/>
        <c:axId val="981358304"/>
      </c:barChart>
      <c:catAx>
        <c:axId val="98137190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r>
                  <a:rPr lang="es-ES_tradnl"/>
                  <a:t>Activities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dk1">
                    <a:lumMod val="65000"/>
                    <a:lumOff val="35000"/>
                  </a:schemeClr>
                </a:solidFill>
                <a:latin typeface="+mn-lt"/>
                <a:ea typeface="+mn-ea"/>
                <a:cs typeface="+mn-cs"/>
              </a:defRPr>
            </a:pPr>
            <a:endParaRPr lang="es-CO"/>
          </a:p>
        </c:txPr>
        <c:crossAx val="981358304"/>
        <c:crosses val="autoZero"/>
        <c:auto val="1"/>
        <c:lblAlgn val="ctr"/>
        <c:lblOffset val="100"/>
        <c:noMultiLvlLbl val="0"/>
      </c:catAx>
      <c:valAx>
        <c:axId val="98135830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r>
                  <a:rPr lang="es-ES_tradnl"/>
                  <a:t>Percentage of implementation</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s-CO"/>
          </a:p>
        </c:txPr>
        <c:crossAx val="98137190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tx1"/>
      </a:solidFill>
      <a:round/>
    </a:ln>
    <a:effectLst/>
  </c:spPr>
  <c:txPr>
    <a:bodyPr/>
    <a:lstStyle/>
    <a:p>
      <a:pPr>
        <a:defRPr sz="1100"/>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('Retrospective and review Phase'!$B$7:$B$13,'Retrospective and review Phase'!$B$14:$B$16,'Retrospective and review Phase'!$B$17:$B$21)</c:f>
              <c:numCache>
                <c:formatCode>General</c:formatCode>
                <c:ptCount val="15"/>
                <c:pt idx="0">
                  <c:v>18</c:v>
                </c:pt>
                <c:pt idx="7">
                  <c:v>19</c:v>
                </c:pt>
                <c:pt idx="10">
                  <c:v>20</c:v>
                </c:pt>
              </c:numCache>
            </c:numRef>
          </c:cat>
          <c:val>
            <c:numRef>
              <c:f>('Retrospective and review Phase'!$M$7:$M$13,'Retrospective and review Phase'!$M$14:$M$16,'Retrospective and review Phase'!$M$17:$M$21)</c:f>
              <c:numCache>
                <c:formatCode>General</c:formatCode>
                <c:ptCount val="15"/>
                <c:pt idx="0">
                  <c:v>1</c:v>
                </c:pt>
                <c:pt idx="7">
                  <c:v>1</c:v>
                </c:pt>
                <c:pt idx="10">
                  <c:v>1</c:v>
                </c:pt>
              </c:numCache>
            </c:numRef>
          </c:val>
          <c:extLst>
            <c:ext xmlns:c16="http://schemas.microsoft.com/office/drawing/2014/chart" uri="{C3380CC4-5D6E-409C-BE32-E72D297353CC}">
              <c16:uniqueId val="{00000000-28AE-43FD-A821-B9FA533EE27F}"/>
            </c:ext>
          </c:extLst>
        </c:ser>
        <c:dLbls>
          <c:dLblPos val="outEnd"/>
          <c:showLegendKey val="0"/>
          <c:showVal val="1"/>
          <c:showCatName val="0"/>
          <c:showSerName val="0"/>
          <c:showPercent val="0"/>
          <c:showBubbleSize val="0"/>
        </c:dLbls>
        <c:gapWidth val="267"/>
        <c:overlap val="-43"/>
        <c:axId val="981367552"/>
        <c:axId val="981377344"/>
      </c:barChart>
      <c:catAx>
        <c:axId val="98136755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r>
                  <a:rPr lang="es-ES_tradnl"/>
                  <a:t>Activities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dk1">
                    <a:lumMod val="65000"/>
                    <a:lumOff val="35000"/>
                  </a:schemeClr>
                </a:solidFill>
                <a:latin typeface="+mn-lt"/>
                <a:ea typeface="+mn-ea"/>
                <a:cs typeface="+mn-cs"/>
              </a:defRPr>
            </a:pPr>
            <a:endParaRPr lang="es-CO"/>
          </a:p>
        </c:txPr>
        <c:crossAx val="981377344"/>
        <c:crosses val="autoZero"/>
        <c:auto val="1"/>
        <c:lblAlgn val="ctr"/>
        <c:lblOffset val="100"/>
        <c:noMultiLvlLbl val="0"/>
      </c:catAx>
      <c:valAx>
        <c:axId val="98137734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lgn="ctr" rtl="0">
                  <a:defRPr sz="1100" b="1" i="0" u="none" strike="noStrike" kern="1200" baseline="0">
                    <a:solidFill>
                      <a:schemeClr val="dk1">
                        <a:lumMod val="65000"/>
                        <a:lumOff val="35000"/>
                      </a:schemeClr>
                    </a:solidFill>
                    <a:latin typeface="+mn-lt"/>
                    <a:ea typeface="+mn-ea"/>
                    <a:cs typeface="+mn-cs"/>
                  </a:defRPr>
                </a:pPr>
                <a:r>
                  <a:rPr lang="es-ES_tradnl"/>
                  <a:t>Percentage of implementation</a:t>
                </a:r>
                <a:endParaRPr lang="es-ES"/>
              </a:p>
            </c:rich>
          </c:tx>
          <c:overlay val="0"/>
          <c:spPr>
            <a:noFill/>
            <a:ln>
              <a:noFill/>
            </a:ln>
            <a:effectLst/>
          </c:spPr>
          <c:txPr>
            <a:bodyPr rot="-5400000" spcFirstLastPara="1" vertOverflow="ellipsis" vert="horz" wrap="square" anchor="ctr" anchorCtr="1"/>
            <a:lstStyle/>
            <a:p>
              <a:pPr algn="ctr" rtl="0">
                <a:defRPr sz="11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s-CO"/>
          </a:p>
        </c:txPr>
        <c:crossAx val="98136755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sz="1100"/>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('Closure Phase'!$B$7,'Closure Phase'!$B$8,'Closure Phase'!$B$9,'Closure Phase'!$B$10)</c:f>
              <c:numCache>
                <c:formatCode>General</c:formatCode>
                <c:ptCount val="4"/>
                <c:pt idx="0">
                  <c:v>21</c:v>
                </c:pt>
                <c:pt idx="1">
                  <c:v>22</c:v>
                </c:pt>
                <c:pt idx="2">
                  <c:v>23</c:v>
                </c:pt>
                <c:pt idx="3">
                  <c:v>24</c:v>
                </c:pt>
              </c:numCache>
            </c:numRef>
          </c:cat>
          <c:val>
            <c:numRef>
              <c:f>('Closure Phase'!$M$7,'Closure Phase'!$M$8,'Closure Phase'!$M$9,'Closure Phase'!$M$10)</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7153-4527-9606-EF62E96DD915}"/>
            </c:ext>
          </c:extLst>
        </c:ser>
        <c:dLbls>
          <c:dLblPos val="outEnd"/>
          <c:showLegendKey val="0"/>
          <c:showVal val="1"/>
          <c:showCatName val="0"/>
          <c:showSerName val="0"/>
          <c:showPercent val="0"/>
          <c:showBubbleSize val="0"/>
        </c:dLbls>
        <c:gapWidth val="267"/>
        <c:overlap val="-43"/>
        <c:axId val="981366464"/>
        <c:axId val="981377888"/>
      </c:barChart>
      <c:catAx>
        <c:axId val="98136646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r>
                  <a:rPr lang="es-ES_tradnl"/>
                  <a:t>Activities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dk1">
                    <a:lumMod val="65000"/>
                    <a:lumOff val="35000"/>
                  </a:schemeClr>
                </a:solidFill>
                <a:latin typeface="+mn-lt"/>
                <a:ea typeface="+mn-ea"/>
                <a:cs typeface="+mn-cs"/>
              </a:defRPr>
            </a:pPr>
            <a:endParaRPr lang="es-CO"/>
          </a:p>
        </c:txPr>
        <c:crossAx val="981377888"/>
        <c:crosses val="autoZero"/>
        <c:auto val="1"/>
        <c:lblAlgn val="ctr"/>
        <c:lblOffset val="100"/>
        <c:noMultiLvlLbl val="0"/>
      </c:catAx>
      <c:valAx>
        <c:axId val="9813778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lgn="ctr" rtl="0">
                  <a:defRPr sz="1100" b="1" i="0" u="none" strike="noStrike" kern="1200" baseline="0">
                    <a:solidFill>
                      <a:schemeClr val="dk1">
                        <a:lumMod val="65000"/>
                        <a:lumOff val="35000"/>
                      </a:schemeClr>
                    </a:solidFill>
                    <a:latin typeface="+mn-lt"/>
                    <a:ea typeface="+mn-ea"/>
                    <a:cs typeface="+mn-cs"/>
                  </a:defRPr>
                </a:pPr>
                <a:r>
                  <a:rPr lang="es-ES_tradnl"/>
                  <a:t>Percentage of implementation</a:t>
                </a:r>
                <a:endParaRPr lang="es-ES"/>
              </a:p>
            </c:rich>
          </c:tx>
          <c:overlay val="0"/>
          <c:spPr>
            <a:noFill/>
            <a:ln>
              <a:noFill/>
            </a:ln>
            <a:effectLst/>
          </c:spPr>
          <c:txPr>
            <a:bodyPr rot="-5400000" spcFirstLastPara="1" vertOverflow="ellipsis" vert="horz" wrap="square" anchor="ctr" anchorCtr="1"/>
            <a:lstStyle/>
            <a:p>
              <a:pPr algn="ctr" rtl="0">
                <a:defRPr sz="11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s-CO"/>
          </a:p>
        </c:txPr>
        <c:crossAx val="98136646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tx1"/>
      </a:solidFill>
      <a:round/>
    </a:ln>
    <a:effectLst/>
  </c:spPr>
  <c:txPr>
    <a:bodyPr/>
    <a:lstStyle/>
    <a:p>
      <a:pPr>
        <a:defRPr sz="1100"/>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'Transverse Phase'!$B$7:$B$18</c:f>
              <c:numCache>
                <c:formatCode>General</c:formatCode>
                <c:ptCount val="12"/>
                <c:pt idx="0">
                  <c:v>25</c:v>
                </c:pt>
                <c:pt idx="3">
                  <c:v>26</c:v>
                </c:pt>
                <c:pt idx="5">
                  <c:v>27</c:v>
                </c:pt>
                <c:pt idx="7">
                  <c:v>28</c:v>
                </c:pt>
                <c:pt idx="9">
                  <c:v>29</c:v>
                </c:pt>
              </c:numCache>
            </c:numRef>
          </c:cat>
          <c:val>
            <c:numRef>
              <c:f>'Transverse Phase'!$M$7:$M$18</c:f>
              <c:numCache>
                <c:formatCode>General</c:formatCode>
                <c:ptCount val="12"/>
                <c:pt idx="0">
                  <c:v>1</c:v>
                </c:pt>
                <c:pt idx="3">
                  <c:v>1</c:v>
                </c:pt>
                <c:pt idx="5">
                  <c:v>1</c:v>
                </c:pt>
                <c:pt idx="7">
                  <c:v>1</c:v>
                </c:pt>
                <c:pt idx="9">
                  <c:v>1</c:v>
                </c:pt>
              </c:numCache>
            </c:numRef>
          </c:val>
          <c:extLst>
            <c:ext xmlns:c16="http://schemas.microsoft.com/office/drawing/2014/chart" uri="{C3380CC4-5D6E-409C-BE32-E72D297353CC}">
              <c16:uniqueId val="{00000000-69B0-B343-A1E6-04A2E0132215}"/>
            </c:ext>
          </c:extLst>
        </c:ser>
        <c:dLbls>
          <c:dLblPos val="outEnd"/>
          <c:showLegendKey val="0"/>
          <c:showVal val="1"/>
          <c:showCatName val="0"/>
          <c:showSerName val="0"/>
          <c:showPercent val="0"/>
          <c:showBubbleSize val="0"/>
        </c:dLbls>
        <c:gapWidth val="267"/>
        <c:overlap val="-43"/>
        <c:axId val="698807984"/>
        <c:axId val="698539216"/>
      </c:barChart>
      <c:catAx>
        <c:axId val="69880798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r>
                  <a:rPr lang="es-ES_tradnl"/>
                  <a:t>Activities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dk1">
                    <a:lumMod val="65000"/>
                    <a:lumOff val="35000"/>
                  </a:schemeClr>
                </a:solidFill>
                <a:latin typeface="+mn-lt"/>
                <a:ea typeface="+mn-ea"/>
                <a:cs typeface="+mn-cs"/>
              </a:defRPr>
            </a:pPr>
            <a:endParaRPr lang="es-CO"/>
          </a:p>
        </c:txPr>
        <c:crossAx val="698539216"/>
        <c:crosses val="autoZero"/>
        <c:auto val="1"/>
        <c:lblAlgn val="ctr"/>
        <c:lblOffset val="100"/>
        <c:noMultiLvlLbl val="0"/>
      </c:catAx>
      <c:valAx>
        <c:axId val="6985392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lumMod val="65000"/>
                        <a:lumOff val="35000"/>
                      </a:sysClr>
                    </a:solidFill>
                    <a:latin typeface="+mn-lt"/>
                    <a:ea typeface="+mn-ea"/>
                    <a:cs typeface="+mn-cs"/>
                  </a:defRPr>
                </a:pPr>
                <a:r>
                  <a:rPr lang="es-ES_tradnl"/>
                  <a:t>Percentage of implementation</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lumMod val="65000"/>
                      <a:lumOff val="35000"/>
                    </a:sys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s-CO"/>
          </a:p>
        </c:txPr>
        <c:crossAx val="69880798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sz="1100"/>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Scrum implementation percentage by Phases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'Overall result'!$C$4:$C$9</c:f>
              <c:strCache>
                <c:ptCount val="6"/>
                <c:pt idx="0">
                  <c:v>Start Phase</c:v>
                </c:pt>
                <c:pt idx="1">
                  <c:v>Planning and estimation Phase</c:v>
                </c:pt>
                <c:pt idx="2">
                  <c:v>Implementation Phase</c:v>
                </c:pt>
                <c:pt idx="3">
                  <c:v>Retrospective and review Phase</c:v>
                </c:pt>
                <c:pt idx="4">
                  <c:v>Closure Phase</c:v>
                </c:pt>
                <c:pt idx="5">
                  <c:v>Transverse Phase</c:v>
                </c:pt>
              </c:strCache>
            </c:strRef>
          </c:cat>
          <c:val>
            <c:numRef>
              <c:f>'Overall result'!$D$4:$D$9</c:f>
              <c:numCache>
                <c:formatCode>0.0</c:formatCode>
                <c:ptCount val="6"/>
                <c:pt idx="0">
                  <c:v>99.999999999999986</c:v>
                </c:pt>
                <c:pt idx="1">
                  <c:v>100</c:v>
                </c:pt>
                <c:pt idx="2">
                  <c:v>100</c:v>
                </c:pt>
                <c:pt idx="3">
                  <c:v>100</c:v>
                </c:pt>
                <c:pt idx="4">
                  <c:v>100</c:v>
                </c:pt>
                <c:pt idx="5">
                  <c:v>100</c:v>
                </c:pt>
              </c:numCache>
            </c:numRef>
          </c:val>
          <c:extLst>
            <c:ext xmlns:c16="http://schemas.microsoft.com/office/drawing/2014/chart" uri="{C3380CC4-5D6E-409C-BE32-E72D297353CC}">
              <c16:uniqueId val="{00000000-474D-4971-B240-65871665F70D}"/>
            </c:ext>
          </c:extLst>
        </c:ser>
        <c:dLbls>
          <c:showLegendKey val="0"/>
          <c:showVal val="0"/>
          <c:showCatName val="0"/>
          <c:showSerName val="0"/>
          <c:showPercent val="0"/>
          <c:showBubbleSize val="0"/>
        </c:dLbls>
        <c:gapWidth val="219"/>
        <c:overlap val="-27"/>
        <c:axId val="981350688"/>
        <c:axId val="981362112"/>
      </c:barChart>
      <c:catAx>
        <c:axId val="9813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81362112"/>
        <c:crosses val="autoZero"/>
        <c:auto val="1"/>
        <c:lblAlgn val="ctr"/>
        <c:lblOffset val="100"/>
        <c:noMultiLvlLbl val="0"/>
      </c:catAx>
      <c:valAx>
        <c:axId val="98136211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81350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Scrum implementation degree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stacked"/>
        <c:varyColors val="0"/>
        <c:ser>
          <c:idx val="0"/>
          <c:order val="0"/>
          <c:tx>
            <c:strRef>
              <c:f>'Overall result'!$C$10</c:f>
              <c:strCache>
                <c:ptCount val="1"/>
                <c:pt idx="0">
                  <c:v>Scrum implementation percentage</c:v>
                </c:pt>
              </c:strCache>
            </c:strRef>
          </c:tx>
          <c:spPr>
            <a:solidFill>
              <a:schemeClr val="accent1"/>
            </a:solidFill>
            <a:ln>
              <a:noFill/>
            </a:ln>
            <a:effectLst/>
          </c:spPr>
          <c:invertIfNegative val="0"/>
          <c:dLbls>
            <c:dLbl>
              <c:idx val="0"/>
              <c:layout>
                <c:manualLayout>
                  <c:x val="-1.1111111111111212E-2"/>
                  <c:y val="-0.351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23-4B3B-871A-7A6788539C0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'Overall result'!$D$10</c:f>
              <c:numCache>
                <c:formatCode>0%</c:formatCode>
                <c:ptCount val="1"/>
                <c:pt idx="0">
                  <c:v>1</c:v>
                </c:pt>
              </c:numCache>
            </c:numRef>
          </c:val>
          <c:extLst>
            <c:ext xmlns:c16="http://schemas.microsoft.com/office/drawing/2014/chart" uri="{C3380CC4-5D6E-409C-BE32-E72D297353CC}">
              <c16:uniqueId val="{00000001-F023-4B3B-871A-7A6788539C07}"/>
            </c:ext>
          </c:extLst>
        </c:ser>
        <c:dLbls>
          <c:showLegendKey val="0"/>
          <c:showVal val="0"/>
          <c:showCatName val="0"/>
          <c:showSerName val="0"/>
          <c:showPercent val="0"/>
          <c:showBubbleSize val="0"/>
        </c:dLbls>
        <c:gapWidth val="150"/>
        <c:overlap val="100"/>
        <c:axId val="1219653696"/>
        <c:axId val="1219648256"/>
      </c:barChart>
      <c:catAx>
        <c:axId val="1219653696"/>
        <c:scaling>
          <c:orientation val="minMax"/>
        </c:scaling>
        <c:delete val="1"/>
        <c:axPos val="b"/>
        <c:majorTickMark val="none"/>
        <c:minorTickMark val="none"/>
        <c:tickLblPos val="nextTo"/>
        <c:crossAx val="1219648256"/>
        <c:crosses val="autoZero"/>
        <c:auto val="1"/>
        <c:lblAlgn val="ctr"/>
        <c:lblOffset val="100"/>
        <c:noMultiLvlLbl val="0"/>
      </c:catAx>
      <c:valAx>
        <c:axId val="121964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1965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18</xdr:col>
      <xdr:colOff>95532</xdr:colOff>
      <xdr:row>5</xdr:row>
      <xdr:rowOff>47763</xdr:rowOff>
    </xdr:from>
    <xdr:to>
      <xdr:col>33</xdr:col>
      <xdr:colOff>25399</xdr:colOff>
      <xdr:row>15</xdr:row>
      <xdr:rowOff>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5</xdr:row>
      <xdr:rowOff>50800</xdr:rowOff>
    </xdr:from>
    <xdr:to>
      <xdr:col>30</xdr:col>
      <xdr:colOff>21166</xdr:colOff>
      <xdr:row>16</xdr:row>
      <xdr:rowOff>25400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784747</xdr:colOff>
      <xdr:row>4</xdr:row>
      <xdr:rowOff>194290</xdr:rowOff>
    </xdr:from>
    <xdr:to>
      <xdr:col>29</xdr:col>
      <xdr:colOff>687127</xdr:colOff>
      <xdr:row>10</xdr:row>
      <xdr:rowOff>150379</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13647</xdr:colOff>
      <xdr:row>4</xdr:row>
      <xdr:rowOff>20469</xdr:rowOff>
    </xdr:from>
    <xdr:to>
      <xdr:col>29</xdr:col>
      <xdr:colOff>750626</xdr:colOff>
      <xdr:row>15</xdr:row>
      <xdr:rowOff>21167</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0</xdr:colOff>
      <xdr:row>4</xdr:row>
      <xdr:rowOff>19227</xdr:rowOff>
    </xdr:from>
    <xdr:to>
      <xdr:col>30</xdr:col>
      <xdr:colOff>22746</xdr:colOff>
      <xdr:row>11</xdr:row>
      <xdr:rowOff>134040</xdr:rowOff>
    </xdr:to>
    <xdr:graphicFrame macro="">
      <xdr:nvGraphicFramePr>
        <xdr:cNvPr id="3" name="Gráfico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xdr:colOff>
      <xdr:row>3</xdr:row>
      <xdr:rowOff>190500</xdr:rowOff>
    </xdr:from>
    <xdr:to>
      <xdr:col>29</xdr:col>
      <xdr:colOff>783166</xdr:colOff>
      <xdr:row>14</xdr:row>
      <xdr:rowOff>296333</xdr:rowOff>
    </xdr:to>
    <xdr:graphicFrame macro="">
      <xdr:nvGraphicFramePr>
        <xdr:cNvPr id="2" name="Gráfico 1">
          <a:extLst>
            <a:ext uri="{FF2B5EF4-FFF2-40B4-BE49-F238E27FC236}">
              <a16:creationId xmlns:a16="http://schemas.microsoft.com/office/drawing/2014/main" id="{FF83946F-BC0B-4340-9276-024B65349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812800</xdr:colOff>
      <xdr:row>0</xdr:row>
      <xdr:rowOff>190499</xdr:rowOff>
    </xdr:from>
    <xdr:to>
      <xdr:col>9</xdr:col>
      <xdr:colOff>415925</xdr:colOff>
      <xdr:row>11</xdr:row>
      <xdr:rowOff>171450</xdr:rowOff>
    </xdr:to>
    <xdr:graphicFrame macro="">
      <xdr:nvGraphicFramePr>
        <xdr:cNvPr id="2" name="Gráfico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13648</xdr:colOff>
      <xdr:row>0</xdr:row>
      <xdr:rowOff>174008</xdr:rowOff>
    </xdr:from>
    <xdr:to>
      <xdr:col>16</xdr:col>
      <xdr:colOff>0</xdr:colOff>
      <xdr:row>11</xdr:row>
      <xdr:rowOff>78474</xdr:rowOff>
    </xdr:to>
    <xdr:graphicFrame macro="">
      <xdr:nvGraphicFramePr>
        <xdr:cNvPr id="10" name="Gráfico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3"/>
  <sheetViews>
    <sheetView workbookViewId="0">
      <selection activeCell="C2" sqref="C2:C5"/>
    </sheetView>
  </sheetViews>
  <sheetFormatPr baseColWidth="10" defaultRowHeight="15"/>
  <cols>
    <col min="3" max="3" width="19" customWidth="1"/>
    <col min="4" max="4" width="20.83203125" customWidth="1"/>
  </cols>
  <sheetData>
    <row r="2" spans="2:4" ht="21">
      <c r="B2" s="116"/>
      <c r="C2" s="118" t="s">
        <v>171</v>
      </c>
    </row>
    <row r="3" spans="2:4" ht="17">
      <c r="B3" s="116"/>
      <c r="C3" t="s">
        <v>152</v>
      </c>
    </row>
    <row r="4" spans="2:4">
      <c r="B4" s="117"/>
      <c r="C4" t="s">
        <v>153</v>
      </c>
    </row>
    <row r="5" spans="2:4">
      <c r="C5" t="s">
        <v>154</v>
      </c>
    </row>
    <row r="6" spans="2:4" ht="16" thickBot="1"/>
    <row r="7" spans="2:4" ht="28.5" customHeight="1">
      <c r="C7" s="131" t="s">
        <v>141</v>
      </c>
      <c r="D7" s="132"/>
    </row>
    <row r="8" spans="2:4">
      <c r="C8" s="119" t="s">
        <v>142</v>
      </c>
      <c r="D8" s="91">
        <v>70</v>
      </c>
    </row>
    <row r="9" spans="2:4" ht="16" thickBot="1">
      <c r="C9" s="120" t="s">
        <v>143</v>
      </c>
      <c r="D9" s="121">
        <v>30</v>
      </c>
    </row>
    <row r="11" spans="2:4" ht="16" thickBot="1"/>
    <row r="12" spans="2:4" ht="30">
      <c r="C12" s="97" t="s">
        <v>144</v>
      </c>
      <c r="D12" s="29" t="s">
        <v>145</v>
      </c>
    </row>
    <row r="13" spans="2:4">
      <c r="C13" s="122" t="s">
        <v>146</v>
      </c>
      <c r="D13" s="123" t="s">
        <v>0</v>
      </c>
    </row>
    <row r="14" spans="2:4">
      <c r="C14" s="124" t="s">
        <v>147</v>
      </c>
      <c r="D14" s="125" t="s">
        <v>150</v>
      </c>
    </row>
    <row r="15" spans="2:4">
      <c r="C15" s="122" t="s">
        <v>148</v>
      </c>
      <c r="D15" s="123" t="s">
        <v>1</v>
      </c>
    </row>
    <row r="16" spans="2:4" ht="16" thickBot="1">
      <c r="C16" s="126" t="s">
        <v>149</v>
      </c>
      <c r="D16" s="127" t="s">
        <v>151</v>
      </c>
    </row>
    <row r="23" spans="4:4">
      <c r="D23" s="113"/>
    </row>
  </sheetData>
  <sheetProtection selectLockedCells="1" selectUnlockedCells="1"/>
  <mergeCells count="1">
    <mergeCell ref="C7:D7"/>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D36"/>
  <sheetViews>
    <sheetView zoomScale="50" zoomScaleNormal="50" workbookViewId="0">
      <selection activeCell="C33" sqref="C33"/>
    </sheetView>
  </sheetViews>
  <sheetFormatPr baseColWidth="10" defaultColWidth="9.1640625" defaultRowHeight="15"/>
  <cols>
    <col min="2" max="2" width="10.83203125" customWidth="1"/>
    <col min="3" max="3" width="44" customWidth="1"/>
    <col min="4" max="4" width="73.83203125" customWidth="1"/>
    <col min="5" max="5" width="30.6640625" customWidth="1"/>
    <col min="6" max="9" width="4.6640625" customWidth="1"/>
    <col min="10" max="10" width="5" customWidth="1"/>
    <col min="11" max="11" width="14.33203125" style="4" customWidth="1"/>
    <col min="12" max="12" width="19.5" style="4" customWidth="1"/>
    <col min="13" max="13" width="13.5" style="4" customWidth="1"/>
    <col min="14" max="14" width="9.1640625" style="4"/>
    <col min="17" max="17" width="13.5" bestFit="1" customWidth="1"/>
  </cols>
  <sheetData>
    <row r="2" spans="2:30" ht="16" thickBot="1"/>
    <row r="3" spans="2:30" ht="48" thickBot="1">
      <c r="B3" s="150" t="s">
        <v>58</v>
      </c>
      <c r="C3" s="151"/>
      <c r="D3" s="151"/>
      <c r="E3" s="151"/>
      <c r="F3" s="151"/>
      <c r="G3" s="151"/>
      <c r="H3" s="151"/>
      <c r="I3" s="152"/>
      <c r="K3" s="136" t="s">
        <v>65</v>
      </c>
      <c r="L3" s="137"/>
      <c r="M3" s="137"/>
      <c r="N3" s="137"/>
      <c r="O3" s="137"/>
      <c r="P3" s="137"/>
      <c r="Q3" s="138"/>
      <c r="S3" s="136" t="s">
        <v>91</v>
      </c>
      <c r="T3" s="137"/>
      <c r="U3" s="137"/>
      <c r="V3" s="137"/>
      <c r="W3" s="137"/>
      <c r="X3" s="137"/>
      <c r="Y3" s="137"/>
      <c r="Z3" s="137"/>
      <c r="AA3" s="137"/>
      <c r="AB3" s="137"/>
      <c r="AC3" s="137"/>
      <c r="AD3" s="138"/>
    </row>
    <row r="4" spans="2:30" ht="16" customHeight="1" thickBot="1">
      <c r="C4" s="2"/>
      <c r="D4" s="2"/>
      <c r="E4" s="2"/>
      <c r="F4" s="2"/>
      <c r="G4" s="2"/>
      <c r="H4" s="1"/>
      <c r="I4" s="1"/>
      <c r="K4" s="35"/>
      <c r="L4" s="35"/>
      <c r="M4" s="35"/>
      <c r="N4" s="35"/>
      <c r="O4" s="35"/>
      <c r="P4" s="35"/>
      <c r="Q4" s="35"/>
      <c r="S4" s="35"/>
      <c r="T4" s="35"/>
      <c r="U4" s="35"/>
      <c r="V4" s="35"/>
      <c r="W4" s="35"/>
      <c r="X4" s="35"/>
      <c r="Y4" s="35"/>
      <c r="Z4" s="35"/>
      <c r="AA4" s="35"/>
      <c r="AB4" s="35"/>
      <c r="AC4" s="35"/>
      <c r="AD4" s="35"/>
    </row>
    <row r="5" spans="2:30" ht="15.75" customHeight="1">
      <c r="B5" s="131" t="s">
        <v>63</v>
      </c>
      <c r="C5" s="157" t="s">
        <v>64</v>
      </c>
      <c r="D5" s="157" t="s">
        <v>62</v>
      </c>
      <c r="E5" s="157" t="s">
        <v>60</v>
      </c>
      <c r="F5" s="159" t="s">
        <v>61</v>
      </c>
      <c r="G5" s="160"/>
      <c r="H5" s="160"/>
      <c r="I5" s="161"/>
      <c r="K5" s="153" t="s">
        <v>4</v>
      </c>
      <c r="L5" s="141" t="s">
        <v>3</v>
      </c>
      <c r="M5" s="141" t="s">
        <v>5</v>
      </c>
      <c r="N5" s="141" t="s">
        <v>6</v>
      </c>
      <c r="O5" s="141" t="s">
        <v>7</v>
      </c>
      <c r="P5" s="141" t="s">
        <v>8</v>
      </c>
      <c r="Q5" s="143" t="s">
        <v>9</v>
      </c>
    </row>
    <row r="6" spans="2:30" ht="28" customHeight="1">
      <c r="B6" s="155"/>
      <c r="C6" s="158"/>
      <c r="D6" s="158"/>
      <c r="E6" s="158"/>
      <c r="F6" s="45" t="s">
        <v>0</v>
      </c>
      <c r="G6" s="45" t="s">
        <v>150</v>
      </c>
      <c r="H6" s="45" t="s">
        <v>1</v>
      </c>
      <c r="I6" s="46" t="s">
        <v>151</v>
      </c>
      <c r="K6" s="154"/>
      <c r="L6" s="142"/>
      <c r="M6" s="142"/>
      <c r="N6" s="142"/>
      <c r="O6" s="142"/>
      <c r="P6" s="142"/>
      <c r="Q6" s="144"/>
    </row>
    <row r="7" spans="2:30" ht="33" customHeight="1">
      <c r="B7" s="148">
        <v>1</v>
      </c>
      <c r="C7" s="156" t="s">
        <v>10</v>
      </c>
      <c r="D7" s="18" t="s">
        <v>39</v>
      </c>
      <c r="E7" s="162" t="s">
        <v>155</v>
      </c>
      <c r="F7" s="68"/>
      <c r="G7" s="68"/>
      <c r="H7" s="68"/>
      <c r="I7" s="69" t="s">
        <v>2</v>
      </c>
      <c r="K7" s="30">
        <f t="shared" ref="K7:K25" si="0">IF(F7="x",0,IF(G7="x",1,IF(H7="x",2,IF(I7="x",3,"Marque una x"))))</f>
        <v>3</v>
      </c>
      <c r="L7" s="15">
        <f>IF(K7="Marque una x",0,(K7/3))</f>
        <v>1</v>
      </c>
      <c r="M7" s="139">
        <f>((L7+L8+L9+L10)/4)</f>
        <v>1</v>
      </c>
      <c r="N7" s="139">
        <f>'EvaScrum Information'!D8</f>
        <v>70</v>
      </c>
      <c r="O7" s="139">
        <f>(N7/SUM(N7:N25))</f>
        <v>0.13461538461538461</v>
      </c>
      <c r="P7" s="139">
        <f>O7*M7</f>
        <v>0.13461538461538461</v>
      </c>
      <c r="Q7" s="133">
        <f>(SUM(P7:P25)/1)*100</f>
        <v>99.999999999999986</v>
      </c>
    </row>
    <row r="8" spans="2:30" ht="32" customHeight="1">
      <c r="B8" s="148"/>
      <c r="C8" s="156"/>
      <c r="D8" s="19" t="s">
        <v>40</v>
      </c>
      <c r="E8" s="163"/>
      <c r="F8" s="20"/>
      <c r="G8" s="20"/>
      <c r="H8" s="20"/>
      <c r="I8" s="70" t="s">
        <v>2</v>
      </c>
      <c r="K8" s="30">
        <f t="shared" si="0"/>
        <v>3</v>
      </c>
      <c r="L8" s="15">
        <f t="shared" ref="L8:L25" si="1">IF(K8="Marque una x",0,(K8/3))</f>
        <v>1</v>
      </c>
      <c r="M8" s="139"/>
      <c r="N8" s="139"/>
      <c r="O8" s="139"/>
      <c r="P8" s="139"/>
      <c r="Q8" s="134"/>
    </row>
    <row r="9" spans="2:30" ht="30" customHeight="1">
      <c r="B9" s="148"/>
      <c r="C9" s="156"/>
      <c r="D9" s="18" t="s">
        <v>41</v>
      </c>
      <c r="E9" s="163"/>
      <c r="F9" s="68"/>
      <c r="G9" s="68"/>
      <c r="H9" s="68"/>
      <c r="I9" s="69" t="s">
        <v>2</v>
      </c>
      <c r="K9" s="30">
        <f t="shared" si="0"/>
        <v>3</v>
      </c>
      <c r="L9" s="15">
        <f t="shared" si="1"/>
        <v>1</v>
      </c>
      <c r="M9" s="139"/>
      <c r="N9" s="139"/>
      <c r="O9" s="139"/>
      <c r="P9" s="139"/>
      <c r="Q9" s="134"/>
    </row>
    <row r="10" spans="2:30" ht="27" customHeight="1">
      <c r="B10" s="148"/>
      <c r="C10" s="156"/>
      <c r="D10" s="19" t="s">
        <v>42</v>
      </c>
      <c r="E10" s="164"/>
      <c r="F10" s="20"/>
      <c r="G10" s="20"/>
      <c r="H10" s="20"/>
      <c r="I10" s="70" t="s">
        <v>2</v>
      </c>
      <c r="K10" s="30">
        <f t="shared" si="0"/>
        <v>3</v>
      </c>
      <c r="L10" s="15">
        <f t="shared" si="1"/>
        <v>1</v>
      </c>
      <c r="M10" s="139"/>
      <c r="N10" s="139"/>
      <c r="O10" s="139"/>
      <c r="P10" s="139"/>
      <c r="Q10" s="134"/>
    </row>
    <row r="11" spans="2:30" ht="40" customHeight="1">
      <c r="B11" s="148">
        <v>2</v>
      </c>
      <c r="C11" s="174" t="s">
        <v>11</v>
      </c>
      <c r="D11" s="18" t="s">
        <v>43</v>
      </c>
      <c r="E11" s="162" t="s">
        <v>156</v>
      </c>
      <c r="F11" s="68"/>
      <c r="G11" s="68"/>
      <c r="H11" s="68"/>
      <c r="I11" s="69" t="s">
        <v>2</v>
      </c>
      <c r="K11" s="30">
        <f t="shared" si="0"/>
        <v>3</v>
      </c>
      <c r="L11" s="15">
        <f t="shared" si="1"/>
        <v>1</v>
      </c>
      <c r="M11" s="139">
        <f>((L11+L12)/2)</f>
        <v>1</v>
      </c>
      <c r="N11" s="139">
        <f>'EvaScrum Information'!D8</f>
        <v>70</v>
      </c>
      <c r="O11" s="139">
        <f>(N11/SUM(N7:N25))</f>
        <v>0.13461538461538461</v>
      </c>
      <c r="P11" s="139">
        <f>O11*M11</f>
        <v>0.13461538461538461</v>
      </c>
      <c r="Q11" s="134"/>
    </row>
    <row r="12" spans="2:30" ht="49" customHeight="1">
      <c r="B12" s="148"/>
      <c r="C12" s="174"/>
      <c r="D12" s="19" t="s">
        <v>44</v>
      </c>
      <c r="E12" s="164"/>
      <c r="F12" s="20"/>
      <c r="G12" s="20"/>
      <c r="H12" s="20"/>
      <c r="I12" s="70" t="s">
        <v>2</v>
      </c>
      <c r="K12" s="30">
        <f t="shared" si="0"/>
        <v>3</v>
      </c>
      <c r="L12" s="15">
        <f t="shared" si="1"/>
        <v>1</v>
      </c>
      <c r="M12" s="139"/>
      <c r="N12" s="139"/>
      <c r="O12" s="139"/>
      <c r="P12" s="139"/>
      <c r="Q12" s="134"/>
    </row>
    <row r="13" spans="2:30" ht="30" customHeight="1">
      <c r="B13" s="148">
        <v>3</v>
      </c>
      <c r="C13" s="156" t="s">
        <v>12</v>
      </c>
      <c r="D13" s="18" t="s">
        <v>45</v>
      </c>
      <c r="E13" s="162" t="s">
        <v>157</v>
      </c>
      <c r="F13" s="68"/>
      <c r="G13" s="68"/>
      <c r="H13" s="68"/>
      <c r="I13" s="69" t="s">
        <v>2</v>
      </c>
      <c r="K13" s="30">
        <f t="shared" si="0"/>
        <v>3</v>
      </c>
      <c r="L13" s="15">
        <f t="shared" si="1"/>
        <v>1</v>
      </c>
      <c r="M13" s="145">
        <f>(L15+L14+L13)/3</f>
        <v>1</v>
      </c>
      <c r="N13" s="145">
        <f>'EvaScrum Information'!D8</f>
        <v>70</v>
      </c>
      <c r="O13" s="145">
        <f>(N13/SUM(N7:N25))</f>
        <v>0.13461538461538461</v>
      </c>
      <c r="P13" s="145">
        <f>O13*M13</f>
        <v>0.13461538461538461</v>
      </c>
      <c r="Q13" s="134"/>
    </row>
    <row r="14" spans="2:30" ht="41" customHeight="1">
      <c r="B14" s="148"/>
      <c r="C14" s="156"/>
      <c r="D14" s="19" t="s">
        <v>46</v>
      </c>
      <c r="E14" s="163"/>
      <c r="F14" s="20"/>
      <c r="G14" s="20"/>
      <c r="H14" s="20"/>
      <c r="I14" s="70" t="s">
        <v>2</v>
      </c>
      <c r="K14" s="30">
        <f t="shared" si="0"/>
        <v>3</v>
      </c>
      <c r="L14" s="15">
        <f t="shared" si="1"/>
        <v>1</v>
      </c>
      <c r="M14" s="146"/>
      <c r="N14" s="146"/>
      <c r="O14" s="146"/>
      <c r="P14" s="146"/>
      <c r="Q14" s="134"/>
    </row>
    <row r="15" spans="2:30" ht="30" customHeight="1">
      <c r="B15" s="148"/>
      <c r="C15" s="156"/>
      <c r="D15" s="18" t="s">
        <v>47</v>
      </c>
      <c r="E15" s="164"/>
      <c r="F15" s="68"/>
      <c r="G15" s="68"/>
      <c r="H15" s="68"/>
      <c r="I15" s="69" t="s">
        <v>2</v>
      </c>
      <c r="K15" s="30">
        <f t="shared" si="0"/>
        <v>3</v>
      </c>
      <c r="L15" s="15">
        <f t="shared" si="1"/>
        <v>1</v>
      </c>
      <c r="M15" s="146"/>
      <c r="N15" s="146"/>
      <c r="O15" s="146"/>
      <c r="P15" s="146"/>
      <c r="Q15" s="134"/>
    </row>
    <row r="16" spans="2:30" ht="38" customHeight="1">
      <c r="B16" s="22">
        <v>4</v>
      </c>
      <c r="C16" s="20" t="s">
        <v>13</v>
      </c>
      <c r="D16" s="18" t="s">
        <v>48</v>
      </c>
      <c r="E16" s="128" t="s">
        <v>158</v>
      </c>
      <c r="F16" s="71"/>
      <c r="G16" s="71"/>
      <c r="H16" s="71"/>
      <c r="I16" s="72" t="s">
        <v>2</v>
      </c>
      <c r="K16" s="30">
        <f t="shared" si="0"/>
        <v>3</v>
      </c>
      <c r="L16" s="15">
        <f t="shared" si="1"/>
        <v>1</v>
      </c>
      <c r="M16" s="15">
        <f>(L16/1)</f>
        <v>1</v>
      </c>
      <c r="N16" s="6">
        <f>'EvaScrum Information'!D9</f>
        <v>30</v>
      </c>
      <c r="O16" s="6">
        <f>(N16/SUM(N7:N25))</f>
        <v>5.7692307692307696E-2</v>
      </c>
      <c r="P16" s="6">
        <f>O16*M16</f>
        <v>5.7692307692307696E-2</v>
      </c>
      <c r="Q16" s="134"/>
    </row>
    <row r="17" spans="2:17" ht="24" customHeight="1">
      <c r="B17" s="148">
        <v>5</v>
      </c>
      <c r="C17" s="156" t="s">
        <v>14</v>
      </c>
      <c r="D17" s="19" t="s">
        <v>49</v>
      </c>
      <c r="E17" s="175" t="s">
        <v>159</v>
      </c>
      <c r="F17" s="73"/>
      <c r="G17" s="73"/>
      <c r="H17" s="73"/>
      <c r="I17" s="74" t="s">
        <v>2</v>
      </c>
      <c r="K17" s="30">
        <f t="shared" si="0"/>
        <v>3</v>
      </c>
      <c r="L17" s="15">
        <f t="shared" si="1"/>
        <v>1</v>
      </c>
      <c r="M17" s="145">
        <f>((L17+L18)/2)</f>
        <v>1</v>
      </c>
      <c r="N17" s="145">
        <f>'EvaScrum Information'!D8</f>
        <v>70</v>
      </c>
      <c r="O17" s="145">
        <f>(N17/SUM(N7:N25))</f>
        <v>0.13461538461538461</v>
      </c>
      <c r="P17" s="145">
        <f>O17*M17</f>
        <v>0.13461538461538461</v>
      </c>
      <c r="Q17" s="134"/>
    </row>
    <row r="18" spans="2:17" ht="26" customHeight="1">
      <c r="B18" s="148"/>
      <c r="C18" s="156"/>
      <c r="D18" s="18" t="s">
        <v>50</v>
      </c>
      <c r="E18" s="176"/>
      <c r="F18" s="71"/>
      <c r="G18" s="71"/>
      <c r="H18" s="71"/>
      <c r="I18" s="72" t="s">
        <v>2</v>
      </c>
      <c r="K18" s="30">
        <f t="shared" si="0"/>
        <v>3</v>
      </c>
      <c r="L18" s="15">
        <f t="shared" si="1"/>
        <v>1</v>
      </c>
      <c r="M18" s="147"/>
      <c r="N18" s="147"/>
      <c r="O18" s="147"/>
      <c r="P18" s="147"/>
      <c r="Q18" s="134"/>
    </row>
    <row r="19" spans="2:17" ht="41" customHeight="1">
      <c r="B19" s="148">
        <v>6</v>
      </c>
      <c r="C19" s="174" t="s">
        <v>15</v>
      </c>
      <c r="D19" s="19" t="s">
        <v>51</v>
      </c>
      <c r="E19" s="175" t="s">
        <v>160</v>
      </c>
      <c r="F19" s="73"/>
      <c r="G19" s="73"/>
      <c r="H19" s="73"/>
      <c r="I19" s="74" t="s">
        <v>2</v>
      </c>
      <c r="K19" s="30">
        <f t="shared" si="0"/>
        <v>3</v>
      </c>
      <c r="L19" s="15">
        <f t="shared" si="1"/>
        <v>1</v>
      </c>
      <c r="M19" s="145">
        <f>(L19+L20)/2</f>
        <v>1</v>
      </c>
      <c r="N19" s="145">
        <f>'EvaScrum Information'!D8</f>
        <v>70</v>
      </c>
      <c r="O19" s="145">
        <f>(N19/SUM(N7:N25))</f>
        <v>0.13461538461538461</v>
      </c>
      <c r="P19" s="145">
        <f>O19*M19</f>
        <v>0.13461538461538461</v>
      </c>
      <c r="Q19" s="134"/>
    </row>
    <row r="20" spans="2:17" ht="31" customHeight="1">
      <c r="B20" s="148"/>
      <c r="C20" s="174"/>
      <c r="D20" s="18" t="s">
        <v>52</v>
      </c>
      <c r="E20" s="176"/>
      <c r="F20" s="71"/>
      <c r="G20" s="71"/>
      <c r="H20" s="71"/>
      <c r="I20" s="72" t="s">
        <v>2</v>
      </c>
      <c r="K20" s="30">
        <f t="shared" si="0"/>
        <v>3</v>
      </c>
      <c r="L20" s="15">
        <f t="shared" si="1"/>
        <v>1</v>
      </c>
      <c r="M20" s="147"/>
      <c r="N20" s="147"/>
      <c r="O20" s="147"/>
      <c r="P20" s="147"/>
      <c r="Q20" s="134"/>
    </row>
    <row r="21" spans="2:17" ht="33" customHeight="1">
      <c r="B21" s="148">
        <v>7</v>
      </c>
      <c r="C21" s="156" t="s">
        <v>16</v>
      </c>
      <c r="D21" s="19" t="s">
        <v>53</v>
      </c>
      <c r="E21" s="175" t="s">
        <v>59</v>
      </c>
      <c r="F21" s="73"/>
      <c r="G21" s="73"/>
      <c r="H21" s="73"/>
      <c r="I21" s="74" t="s">
        <v>2</v>
      </c>
      <c r="K21" s="30">
        <f t="shared" si="0"/>
        <v>3</v>
      </c>
      <c r="L21" s="15">
        <f t="shared" si="1"/>
        <v>1</v>
      </c>
      <c r="M21" s="145">
        <f>(L22+L21)/2</f>
        <v>1</v>
      </c>
      <c r="N21" s="145">
        <f>'EvaScrum Information'!D8</f>
        <v>70</v>
      </c>
      <c r="O21" s="145">
        <f>(N21/SUM(N7:N25))</f>
        <v>0.13461538461538461</v>
      </c>
      <c r="P21" s="145">
        <f>O21*M21</f>
        <v>0.13461538461538461</v>
      </c>
      <c r="Q21" s="134"/>
    </row>
    <row r="22" spans="2:17" ht="32" customHeight="1">
      <c r="B22" s="148"/>
      <c r="C22" s="156"/>
      <c r="D22" s="18" t="s">
        <v>54</v>
      </c>
      <c r="E22" s="176"/>
      <c r="F22" s="71"/>
      <c r="G22" s="71"/>
      <c r="H22" s="71"/>
      <c r="I22" s="72" t="s">
        <v>2</v>
      </c>
      <c r="K22" s="30">
        <f t="shared" si="0"/>
        <v>3</v>
      </c>
      <c r="L22" s="15">
        <f t="shared" si="1"/>
        <v>1</v>
      </c>
      <c r="M22" s="147"/>
      <c r="N22" s="147"/>
      <c r="O22" s="147"/>
      <c r="P22" s="147"/>
      <c r="Q22" s="134"/>
    </row>
    <row r="23" spans="2:17" ht="25" customHeight="1">
      <c r="B23" s="148">
        <v>8</v>
      </c>
      <c r="C23" s="156" t="s">
        <v>17</v>
      </c>
      <c r="D23" s="19" t="s">
        <v>55</v>
      </c>
      <c r="E23" s="175" t="s">
        <v>161</v>
      </c>
      <c r="F23" s="20"/>
      <c r="G23" s="20"/>
      <c r="H23" s="20"/>
      <c r="I23" s="70" t="s">
        <v>2</v>
      </c>
      <c r="K23" s="30">
        <f t="shared" si="0"/>
        <v>3</v>
      </c>
      <c r="L23" s="15">
        <f t="shared" si="1"/>
        <v>1</v>
      </c>
      <c r="M23" s="139">
        <f>(L23+L24+L25)/3</f>
        <v>1</v>
      </c>
      <c r="N23" s="139">
        <v>70</v>
      </c>
      <c r="O23" s="139">
        <f>(N23/SUM(N7:N25))</f>
        <v>0.13461538461538461</v>
      </c>
      <c r="P23" s="139">
        <f>O23*M23</f>
        <v>0.13461538461538461</v>
      </c>
      <c r="Q23" s="134"/>
    </row>
    <row r="24" spans="2:17" ht="22" customHeight="1">
      <c r="B24" s="148"/>
      <c r="C24" s="156"/>
      <c r="D24" s="18" t="s">
        <v>56</v>
      </c>
      <c r="E24" s="177"/>
      <c r="F24" s="71"/>
      <c r="G24" s="71"/>
      <c r="H24" s="71"/>
      <c r="I24" s="72" t="s">
        <v>2</v>
      </c>
      <c r="K24" s="30">
        <f t="shared" si="0"/>
        <v>3</v>
      </c>
      <c r="L24" s="15">
        <f t="shared" si="1"/>
        <v>1</v>
      </c>
      <c r="M24" s="139"/>
      <c r="N24" s="139"/>
      <c r="O24" s="139"/>
      <c r="P24" s="139"/>
      <c r="Q24" s="134"/>
    </row>
    <row r="25" spans="2:17" ht="82" customHeight="1" thickBot="1">
      <c r="B25" s="149"/>
      <c r="C25" s="179"/>
      <c r="D25" s="23" t="s">
        <v>57</v>
      </c>
      <c r="E25" s="178"/>
      <c r="F25" s="75"/>
      <c r="G25" s="75"/>
      <c r="H25" s="75"/>
      <c r="I25" s="76" t="s">
        <v>2</v>
      </c>
      <c r="K25" s="31">
        <f t="shared" si="0"/>
        <v>3</v>
      </c>
      <c r="L25" s="32">
        <f t="shared" si="1"/>
        <v>1</v>
      </c>
      <c r="M25" s="140"/>
      <c r="N25" s="140"/>
      <c r="O25" s="140"/>
      <c r="P25" s="140"/>
      <c r="Q25" s="135"/>
    </row>
    <row r="26" spans="2:17" ht="21" customHeight="1">
      <c r="B26" s="3"/>
      <c r="C26" s="2"/>
      <c r="D26" s="2"/>
      <c r="E26" s="2"/>
      <c r="F26" s="165" t="str">
        <f>IF((COUNTBLANK(F7:I25))&gt;57,"There are unanswered questions, please verify",(IF(COUNTBLANK(F7:I25)&lt;57,"There are questions with more than one answers","Complete phase")))</f>
        <v>Complete phase</v>
      </c>
      <c r="G26" s="166"/>
      <c r="H26" s="166"/>
      <c r="I26" s="167"/>
    </row>
    <row r="27" spans="2:17" ht="22" customHeight="1">
      <c r="B27" s="3"/>
      <c r="C27" s="2"/>
      <c r="D27" s="2"/>
      <c r="E27" s="2"/>
      <c r="F27" s="168"/>
      <c r="G27" s="169"/>
      <c r="H27" s="169"/>
      <c r="I27" s="170"/>
    </row>
    <row r="28" spans="2:17" ht="21" customHeight="1">
      <c r="B28" s="3"/>
      <c r="C28" s="2"/>
      <c r="D28" s="2"/>
      <c r="E28" s="2"/>
      <c r="F28" s="168"/>
      <c r="G28" s="169"/>
      <c r="H28" s="169"/>
      <c r="I28" s="170"/>
    </row>
    <row r="29" spans="2:17" ht="16" thickBot="1">
      <c r="C29" s="2"/>
      <c r="D29" s="2"/>
      <c r="E29" s="2"/>
      <c r="F29" s="171"/>
      <c r="G29" s="172"/>
      <c r="H29" s="172"/>
      <c r="I29" s="173"/>
    </row>
    <row r="30" spans="2:17">
      <c r="F30" s="16"/>
      <c r="G30" s="16"/>
      <c r="H30" s="16"/>
      <c r="I30" s="16"/>
    </row>
    <row r="33" spans="3:3" ht="21">
      <c r="C33" s="118" t="s">
        <v>172</v>
      </c>
    </row>
    <row r="34" spans="3:3">
      <c r="C34" t="s">
        <v>152</v>
      </c>
    </row>
    <row r="35" spans="3:3">
      <c r="C35" t="s">
        <v>153</v>
      </c>
    </row>
    <row r="36" spans="3:3">
      <c r="C36" t="s">
        <v>154</v>
      </c>
    </row>
  </sheetData>
  <mergeCells count="66">
    <mergeCell ref="F26:I29"/>
    <mergeCell ref="C21:C22"/>
    <mergeCell ref="C19:C20"/>
    <mergeCell ref="C11:C12"/>
    <mergeCell ref="C13:C15"/>
    <mergeCell ref="C17:C18"/>
    <mergeCell ref="E11:E12"/>
    <mergeCell ref="E13:E15"/>
    <mergeCell ref="E21:E22"/>
    <mergeCell ref="E19:E20"/>
    <mergeCell ref="E17:E18"/>
    <mergeCell ref="E23:E25"/>
    <mergeCell ref="C23:C25"/>
    <mergeCell ref="P13:P15"/>
    <mergeCell ref="O5:O6"/>
    <mergeCell ref="O7:O10"/>
    <mergeCell ref="O11:O12"/>
    <mergeCell ref="N11:N12"/>
    <mergeCell ref="B13:B15"/>
    <mergeCell ref="B11:B12"/>
    <mergeCell ref="L5:L6"/>
    <mergeCell ref="M5:M6"/>
    <mergeCell ref="M7:M10"/>
    <mergeCell ref="M13:M15"/>
    <mergeCell ref="K5:K6"/>
    <mergeCell ref="B7:B10"/>
    <mergeCell ref="M11:M12"/>
    <mergeCell ref="B5:B6"/>
    <mergeCell ref="C7:C10"/>
    <mergeCell ref="C5:C6"/>
    <mergeCell ref="D5:D6"/>
    <mergeCell ref="E5:E6"/>
    <mergeCell ref="F5:I5"/>
    <mergeCell ref="E7:E10"/>
    <mergeCell ref="B23:B25"/>
    <mergeCell ref="B3:I3"/>
    <mergeCell ref="O17:O18"/>
    <mergeCell ref="P17:P18"/>
    <mergeCell ref="M21:M22"/>
    <mergeCell ref="N21:N22"/>
    <mergeCell ref="O21:O22"/>
    <mergeCell ref="P21:P22"/>
    <mergeCell ref="M19:M20"/>
    <mergeCell ref="N19:N20"/>
    <mergeCell ref="O19:O20"/>
    <mergeCell ref="P19:P20"/>
    <mergeCell ref="B21:B22"/>
    <mergeCell ref="B19:B20"/>
    <mergeCell ref="B17:B18"/>
    <mergeCell ref="P23:P25"/>
    <mergeCell ref="Q7:Q25"/>
    <mergeCell ref="K3:Q3"/>
    <mergeCell ref="S3:AD3"/>
    <mergeCell ref="M23:M25"/>
    <mergeCell ref="N23:N25"/>
    <mergeCell ref="O23:O25"/>
    <mergeCell ref="N5:N6"/>
    <mergeCell ref="N7:N10"/>
    <mergeCell ref="Q5:Q6"/>
    <mergeCell ref="P5:P6"/>
    <mergeCell ref="N13:N15"/>
    <mergeCell ref="O13:O15"/>
    <mergeCell ref="M17:M18"/>
    <mergeCell ref="N17:N18"/>
    <mergeCell ref="P7:P10"/>
    <mergeCell ref="P11:P12"/>
  </mergeCells>
  <conditionalFormatting sqref="F26:I29">
    <cfRule type="notContainsText" dxfId="11" priority="2" operator="notContains" text="Complete phase">
      <formula>ISERROR(SEARCH("Complete phase",F26))</formula>
    </cfRule>
    <cfRule type="containsText" dxfId="10" priority="3" operator="containsText" text="Complete phase">
      <formula>NOT(ISERROR(SEARCH("Complete phase",F26)))</formula>
    </cfRule>
  </conditionalFormatting>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39"/>
  <sheetViews>
    <sheetView zoomScale="50" zoomScaleNormal="50" workbookViewId="0">
      <selection activeCell="C36" sqref="C36"/>
    </sheetView>
  </sheetViews>
  <sheetFormatPr baseColWidth="10" defaultRowHeight="15"/>
  <cols>
    <col min="1" max="1" width="10.83203125" style="1"/>
    <col min="2" max="2" width="9.6640625" customWidth="1"/>
    <col min="3" max="3" width="55.1640625" customWidth="1"/>
    <col min="4" max="4" width="55.33203125" customWidth="1"/>
    <col min="5" max="5" width="30.6640625" customWidth="1"/>
    <col min="6" max="9" width="4.6640625" customWidth="1"/>
    <col min="11" max="11" width="14.6640625" customWidth="1"/>
  </cols>
  <sheetData>
    <row r="2" spans="2:30" ht="16" thickBot="1"/>
    <row r="3" spans="2:30" ht="48" thickBot="1">
      <c r="B3" s="150" t="s">
        <v>66</v>
      </c>
      <c r="C3" s="151"/>
      <c r="D3" s="151"/>
      <c r="E3" s="151"/>
      <c r="F3" s="151"/>
      <c r="G3" s="151"/>
      <c r="H3" s="151"/>
      <c r="I3" s="152"/>
      <c r="K3" s="136" t="s">
        <v>65</v>
      </c>
      <c r="L3" s="137"/>
      <c r="M3" s="137"/>
      <c r="N3" s="137"/>
      <c r="O3" s="137"/>
      <c r="P3" s="137"/>
      <c r="Q3" s="138"/>
      <c r="S3" s="180" t="s">
        <v>91</v>
      </c>
      <c r="T3" s="181"/>
      <c r="U3" s="181"/>
      <c r="V3" s="181"/>
      <c r="W3" s="181"/>
      <c r="X3" s="181"/>
      <c r="Y3" s="181"/>
      <c r="Z3" s="181"/>
      <c r="AA3" s="181"/>
      <c r="AB3" s="181"/>
      <c r="AC3" s="181"/>
      <c r="AD3" s="182"/>
    </row>
    <row r="4" spans="2:30" ht="16" customHeight="1" thickBot="1">
      <c r="K4" s="35"/>
      <c r="L4" s="35"/>
      <c r="M4" s="35"/>
      <c r="N4" s="35"/>
      <c r="O4" s="35"/>
      <c r="P4" s="35"/>
      <c r="Q4" s="35"/>
      <c r="S4" s="183"/>
      <c r="T4" s="184"/>
      <c r="U4" s="184"/>
      <c r="V4" s="184"/>
      <c r="W4" s="184"/>
      <c r="X4" s="184"/>
      <c r="Y4" s="184"/>
      <c r="Z4" s="184"/>
      <c r="AA4" s="184"/>
      <c r="AB4" s="184"/>
      <c r="AC4" s="184"/>
      <c r="AD4" s="185"/>
    </row>
    <row r="5" spans="2:30" ht="15.75" customHeight="1">
      <c r="B5" s="131" t="s">
        <v>63</v>
      </c>
      <c r="C5" s="157" t="s">
        <v>64</v>
      </c>
      <c r="D5" s="157" t="s">
        <v>62</v>
      </c>
      <c r="E5" s="157" t="s">
        <v>60</v>
      </c>
      <c r="F5" s="157" t="s">
        <v>61</v>
      </c>
      <c r="G5" s="157"/>
      <c r="H5" s="157"/>
      <c r="I5" s="132"/>
      <c r="K5" s="187" t="s">
        <v>4</v>
      </c>
      <c r="L5" s="186" t="s">
        <v>3</v>
      </c>
      <c r="M5" s="186" t="s">
        <v>5</v>
      </c>
      <c r="N5" s="186" t="s">
        <v>6</v>
      </c>
      <c r="O5" s="186" t="s">
        <v>7</v>
      </c>
      <c r="P5" s="186" t="s">
        <v>8</v>
      </c>
      <c r="Q5" s="190" t="s">
        <v>9</v>
      </c>
    </row>
    <row r="6" spans="2:30" ht="29" customHeight="1">
      <c r="B6" s="155"/>
      <c r="C6" s="158"/>
      <c r="D6" s="158"/>
      <c r="E6" s="158"/>
      <c r="F6" s="45" t="s">
        <v>0</v>
      </c>
      <c r="G6" s="45" t="s">
        <v>150</v>
      </c>
      <c r="H6" s="45" t="s">
        <v>1</v>
      </c>
      <c r="I6" s="46" t="s">
        <v>151</v>
      </c>
      <c r="K6" s="188"/>
      <c r="L6" s="145"/>
      <c r="M6" s="145"/>
      <c r="N6" s="145"/>
      <c r="O6" s="145"/>
      <c r="P6" s="145"/>
      <c r="Q6" s="191"/>
    </row>
    <row r="7" spans="2:30" ht="34" customHeight="1">
      <c r="B7" s="154">
        <v>9</v>
      </c>
      <c r="C7" s="189" t="s">
        <v>18</v>
      </c>
      <c r="D7" s="34" t="s">
        <v>67</v>
      </c>
      <c r="E7" s="204" t="s">
        <v>162</v>
      </c>
      <c r="F7" s="57"/>
      <c r="G7" s="57"/>
      <c r="H7" s="57"/>
      <c r="I7" s="58" t="s">
        <v>2</v>
      </c>
      <c r="K7" s="30">
        <f t="shared" ref="K7:K30" si="0">IF(F7="x",0,IF(G7="x",1,IF(H7="x",2,IF(I7="x",3,"Marque una x"))))</f>
        <v>3</v>
      </c>
      <c r="L7" s="15">
        <f>IF(K7="Marque una x",0,(K7/3))</f>
        <v>1</v>
      </c>
      <c r="M7" s="139">
        <f>(L7+L8+L9+L10)/4</f>
        <v>1</v>
      </c>
      <c r="N7" s="139">
        <f>'EvaScrum Information'!D8</f>
        <v>70</v>
      </c>
      <c r="O7" s="139">
        <f>N7/(SUM(N7:N30))</f>
        <v>0.18421052631578946</v>
      </c>
      <c r="P7" s="139">
        <f>O7*M7</f>
        <v>0.18421052631578946</v>
      </c>
      <c r="Q7" s="191">
        <f>(SUM(P7:P30)/1)*100</f>
        <v>100</v>
      </c>
    </row>
    <row r="8" spans="2:30" ht="47" customHeight="1">
      <c r="B8" s="154"/>
      <c r="C8" s="189"/>
      <c r="D8" s="19" t="s">
        <v>68</v>
      </c>
      <c r="E8" s="205"/>
      <c r="F8" s="59"/>
      <c r="G8" s="59"/>
      <c r="H8" s="59"/>
      <c r="I8" s="60" t="s">
        <v>2</v>
      </c>
      <c r="K8" s="30">
        <f t="shared" si="0"/>
        <v>3</v>
      </c>
      <c r="L8" s="15">
        <f t="shared" ref="L8:L30" si="1">IF(K8="Marque una x",0,(K8/3))</f>
        <v>1</v>
      </c>
      <c r="M8" s="139"/>
      <c r="N8" s="139"/>
      <c r="O8" s="139"/>
      <c r="P8" s="139"/>
      <c r="Q8" s="191"/>
    </row>
    <row r="9" spans="2:30" ht="46" customHeight="1">
      <c r="B9" s="154"/>
      <c r="C9" s="189"/>
      <c r="D9" s="34" t="s">
        <v>69</v>
      </c>
      <c r="E9" s="205"/>
      <c r="F9" s="57"/>
      <c r="G9" s="57"/>
      <c r="H9" s="57"/>
      <c r="I9" s="58" t="s">
        <v>2</v>
      </c>
      <c r="K9" s="30">
        <f t="shared" si="0"/>
        <v>3</v>
      </c>
      <c r="L9" s="15">
        <f t="shared" si="1"/>
        <v>1</v>
      </c>
      <c r="M9" s="139"/>
      <c r="N9" s="139"/>
      <c r="O9" s="139"/>
      <c r="P9" s="139"/>
      <c r="Q9" s="191"/>
    </row>
    <row r="10" spans="2:30" ht="29" customHeight="1">
      <c r="B10" s="154"/>
      <c r="C10" s="189"/>
      <c r="D10" s="19" t="s">
        <v>70</v>
      </c>
      <c r="E10" s="206"/>
      <c r="F10" s="59"/>
      <c r="G10" s="59"/>
      <c r="H10" s="59"/>
      <c r="I10" s="60" t="s">
        <v>2</v>
      </c>
      <c r="K10" s="30">
        <f t="shared" si="0"/>
        <v>3</v>
      </c>
      <c r="L10" s="15">
        <f t="shared" si="1"/>
        <v>1</v>
      </c>
      <c r="M10" s="139"/>
      <c r="N10" s="139"/>
      <c r="O10" s="139"/>
      <c r="P10" s="139"/>
      <c r="Q10" s="191"/>
    </row>
    <row r="11" spans="2:30" ht="23" customHeight="1">
      <c r="B11" s="154">
        <v>10</v>
      </c>
      <c r="C11" s="174" t="s">
        <v>19</v>
      </c>
      <c r="D11" s="34" t="s">
        <v>71</v>
      </c>
      <c r="E11" s="204" t="s">
        <v>163</v>
      </c>
      <c r="F11" s="57"/>
      <c r="G11" s="57"/>
      <c r="H11" s="57"/>
      <c r="I11" s="58" t="s">
        <v>2</v>
      </c>
      <c r="K11" s="30">
        <f t="shared" si="0"/>
        <v>3</v>
      </c>
      <c r="L11" s="15">
        <f t="shared" si="1"/>
        <v>1</v>
      </c>
      <c r="M11" s="139">
        <f>(L11+L12+L13+L14)/4</f>
        <v>1</v>
      </c>
      <c r="N11" s="139">
        <f>'EvaScrum Information'!D8</f>
        <v>70</v>
      </c>
      <c r="O11" s="139">
        <f>N11/(SUM(N7:N30))</f>
        <v>0.18421052631578946</v>
      </c>
      <c r="P11" s="139">
        <f>O11*M11</f>
        <v>0.18421052631578946</v>
      </c>
      <c r="Q11" s="191"/>
    </row>
    <row r="12" spans="2:30" ht="41" customHeight="1">
      <c r="B12" s="154"/>
      <c r="C12" s="174"/>
      <c r="D12" s="19" t="s">
        <v>72</v>
      </c>
      <c r="E12" s="205"/>
      <c r="F12" s="59"/>
      <c r="G12" s="59"/>
      <c r="H12" s="59"/>
      <c r="I12" s="60" t="s">
        <v>2</v>
      </c>
      <c r="K12" s="30">
        <f t="shared" si="0"/>
        <v>3</v>
      </c>
      <c r="L12" s="15">
        <f t="shared" si="1"/>
        <v>1</v>
      </c>
      <c r="M12" s="139"/>
      <c r="N12" s="139"/>
      <c r="O12" s="139"/>
      <c r="P12" s="139"/>
      <c r="Q12" s="191"/>
    </row>
    <row r="13" spans="2:30" ht="33" customHeight="1">
      <c r="B13" s="154"/>
      <c r="C13" s="174"/>
      <c r="D13" s="34" t="s">
        <v>73</v>
      </c>
      <c r="E13" s="205"/>
      <c r="F13" s="57"/>
      <c r="G13" s="57"/>
      <c r="H13" s="57"/>
      <c r="I13" s="58" t="s">
        <v>2</v>
      </c>
      <c r="K13" s="30">
        <f t="shared" si="0"/>
        <v>3</v>
      </c>
      <c r="L13" s="15">
        <f t="shared" si="1"/>
        <v>1</v>
      </c>
      <c r="M13" s="139"/>
      <c r="N13" s="139"/>
      <c r="O13" s="139"/>
      <c r="P13" s="139"/>
      <c r="Q13" s="191"/>
    </row>
    <row r="14" spans="2:30" ht="40" customHeight="1">
      <c r="B14" s="154"/>
      <c r="C14" s="174"/>
      <c r="D14" s="19" t="s">
        <v>74</v>
      </c>
      <c r="E14" s="206"/>
      <c r="F14" s="59"/>
      <c r="G14" s="59"/>
      <c r="H14" s="59"/>
      <c r="I14" s="60" t="s">
        <v>2</v>
      </c>
      <c r="K14" s="30">
        <f t="shared" si="0"/>
        <v>3</v>
      </c>
      <c r="L14" s="15">
        <f t="shared" si="1"/>
        <v>1</v>
      </c>
      <c r="M14" s="139"/>
      <c r="N14" s="139"/>
      <c r="O14" s="139"/>
      <c r="P14" s="139"/>
      <c r="Q14" s="191"/>
    </row>
    <row r="15" spans="2:30" ht="40" customHeight="1">
      <c r="B15" s="154">
        <v>11</v>
      </c>
      <c r="C15" s="189" t="s">
        <v>20</v>
      </c>
      <c r="D15" s="34" t="s">
        <v>75</v>
      </c>
      <c r="E15" s="204" t="s">
        <v>164</v>
      </c>
      <c r="F15" s="57"/>
      <c r="G15" s="57"/>
      <c r="H15" s="57"/>
      <c r="I15" s="58" t="s">
        <v>2</v>
      </c>
      <c r="K15" s="30">
        <f t="shared" si="0"/>
        <v>3</v>
      </c>
      <c r="L15" s="15">
        <f t="shared" si="1"/>
        <v>1</v>
      </c>
      <c r="M15" s="139">
        <f>(L15+L16)/2</f>
        <v>1</v>
      </c>
      <c r="N15" s="139">
        <f>'EvaScrum Information'!D8</f>
        <v>70</v>
      </c>
      <c r="O15" s="139">
        <f>N15/(SUM(N7:N30))</f>
        <v>0.18421052631578946</v>
      </c>
      <c r="P15" s="139">
        <f>O15*M15</f>
        <v>0.18421052631578946</v>
      </c>
      <c r="Q15" s="191"/>
    </row>
    <row r="16" spans="2:30" ht="48" customHeight="1">
      <c r="B16" s="154"/>
      <c r="C16" s="189"/>
      <c r="D16" s="19" t="s">
        <v>76</v>
      </c>
      <c r="E16" s="206"/>
      <c r="F16" s="59"/>
      <c r="G16" s="59"/>
      <c r="H16" s="59"/>
      <c r="I16" s="60" t="s">
        <v>2</v>
      </c>
      <c r="K16" s="30">
        <f t="shared" si="0"/>
        <v>3</v>
      </c>
      <c r="L16" s="15">
        <f t="shared" si="1"/>
        <v>1</v>
      </c>
      <c r="M16" s="139"/>
      <c r="N16" s="139"/>
      <c r="O16" s="139"/>
      <c r="P16" s="139"/>
      <c r="Q16" s="191"/>
    </row>
    <row r="17" spans="2:17" ht="44" customHeight="1">
      <c r="B17" s="154">
        <v>12</v>
      </c>
      <c r="C17" s="174" t="s">
        <v>21</v>
      </c>
      <c r="D17" s="34" t="s">
        <v>77</v>
      </c>
      <c r="E17" s="204" t="s">
        <v>164</v>
      </c>
      <c r="F17" s="57"/>
      <c r="G17" s="57"/>
      <c r="H17" s="57"/>
      <c r="I17" s="58" t="s">
        <v>2</v>
      </c>
      <c r="K17" s="30">
        <f t="shared" si="0"/>
        <v>3</v>
      </c>
      <c r="L17" s="15">
        <f t="shared" si="1"/>
        <v>1</v>
      </c>
      <c r="M17" s="139">
        <f>(L17+L18+L19)/3</f>
        <v>1</v>
      </c>
      <c r="N17" s="139">
        <f>'EvaScrum Information'!D8</f>
        <v>70</v>
      </c>
      <c r="O17" s="139">
        <f>N17/(SUM(N7:N30))</f>
        <v>0.18421052631578946</v>
      </c>
      <c r="P17" s="139">
        <f>O17*M17</f>
        <v>0.18421052631578946</v>
      </c>
      <c r="Q17" s="191"/>
    </row>
    <row r="18" spans="2:17" ht="42" customHeight="1">
      <c r="B18" s="154"/>
      <c r="C18" s="174"/>
      <c r="D18" s="19" t="s">
        <v>78</v>
      </c>
      <c r="E18" s="205"/>
      <c r="F18" s="59"/>
      <c r="G18" s="59"/>
      <c r="H18" s="59"/>
      <c r="I18" s="60" t="s">
        <v>2</v>
      </c>
      <c r="K18" s="30">
        <f t="shared" si="0"/>
        <v>3</v>
      </c>
      <c r="L18" s="15">
        <f t="shared" si="1"/>
        <v>1</v>
      </c>
      <c r="M18" s="139"/>
      <c r="N18" s="139"/>
      <c r="O18" s="139"/>
      <c r="P18" s="139"/>
      <c r="Q18" s="191"/>
    </row>
    <row r="19" spans="2:17" ht="54" customHeight="1">
      <c r="B19" s="154"/>
      <c r="C19" s="174"/>
      <c r="D19" s="34" t="s">
        <v>79</v>
      </c>
      <c r="E19" s="206"/>
      <c r="F19" s="57"/>
      <c r="G19" s="57"/>
      <c r="H19" s="57"/>
      <c r="I19" s="58" t="s">
        <v>2</v>
      </c>
      <c r="K19" s="30">
        <f t="shared" si="0"/>
        <v>3</v>
      </c>
      <c r="L19" s="15">
        <f t="shared" si="1"/>
        <v>1</v>
      </c>
      <c r="M19" s="139"/>
      <c r="N19" s="139"/>
      <c r="O19" s="139"/>
      <c r="P19" s="139"/>
      <c r="Q19" s="191"/>
    </row>
    <row r="20" spans="2:17" ht="70" customHeight="1">
      <c r="B20" s="77">
        <v>13</v>
      </c>
      <c r="C20" s="33" t="s">
        <v>22</v>
      </c>
      <c r="D20" s="19" t="s">
        <v>80</v>
      </c>
      <c r="E20" s="27" t="s">
        <v>165</v>
      </c>
      <c r="F20" s="59"/>
      <c r="G20" s="59"/>
      <c r="H20" s="59"/>
      <c r="I20" s="60" t="s">
        <v>2</v>
      </c>
      <c r="K20" s="30">
        <f t="shared" si="0"/>
        <v>3</v>
      </c>
      <c r="L20" s="15">
        <f>IF(K20="Marque una x",0,(K20/3))</f>
        <v>1</v>
      </c>
      <c r="M20" s="15">
        <f>(L20)/1</f>
        <v>1</v>
      </c>
      <c r="N20" s="15">
        <f>'EvaScrum Information'!D9</f>
        <v>30</v>
      </c>
      <c r="O20" s="15">
        <f>N20/(SUM(N7:N30))</f>
        <v>7.8947368421052627E-2</v>
      </c>
      <c r="P20" s="15">
        <f>O20*M20</f>
        <v>7.8947368421052627E-2</v>
      </c>
      <c r="Q20" s="191"/>
    </row>
    <row r="21" spans="2:17" ht="38" customHeight="1">
      <c r="B21" s="154">
        <v>14</v>
      </c>
      <c r="C21" s="174" t="s">
        <v>23</v>
      </c>
      <c r="D21" s="34" t="s">
        <v>81</v>
      </c>
      <c r="E21" s="204" t="s">
        <v>165</v>
      </c>
      <c r="F21" s="57"/>
      <c r="G21" s="57"/>
      <c r="H21" s="57"/>
      <c r="I21" s="58" t="s">
        <v>2</v>
      </c>
      <c r="K21" s="30">
        <f t="shared" si="0"/>
        <v>3</v>
      </c>
      <c r="L21" s="15">
        <f t="shared" si="1"/>
        <v>1</v>
      </c>
      <c r="M21" s="139">
        <f>(SUM(L21:L30)/10)</f>
        <v>1</v>
      </c>
      <c r="N21" s="139">
        <f>'EvaScrum Information'!D8</f>
        <v>70</v>
      </c>
      <c r="O21" s="139">
        <f>N21/(SUM(N7:N30))</f>
        <v>0.18421052631578946</v>
      </c>
      <c r="P21" s="139">
        <f>O21*M21</f>
        <v>0.18421052631578946</v>
      </c>
      <c r="Q21" s="191"/>
    </row>
    <row r="22" spans="2:17" ht="16">
      <c r="B22" s="154"/>
      <c r="C22" s="174"/>
      <c r="D22" s="19" t="s">
        <v>82</v>
      </c>
      <c r="E22" s="205"/>
      <c r="F22" s="59"/>
      <c r="G22" s="59"/>
      <c r="H22" s="59"/>
      <c r="I22" s="60" t="s">
        <v>2</v>
      </c>
      <c r="K22" s="30">
        <f t="shared" si="0"/>
        <v>3</v>
      </c>
      <c r="L22" s="15">
        <f t="shared" si="1"/>
        <v>1</v>
      </c>
      <c r="M22" s="139"/>
      <c r="N22" s="139"/>
      <c r="O22" s="139"/>
      <c r="P22" s="139"/>
      <c r="Q22" s="191"/>
    </row>
    <row r="23" spans="2:17" ht="42" customHeight="1">
      <c r="B23" s="154"/>
      <c r="C23" s="174"/>
      <c r="D23" s="34" t="s">
        <v>83</v>
      </c>
      <c r="E23" s="205"/>
      <c r="F23" s="57"/>
      <c r="G23" s="57"/>
      <c r="H23" s="57"/>
      <c r="I23" s="58" t="s">
        <v>2</v>
      </c>
      <c r="K23" s="30">
        <f t="shared" si="0"/>
        <v>3</v>
      </c>
      <c r="L23" s="15">
        <f t="shared" si="1"/>
        <v>1</v>
      </c>
      <c r="M23" s="139"/>
      <c r="N23" s="139"/>
      <c r="O23" s="139"/>
      <c r="P23" s="139"/>
      <c r="Q23" s="191"/>
    </row>
    <row r="24" spans="2:17" ht="35" customHeight="1">
      <c r="B24" s="154"/>
      <c r="C24" s="174"/>
      <c r="D24" s="19" t="s">
        <v>84</v>
      </c>
      <c r="E24" s="205"/>
      <c r="F24" s="59"/>
      <c r="G24" s="59"/>
      <c r="H24" s="59"/>
      <c r="I24" s="60" t="s">
        <v>2</v>
      </c>
      <c r="K24" s="30">
        <f t="shared" si="0"/>
        <v>3</v>
      </c>
      <c r="L24" s="15">
        <f t="shared" si="1"/>
        <v>1</v>
      </c>
      <c r="M24" s="139"/>
      <c r="N24" s="139"/>
      <c r="O24" s="139"/>
      <c r="P24" s="139"/>
      <c r="Q24" s="191"/>
    </row>
    <row r="25" spans="2:17" ht="30" customHeight="1">
      <c r="B25" s="154"/>
      <c r="C25" s="174"/>
      <c r="D25" s="34" t="s">
        <v>85</v>
      </c>
      <c r="E25" s="205"/>
      <c r="F25" s="57"/>
      <c r="G25" s="57"/>
      <c r="H25" s="57"/>
      <c r="I25" s="58" t="s">
        <v>2</v>
      </c>
      <c r="K25" s="30">
        <f t="shared" si="0"/>
        <v>3</v>
      </c>
      <c r="L25" s="15">
        <f t="shared" si="1"/>
        <v>1</v>
      </c>
      <c r="M25" s="139"/>
      <c r="N25" s="139"/>
      <c r="O25" s="139"/>
      <c r="P25" s="139"/>
      <c r="Q25" s="191"/>
    </row>
    <row r="26" spans="2:17" ht="45" customHeight="1">
      <c r="B26" s="154"/>
      <c r="C26" s="174"/>
      <c r="D26" s="19" t="s">
        <v>86</v>
      </c>
      <c r="E26" s="205"/>
      <c r="F26" s="61"/>
      <c r="G26" s="61"/>
      <c r="H26" s="61"/>
      <c r="I26" s="62" t="s">
        <v>2</v>
      </c>
      <c r="K26" s="30">
        <f t="shared" si="0"/>
        <v>3</v>
      </c>
      <c r="L26" s="15">
        <f t="shared" si="1"/>
        <v>1</v>
      </c>
      <c r="M26" s="139"/>
      <c r="N26" s="139"/>
      <c r="O26" s="139"/>
      <c r="P26" s="139"/>
      <c r="Q26" s="191"/>
    </row>
    <row r="27" spans="2:17" ht="45" customHeight="1">
      <c r="B27" s="154"/>
      <c r="C27" s="174"/>
      <c r="D27" s="34" t="s">
        <v>87</v>
      </c>
      <c r="E27" s="205"/>
      <c r="F27" s="63"/>
      <c r="G27" s="63"/>
      <c r="H27" s="63"/>
      <c r="I27" s="64" t="s">
        <v>2</v>
      </c>
      <c r="K27" s="30">
        <f t="shared" si="0"/>
        <v>3</v>
      </c>
      <c r="L27" s="15">
        <f t="shared" si="1"/>
        <v>1</v>
      </c>
      <c r="M27" s="139"/>
      <c r="N27" s="139"/>
      <c r="O27" s="139"/>
      <c r="P27" s="139"/>
      <c r="Q27" s="191"/>
    </row>
    <row r="28" spans="2:17" ht="45" customHeight="1">
      <c r="B28" s="154"/>
      <c r="C28" s="174"/>
      <c r="D28" s="19" t="s">
        <v>88</v>
      </c>
      <c r="E28" s="205"/>
      <c r="F28" s="61"/>
      <c r="G28" s="61"/>
      <c r="H28" s="61"/>
      <c r="I28" s="62" t="s">
        <v>2</v>
      </c>
      <c r="K28" s="30">
        <f t="shared" si="0"/>
        <v>3</v>
      </c>
      <c r="L28" s="15">
        <f t="shared" si="1"/>
        <v>1</v>
      </c>
      <c r="M28" s="139"/>
      <c r="N28" s="139"/>
      <c r="O28" s="139"/>
      <c r="P28" s="139"/>
      <c r="Q28" s="191"/>
    </row>
    <row r="29" spans="2:17" ht="45" customHeight="1">
      <c r="B29" s="154"/>
      <c r="C29" s="174"/>
      <c r="D29" s="34" t="s">
        <v>89</v>
      </c>
      <c r="E29" s="205"/>
      <c r="F29" s="63"/>
      <c r="G29" s="63"/>
      <c r="H29" s="63"/>
      <c r="I29" s="64" t="s">
        <v>2</v>
      </c>
      <c r="K29" s="30">
        <f t="shared" si="0"/>
        <v>3</v>
      </c>
      <c r="L29" s="15">
        <f t="shared" si="1"/>
        <v>1</v>
      </c>
      <c r="M29" s="139"/>
      <c r="N29" s="139"/>
      <c r="O29" s="139"/>
      <c r="P29" s="139"/>
      <c r="Q29" s="191"/>
    </row>
    <row r="30" spans="2:17" ht="46" customHeight="1" thickBot="1">
      <c r="B30" s="202"/>
      <c r="C30" s="203"/>
      <c r="D30" s="24" t="s">
        <v>90</v>
      </c>
      <c r="E30" s="207"/>
      <c r="F30" s="65"/>
      <c r="G30" s="65"/>
      <c r="H30" s="65"/>
      <c r="I30" s="66" t="s">
        <v>2</v>
      </c>
      <c r="J30" s="1"/>
      <c r="K30" s="31">
        <f t="shared" si="0"/>
        <v>3</v>
      </c>
      <c r="L30" s="32">
        <f t="shared" si="1"/>
        <v>1</v>
      </c>
      <c r="M30" s="140"/>
      <c r="N30" s="140"/>
      <c r="O30" s="140"/>
      <c r="P30" s="140"/>
      <c r="Q30" s="192"/>
    </row>
    <row r="31" spans="2:17">
      <c r="B31" s="12"/>
      <c r="F31" s="193" t="str">
        <f>IF((COUNTBLANK(F7:I30))&gt;72,"There are unanswered questions, please verify",(IF(COUNTBLANK(F7:I30)&lt;72,"There are questions with more than one answers","Complete phase")))</f>
        <v>Complete phase</v>
      </c>
      <c r="G31" s="194"/>
      <c r="H31" s="194"/>
      <c r="I31" s="195"/>
    </row>
    <row r="32" spans="2:17">
      <c r="F32" s="196"/>
      <c r="G32" s="197"/>
      <c r="H32" s="197"/>
      <c r="I32" s="198"/>
    </row>
    <row r="33" spans="3:9">
      <c r="F33" s="196"/>
      <c r="G33" s="197"/>
      <c r="H33" s="197"/>
      <c r="I33" s="198"/>
    </row>
    <row r="34" spans="3:9" ht="16" thickBot="1">
      <c r="F34" s="199"/>
      <c r="G34" s="200"/>
      <c r="H34" s="200"/>
      <c r="I34" s="201"/>
    </row>
    <row r="36" spans="3:9" ht="21">
      <c r="C36" s="118" t="s">
        <v>172</v>
      </c>
    </row>
    <row r="37" spans="3:9">
      <c r="C37" t="s">
        <v>152</v>
      </c>
    </row>
    <row r="38" spans="3:9">
      <c r="C38" t="s">
        <v>153</v>
      </c>
    </row>
    <row r="39" spans="3:9">
      <c r="C39" t="s">
        <v>154</v>
      </c>
    </row>
  </sheetData>
  <mergeCells count="52">
    <mergeCell ref="F31:I34"/>
    <mergeCell ref="D5:D6"/>
    <mergeCell ref="E5:E6"/>
    <mergeCell ref="F5:I5"/>
    <mergeCell ref="B21:B30"/>
    <mergeCell ref="C21:C30"/>
    <mergeCell ref="E7:E10"/>
    <mergeCell ref="E11:E14"/>
    <mergeCell ref="E15:E16"/>
    <mergeCell ref="E17:E19"/>
    <mergeCell ref="E21:E30"/>
    <mergeCell ref="C15:C16"/>
    <mergeCell ref="C5:C6"/>
    <mergeCell ref="C17:C19"/>
    <mergeCell ref="C11:C14"/>
    <mergeCell ref="B5:B6"/>
    <mergeCell ref="M17:M19"/>
    <mergeCell ref="N17:N19"/>
    <mergeCell ref="O17:O19"/>
    <mergeCell ref="P17:P19"/>
    <mergeCell ref="M21:M30"/>
    <mergeCell ref="N21:N30"/>
    <mergeCell ref="O21:O30"/>
    <mergeCell ref="P21:P30"/>
    <mergeCell ref="B15:B16"/>
    <mergeCell ref="B17:B19"/>
    <mergeCell ref="M7:M10"/>
    <mergeCell ref="P15:P16"/>
    <mergeCell ref="Q5:Q6"/>
    <mergeCell ref="M15:M16"/>
    <mergeCell ref="N15:N16"/>
    <mergeCell ref="O15:O16"/>
    <mergeCell ref="N7:N10"/>
    <mergeCell ref="O7:O10"/>
    <mergeCell ref="P7:P10"/>
    <mergeCell ref="M11:M14"/>
    <mergeCell ref="N11:N14"/>
    <mergeCell ref="O11:O14"/>
    <mergeCell ref="P11:P14"/>
    <mergeCell ref="Q7:Q30"/>
    <mergeCell ref="B3:I3"/>
    <mergeCell ref="K3:Q3"/>
    <mergeCell ref="S3:AD4"/>
    <mergeCell ref="B7:B10"/>
    <mergeCell ref="B11:B14"/>
    <mergeCell ref="L5:L6"/>
    <mergeCell ref="M5:M6"/>
    <mergeCell ref="N5:N6"/>
    <mergeCell ref="O5:O6"/>
    <mergeCell ref="P5:P6"/>
    <mergeCell ref="K5:K6"/>
    <mergeCell ref="C7:C10"/>
  </mergeCells>
  <conditionalFormatting sqref="F31:I34">
    <cfRule type="colorScale" priority="1">
      <colorScale>
        <cfvo type="min"/>
        <cfvo type="percentile" val="50"/>
        <cfvo type="max"/>
        <color rgb="FFF8696B"/>
        <color rgb="FFFFEB84"/>
        <color rgb="FF63BE7B"/>
      </colorScale>
    </cfRule>
    <cfRule type="notContainsText" dxfId="9" priority="2" operator="notContains" text="Complete phase">
      <formula>ISERROR(SEARCH("Complete phase",F31))</formula>
    </cfRule>
    <cfRule type="containsText" dxfId="8" priority="3" operator="containsText" text="Complete phase">
      <formula>NOT(ISERROR(SEARCH("Complete phase",F31)))</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D28"/>
  <sheetViews>
    <sheetView zoomScale="50" zoomScaleNormal="50" workbookViewId="0">
      <selection activeCell="U16" sqref="U16"/>
    </sheetView>
  </sheetViews>
  <sheetFormatPr baseColWidth="10" defaultRowHeight="15"/>
  <cols>
    <col min="3" max="3" width="53.5" customWidth="1"/>
    <col min="4" max="4" width="58.5" customWidth="1"/>
    <col min="5" max="5" width="30.6640625" customWidth="1"/>
    <col min="6" max="9" width="4.6640625" customWidth="1"/>
    <col min="11" max="11" width="21.5" customWidth="1"/>
  </cols>
  <sheetData>
    <row r="2" spans="2:30" ht="16" thickBot="1"/>
    <row r="3" spans="2:30" ht="48" thickBot="1">
      <c r="B3" s="150" t="s">
        <v>92</v>
      </c>
      <c r="C3" s="151"/>
      <c r="D3" s="151"/>
      <c r="E3" s="151"/>
      <c r="F3" s="151"/>
      <c r="G3" s="151"/>
      <c r="H3" s="151"/>
      <c r="I3" s="152"/>
      <c r="K3" s="136" t="s">
        <v>65</v>
      </c>
      <c r="L3" s="137"/>
      <c r="M3" s="137"/>
      <c r="N3" s="137"/>
      <c r="O3" s="137"/>
      <c r="P3" s="137"/>
      <c r="Q3" s="138"/>
      <c r="S3" s="136" t="s">
        <v>91</v>
      </c>
      <c r="T3" s="137"/>
      <c r="U3" s="137"/>
      <c r="V3" s="137"/>
      <c r="W3" s="137"/>
      <c r="X3" s="137"/>
      <c r="Y3" s="137"/>
      <c r="Z3" s="137"/>
      <c r="AA3" s="137"/>
      <c r="AB3" s="137"/>
      <c r="AC3" s="137"/>
      <c r="AD3" s="138"/>
    </row>
    <row r="4" spans="2:30" ht="16" customHeight="1" thickBot="1">
      <c r="S4" s="35"/>
      <c r="T4" s="35"/>
      <c r="U4" s="35"/>
      <c r="V4" s="35"/>
      <c r="W4" s="35"/>
      <c r="X4" s="35"/>
      <c r="Y4" s="35"/>
      <c r="Z4" s="35"/>
      <c r="AA4" s="35"/>
      <c r="AB4" s="35"/>
      <c r="AC4" s="35"/>
      <c r="AD4" s="35"/>
    </row>
    <row r="5" spans="2:30" ht="16" customHeight="1">
      <c r="B5" s="131" t="s">
        <v>63</v>
      </c>
      <c r="C5" s="157" t="s">
        <v>64</v>
      </c>
      <c r="D5" s="157" t="s">
        <v>62</v>
      </c>
      <c r="E5" s="157" t="s">
        <v>60</v>
      </c>
      <c r="F5" s="157" t="s">
        <v>61</v>
      </c>
      <c r="G5" s="157"/>
      <c r="H5" s="157"/>
      <c r="I5" s="132"/>
      <c r="K5" s="187" t="s">
        <v>4</v>
      </c>
      <c r="L5" s="186" t="s">
        <v>3</v>
      </c>
      <c r="M5" s="186" t="s">
        <v>5</v>
      </c>
      <c r="N5" s="186" t="s">
        <v>6</v>
      </c>
      <c r="O5" s="186" t="s">
        <v>7</v>
      </c>
      <c r="P5" s="186" t="s">
        <v>8</v>
      </c>
      <c r="Q5" s="186" t="s">
        <v>9</v>
      </c>
    </row>
    <row r="6" spans="2:30" ht="35" customHeight="1">
      <c r="B6" s="155"/>
      <c r="C6" s="158"/>
      <c r="D6" s="158"/>
      <c r="E6" s="158"/>
      <c r="F6" s="45" t="s">
        <v>0</v>
      </c>
      <c r="G6" s="45" t="s">
        <v>150</v>
      </c>
      <c r="H6" s="45" t="s">
        <v>1</v>
      </c>
      <c r="I6" s="46" t="s">
        <v>151</v>
      </c>
      <c r="K6" s="188"/>
      <c r="L6" s="145"/>
      <c r="M6" s="145"/>
      <c r="N6" s="145"/>
      <c r="O6" s="145"/>
      <c r="P6" s="145"/>
      <c r="Q6" s="145"/>
    </row>
    <row r="7" spans="2:30" ht="39" customHeight="1">
      <c r="B7" s="154">
        <v>15</v>
      </c>
      <c r="C7" s="208" t="s">
        <v>24</v>
      </c>
      <c r="D7" s="36" t="s">
        <v>97</v>
      </c>
      <c r="E7" s="209" t="s">
        <v>166</v>
      </c>
      <c r="F7" s="47"/>
      <c r="G7" s="47"/>
      <c r="H7" s="47"/>
      <c r="I7" s="48" t="s">
        <v>2</v>
      </c>
      <c r="K7" s="30">
        <f t="shared" ref="K7:K18" si="0">IF(F7="x",0,IF(G7="x",1,IF(H7="x",2,IF(I7="x",3,"Marque una x"))))</f>
        <v>3</v>
      </c>
      <c r="L7" s="15">
        <f>IF(K7="Marque una x",0,(K7/3))</f>
        <v>1</v>
      </c>
      <c r="M7" s="139">
        <f>(SUM(L7:L11)/5)</f>
        <v>1</v>
      </c>
      <c r="N7" s="139">
        <f>'EvaScrum Information'!D8</f>
        <v>70</v>
      </c>
      <c r="O7" s="139">
        <f>(N7/SUM(N7:N18))</f>
        <v>0.33333333333333331</v>
      </c>
      <c r="P7" s="139">
        <f>O7*M7</f>
        <v>0.33333333333333331</v>
      </c>
      <c r="Q7" s="191">
        <f>((SUM(P7:P18))/1)*100</f>
        <v>100</v>
      </c>
    </row>
    <row r="8" spans="2:30" ht="34" customHeight="1">
      <c r="B8" s="154"/>
      <c r="C8" s="208"/>
      <c r="D8" s="36" t="s">
        <v>93</v>
      </c>
      <c r="E8" s="210"/>
      <c r="F8" s="49"/>
      <c r="G8" s="49"/>
      <c r="H8" s="49"/>
      <c r="I8" s="50" t="s">
        <v>2</v>
      </c>
      <c r="K8" s="30">
        <f t="shared" si="0"/>
        <v>3</v>
      </c>
      <c r="L8" s="15">
        <f t="shared" ref="L8:L18" si="1">IF(K8="Marque una x",0,(K8/3))</f>
        <v>1</v>
      </c>
      <c r="M8" s="139"/>
      <c r="N8" s="139"/>
      <c r="O8" s="139"/>
      <c r="P8" s="139"/>
      <c r="Q8" s="191"/>
    </row>
    <row r="9" spans="2:30" ht="32" customHeight="1">
      <c r="B9" s="154"/>
      <c r="C9" s="208"/>
      <c r="D9" s="36" t="s">
        <v>94</v>
      </c>
      <c r="E9" s="210"/>
      <c r="F9" s="47"/>
      <c r="G9" s="47"/>
      <c r="H9" s="47"/>
      <c r="I9" s="48" t="s">
        <v>2</v>
      </c>
      <c r="K9" s="30">
        <f t="shared" si="0"/>
        <v>3</v>
      </c>
      <c r="L9" s="15">
        <f t="shared" si="1"/>
        <v>1</v>
      </c>
      <c r="M9" s="139"/>
      <c r="N9" s="139"/>
      <c r="O9" s="139"/>
      <c r="P9" s="139"/>
      <c r="Q9" s="191"/>
    </row>
    <row r="10" spans="2:30" ht="36" customHeight="1">
      <c r="B10" s="154"/>
      <c r="C10" s="208"/>
      <c r="D10" s="38" t="s">
        <v>95</v>
      </c>
      <c r="E10" s="210"/>
      <c r="F10" s="49"/>
      <c r="G10" s="49"/>
      <c r="H10" s="49"/>
      <c r="I10" s="50" t="s">
        <v>2</v>
      </c>
      <c r="K10" s="30">
        <f t="shared" si="0"/>
        <v>3</v>
      </c>
      <c r="L10" s="15">
        <f t="shared" si="1"/>
        <v>1</v>
      </c>
      <c r="M10" s="139"/>
      <c r="N10" s="139"/>
      <c r="O10" s="139"/>
      <c r="P10" s="139"/>
      <c r="Q10" s="191"/>
    </row>
    <row r="11" spans="2:30" ht="42" customHeight="1">
      <c r="B11" s="154"/>
      <c r="C11" s="208"/>
      <c r="D11" s="39" t="s">
        <v>96</v>
      </c>
      <c r="E11" s="211"/>
      <c r="F11" s="47"/>
      <c r="G11" s="47"/>
      <c r="H11" s="47"/>
      <c r="I11" s="48" t="s">
        <v>2</v>
      </c>
      <c r="K11" s="30">
        <f t="shared" si="0"/>
        <v>3</v>
      </c>
      <c r="L11" s="15">
        <f t="shared" si="1"/>
        <v>1</v>
      </c>
      <c r="M11" s="139"/>
      <c r="N11" s="139"/>
      <c r="O11" s="139"/>
      <c r="P11" s="139"/>
      <c r="Q11" s="191"/>
    </row>
    <row r="12" spans="2:30" ht="48" customHeight="1">
      <c r="B12" s="154">
        <v>16</v>
      </c>
      <c r="C12" s="156" t="s">
        <v>25</v>
      </c>
      <c r="D12" s="34" t="s">
        <v>98</v>
      </c>
      <c r="E12" s="204" t="s">
        <v>167</v>
      </c>
      <c r="F12" s="51"/>
      <c r="G12" s="51"/>
      <c r="H12" s="51"/>
      <c r="I12" s="52" t="s">
        <v>2</v>
      </c>
      <c r="K12" s="30">
        <f t="shared" si="0"/>
        <v>3</v>
      </c>
      <c r="L12" s="15">
        <f t="shared" si="1"/>
        <v>1</v>
      </c>
      <c r="M12" s="139">
        <f>SUM(L12:L15)/4</f>
        <v>1</v>
      </c>
      <c r="N12" s="139">
        <f>'EvaScrum Information'!D8</f>
        <v>70</v>
      </c>
      <c r="O12" s="139">
        <f>(N12/SUM(N7:N18))</f>
        <v>0.33333333333333331</v>
      </c>
      <c r="P12" s="139">
        <f>O12*M12</f>
        <v>0.33333333333333331</v>
      </c>
      <c r="Q12" s="191"/>
    </row>
    <row r="13" spans="2:30" ht="38" customHeight="1">
      <c r="B13" s="154"/>
      <c r="C13" s="156"/>
      <c r="D13" s="19" t="s">
        <v>99</v>
      </c>
      <c r="E13" s="205"/>
      <c r="F13" s="53"/>
      <c r="G13" s="53"/>
      <c r="H13" s="53"/>
      <c r="I13" s="54" t="s">
        <v>2</v>
      </c>
      <c r="K13" s="30">
        <f t="shared" si="0"/>
        <v>3</v>
      </c>
      <c r="L13" s="15">
        <f t="shared" si="1"/>
        <v>1</v>
      </c>
      <c r="M13" s="139"/>
      <c r="N13" s="139"/>
      <c r="O13" s="139"/>
      <c r="P13" s="139"/>
      <c r="Q13" s="191"/>
    </row>
    <row r="14" spans="2:30" ht="38" customHeight="1">
      <c r="B14" s="154"/>
      <c r="C14" s="156"/>
      <c r="D14" s="34" t="s">
        <v>100</v>
      </c>
      <c r="E14" s="205"/>
      <c r="F14" s="51"/>
      <c r="G14" s="51"/>
      <c r="H14" s="51"/>
      <c r="I14" s="52" t="s">
        <v>2</v>
      </c>
      <c r="K14" s="30">
        <f t="shared" si="0"/>
        <v>3</v>
      </c>
      <c r="L14" s="15">
        <f t="shared" si="1"/>
        <v>1</v>
      </c>
      <c r="M14" s="139"/>
      <c r="N14" s="139"/>
      <c r="O14" s="139"/>
      <c r="P14" s="139"/>
      <c r="Q14" s="191"/>
    </row>
    <row r="15" spans="2:30" ht="36" customHeight="1">
      <c r="B15" s="154"/>
      <c r="C15" s="156"/>
      <c r="D15" s="19" t="s">
        <v>101</v>
      </c>
      <c r="E15" s="206"/>
      <c r="F15" s="53"/>
      <c r="G15" s="53"/>
      <c r="H15" s="53"/>
      <c r="I15" s="54" t="s">
        <v>2</v>
      </c>
      <c r="K15" s="30">
        <f t="shared" si="0"/>
        <v>3</v>
      </c>
      <c r="L15" s="15">
        <f t="shared" si="1"/>
        <v>1</v>
      </c>
      <c r="M15" s="139"/>
      <c r="N15" s="139"/>
      <c r="O15" s="139"/>
      <c r="P15" s="139"/>
      <c r="Q15" s="191"/>
    </row>
    <row r="16" spans="2:30" ht="45">
      <c r="B16" s="154">
        <v>17</v>
      </c>
      <c r="C16" s="174" t="s">
        <v>26</v>
      </c>
      <c r="D16" s="34" t="s">
        <v>102</v>
      </c>
      <c r="E16" s="204" t="s">
        <v>168</v>
      </c>
      <c r="F16" s="51"/>
      <c r="G16" s="51"/>
      <c r="H16" s="51"/>
      <c r="I16" s="52" t="s">
        <v>2</v>
      </c>
      <c r="K16" s="30">
        <f t="shared" si="0"/>
        <v>3</v>
      </c>
      <c r="L16" s="15">
        <f t="shared" si="1"/>
        <v>1</v>
      </c>
      <c r="M16" s="139">
        <f>(L16+L17+L18)/3</f>
        <v>1</v>
      </c>
      <c r="N16" s="139">
        <f>'EvaScrum Information'!D8</f>
        <v>70</v>
      </c>
      <c r="O16" s="139">
        <f>(N16/SUM(N7:N18))</f>
        <v>0.33333333333333331</v>
      </c>
      <c r="P16" s="139">
        <f>O16*M16</f>
        <v>0.33333333333333331</v>
      </c>
      <c r="Q16" s="191"/>
    </row>
    <row r="17" spans="2:17" ht="60" customHeight="1">
      <c r="B17" s="154"/>
      <c r="C17" s="174"/>
      <c r="D17" s="19" t="s">
        <v>103</v>
      </c>
      <c r="E17" s="205"/>
      <c r="F17" s="53"/>
      <c r="G17" s="53"/>
      <c r="H17" s="53"/>
      <c r="I17" s="54" t="s">
        <v>2</v>
      </c>
      <c r="K17" s="30">
        <f t="shared" si="0"/>
        <v>3</v>
      </c>
      <c r="L17" s="15">
        <f t="shared" si="1"/>
        <v>1</v>
      </c>
      <c r="M17" s="139"/>
      <c r="N17" s="139"/>
      <c r="O17" s="139"/>
      <c r="P17" s="139"/>
      <c r="Q17" s="191"/>
    </row>
    <row r="18" spans="2:17" ht="30" customHeight="1" thickBot="1">
      <c r="B18" s="202"/>
      <c r="C18" s="203"/>
      <c r="D18" s="42" t="s">
        <v>104</v>
      </c>
      <c r="E18" s="207"/>
      <c r="F18" s="55"/>
      <c r="G18" s="55"/>
      <c r="H18" s="55"/>
      <c r="I18" s="56" t="s">
        <v>2</v>
      </c>
      <c r="K18" s="31">
        <f t="shared" si="0"/>
        <v>3</v>
      </c>
      <c r="L18" s="32">
        <f t="shared" si="1"/>
        <v>1</v>
      </c>
      <c r="M18" s="140"/>
      <c r="N18" s="140"/>
      <c r="O18" s="140"/>
      <c r="P18" s="140"/>
      <c r="Q18" s="192"/>
    </row>
    <row r="19" spans="2:17">
      <c r="F19" s="193" t="str">
        <f>IF((COUNTBLANK(F7:I18))&gt;36,"There are unanswered questions, please verify",(IF(COUNTBLANK(F7:I18)&lt;36,"There are questions with more than one answers","Complete phase")))</f>
        <v>Complete phase</v>
      </c>
      <c r="G19" s="194"/>
      <c r="H19" s="194"/>
      <c r="I19" s="195"/>
    </row>
    <row r="20" spans="2:17">
      <c r="F20" s="196"/>
      <c r="G20" s="197"/>
      <c r="H20" s="197"/>
      <c r="I20" s="198"/>
    </row>
    <row r="21" spans="2:17">
      <c r="F21" s="196"/>
      <c r="G21" s="197"/>
      <c r="H21" s="197"/>
      <c r="I21" s="198"/>
    </row>
    <row r="22" spans="2:17" ht="29" customHeight="1" thickBot="1">
      <c r="F22" s="199"/>
      <c r="G22" s="200"/>
      <c r="H22" s="200"/>
      <c r="I22" s="201"/>
    </row>
    <row r="25" spans="2:17" ht="21">
      <c r="C25" s="118" t="s">
        <v>172</v>
      </c>
    </row>
    <row r="26" spans="2:17">
      <c r="C26" t="s">
        <v>152</v>
      </c>
    </row>
    <row r="27" spans="2:17">
      <c r="C27" t="s">
        <v>153</v>
      </c>
    </row>
    <row r="28" spans="2:17">
      <c r="C28" t="s">
        <v>154</v>
      </c>
    </row>
  </sheetData>
  <mergeCells count="38">
    <mergeCell ref="O5:O6"/>
    <mergeCell ref="B5:B6"/>
    <mergeCell ref="F19:I22"/>
    <mergeCell ref="C5:C6"/>
    <mergeCell ref="D5:D6"/>
    <mergeCell ref="E5:E6"/>
    <mergeCell ref="F5:I5"/>
    <mergeCell ref="C7:C11"/>
    <mergeCell ref="E7:E11"/>
    <mergeCell ref="E12:E15"/>
    <mergeCell ref="E16:E18"/>
    <mergeCell ref="B16:B18"/>
    <mergeCell ref="C16:C18"/>
    <mergeCell ref="C12:C15"/>
    <mergeCell ref="P12:P15"/>
    <mergeCell ref="M16:M18"/>
    <mergeCell ref="N16:N18"/>
    <mergeCell ref="O16:O18"/>
    <mergeCell ref="P16:P18"/>
    <mergeCell ref="M12:M15"/>
    <mergeCell ref="N12:N15"/>
    <mergeCell ref="O12:O15"/>
    <mergeCell ref="B3:I3"/>
    <mergeCell ref="K3:Q3"/>
    <mergeCell ref="S3:AD3"/>
    <mergeCell ref="B7:B11"/>
    <mergeCell ref="B12:B15"/>
    <mergeCell ref="M7:M11"/>
    <mergeCell ref="N7:N11"/>
    <mergeCell ref="O7:O11"/>
    <mergeCell ref="P7:P11"/>
    <mergeCell ref="P5:P6"/>
    <mergeCell ref="Q5:Q6"/>
    <mergeCell ref="Q7:Q18"/>
    <mergeCell ref="K5:K6"/>
    <mergeCell ref="L5:L6"/>
    <mergeCell ref="M5:M6"/>
    <mergeCell ref="N5:N6"/>
  </mergeCells>
  <conditionalFormatting sqref="F19:I22">
    <cfRule type="notContainsText" dxfId="7" priority="1" operator="notContains" text="Complete phase">
      <formula>ISERROR(SEARCH("Complete phase",F19))</formula>
    </cfRule>
    <cfRule type="containsText" dxfId="6" priority="2" operator="containsText" text="Complete phase">
      <formula>NOT(ISERROR(SEARCH("Complete phase",F19)))</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D31"/>
  <sheetViews>
    <sheetView zoomScale="50" zoomScaleNormal="50" workbookViewId="0">
      <selection activeCell="C28" sqref="C28"/>
    </sheetView>
  </sheetViews>
  <sheetFormatPr baseColWidth="10" defaultRowHeight="15"/>
  <cols>
    <col min="2" max="2" width="13" style="9" customWidth="1"/>
    <col min="3" max="3" width="50.1640625" customWidth="1"/>
    <col min="4" max="4" width="79.83203125" customWidth="1"/>
    <col min="5" max="5" width="30.6640625" customWidth="1"/>
    <col min="6" max="9" width="4.6640625" customWidth="1"/>
    <col min="11" max="11" width="15.5" customWidth="1"/>
  </cols>
  <sheetData>
    <row r="2" spans="2:30" ht="16" thickBot="1"/>
    <row r="3" spans="2:30" ht="63" customHeight="1" thickBot="1">
      <c r="B3" s="150" t="s">
        <v>105</v>
      </c>
      <c r="C3" s="151"/>
      <c r="D3" s="151"/>
      <c r="E3" s="151"/>
      <c r="F3" s="151"/>
      <c r="G3" s="151"/>
      <c r="H3" s="151"/>
      <c r="I3" s="152"/>
      <c r="K3" s="136" t="s">
        <v>65</v>
      </c>
      <c r="L3" s="137"/>
      <c r="M3" s="137"/>
      <c r="N3" s="137"/>
      <c r="O3" s="137"/>
      <c r="P3" s="137"/>
      <c r="Q3" s="138"/>
      <c r="S3" s="136" t="s">
        <v>91</v>
      </c>
      <c r="T3" s="137"/>
      <c r="U3" s="137"/>
      <c r="V3" s="137"/>
      <c r="W3" s="137"/>
      <c r="X3" s="137"/>
      <c r="Y3" s="137"/>
      <c r="Z3" s="137"/>
      <c r="AA3" s="137"/>
      <c r="AB3" s="137"/>
      <c r="AC3" s="137"/>
      <c r="AD3" s="138"/>
    </row>
    <row r="4" spans="2:30" ht="16" customHeight="1" thickBot="1"/>
    <row r="5" spans="2:30" ht="16" customHeight="1">
      <c r="B5" s="131" t="s">
        <v>63</v>
      </c>
      <c r="C5" s="157" t="s">
        <v>64</v>
      </c>
      <c r="D5" s="157" t="s">
        <v>62</v>
      </c>
      <c r="E5" s="157" t="s">
        <v>60</v>
      </c>
      <c r="F5" s="157" t="s">
        <v>61</v>
      </c>
      <c r="G5" s="157"/>
      <c r="H5" s="157"/>
      <c r="I5" s="132"/>
      <c r="K5" s="139" t="s">
        <v>4</v>
      </c>
      <c r="L5" s="139" t="s">
        <v>3</v>
      </c>
      <c r="M5" s="139" t="s">
        <v>5</v>
      </c>
      <c r="N5" s="139" t="s">
        <v>6</v>
      </c>
      <c r="O5" s="139" t="s">
        <v>7</v>
      </c>
      <c r="P5" s="139" t="s">
        <v>8</v>
      </c>
      <c r="Q5" s="139" t="s">
        <v>9</v>
      </c>
      <c r="S5" s="78"/>
      <c r="T5" s="78"/>
      <c r="U5" s="78"/>
      <c r="V5" s="78"/>
      <c r="W5" s="78"/>
      <c r="X5" s="78"/>
      <c r="Y5" s="78"/>
      <c r="Z5" s="78"/>
      <c r="AA5" s="78"/>
      <c r="AB5" s="78"/>
      <c r="AC5" s="78"/>
      <c r="AD5" s="78"/>
    </row>
    <row r="6" spans="2:30" ht="33" customHeight="1">
      <c r="B6" s="155"/>
      <c r="C6" s="158"/>
      <c r="D6" s="158"/>
      <c r="E6" s="158"/>
      <c r="F6" s="45" t="s">
        <v>0</v>
      </c>
      <c r="G6" s="45" t="s">
        <v>150</v>
      </c>
      <c r="H6" s="45" t="s">
        <v>1</v>
      </c>
      <c r="I6" s="46" t="s">
        <v>151</v>
      </c>
      <c r="K6" s="145"/>
      <c r="L6" s="145"/>
      <c r="M6" s="145"/>
      <c r="N6" s="145"/>
      <c r="O6" s="145"/>
      <c r="P6" s="145"/>
      <c r="Q6" s="145"/>
      <c r="S6" s="78"/>
      <c r="T6" s="78"/>
      <c r="U6" s="78"/>
      <c r="V6" s="78"/>
      <c r="W6" s="78"/>
      <c r="X6" s="78"/>
      <c r="Y6" s="78"/>
      <c r="Z6" s="78"/>
      <c r="AA6" s="78"/>
      <c r="AB6" s="78"/>
      <c r="AC6" s="78"/>
      <c r="AD6" s="78"/>
    </row>
    <row r="7" spans="2:30" ht="21" customHeight="1">
      <c r="B7" s="212">
        <v>18</v>
      </c>
      <c r="C7" s="189" t="s">
        <v>27</v>
      </c>
      <c r="D7" s="79" t="s">
        <v>106</v>
      </c>
      <c r="E7" s="215" t="s">
        <v>168</v>
      </c>
      <c r="F7" s="81"/>
      <c r="G7" s="81"/>
      <c r="H7" s="81"/>
      <c r="I7" s="84" t="s">
        <v>2</v>
      </c>
      <c r="K7" s="8">
        <f t="shared" ref="K7:K21" si="0">IF(F7="x",0,IF(G7="x",1,IF(H7="x",2,IF(I7="x",3,"Marque una x"))))</f>
        <v>3</v>
      </c>
      <c r="L7" s="8">
        <f>IF(K7="Marque una x",0,(K7/3))</f>
        <v>1</v>
      </c>
      <c r="M7" s="145">
        <f>(SUM(L7:L13)/7)</f>
        <v>1</v>
      </c>
      <c r="N7" s="145">
        <f>'EvaScrum Information'!D8</f>
        <v>70</v>
      </c>
      <c r="O7" s="145">
        <f>(N7)/SUM(N7:N21)</f>
        <v>0.33333333333333331</v>
      </c>
      <c r="P7" s="145">
        <f>O7*M7</f>
        <v>0.33333333333333331</v>
      </c>
      <c r="Q7" s="139">
        <f>(SUM(P7:P21)/1)*100</f>
        <v>100</v>
      </c>
    </row>
    <row r="8" spans="2:30" ht="23" customHeight="1">
      <c r="B8" s="212"/>
      <c r="C8" s="189"/>
      <c r="D8" s="19" t="s">
        <v>107</v>
      </c>
      <c r="E8" s="216"/>
      <c r="F8" s="82"/>
      <c r="G8" s="82"/>
      <c r="H8" s="82"/>
      <c r="I8" s="85" t="s">
        <v>2</v>
      </c>
      <c r="K8" s="8">
        <f t="shared" si="0"/>
        <v>3</v>
      </c>
      <c r="L8" s="8">
        <f t="shared" ref="L8:L21" si="1">IF(K8="Marque una x",0,(K8/3))</f>
        <v>1</v>
      </c>
      <c r="M8" s="146"/>
      <c r="N8" s="146"/>
      <c r="O8" s="146"/>
      <c r="P8" s="146"/>
      <c r="Q8" s="139"/>
    </row>
    <row r="9" spans="2:30" ht="24" customHeight="1">
      <c r="B9" s="212"/>
      <c r="C9" s="189"/>
      <c r="D9" s="34" t="s">
        <v>108</v>
      </c>
      <c r="E9" s="216"/>
      <c r="F9" s="81"/>
      <c r="G9" s="81"/>
      <c r="H9" s="81"/>
      <c r="I9" s="84" t="s">
        <v>2</v>
      </c>
      <c r="K9" s="8">
        <f t="shared" si="0"/>
        <v>3</v>
      </c>
      <c r="L9" s="8">
        <f t="shared" si="1"/>
        <v>1</v>
      </c>
      <c r="M9" s="146"/>
      <c r="N9" s="146"/>
      <c r="O9" s="146"/>
      <c r="P9" s="146"/>
      <c r="Q9" s="139"/>
    </row>
    <row r="10" spans="2:30" ht="30" customHeight="1">
      <c r="B10" s="212"/>
      <c r="C10" s="189"/>
      <c r="D10" s="19" t="s">
        <v>109</v>
      </c>
      <c r="E10" s="216"/>
      <c r="F10" s="82"/>
      <c r="G10" s="82"/>
      <c r="H10" s="82"/>
      <c r="I10" s="85" t="s">
        <v>2</v>
      </c>
      <c r="K10" s="8">
        <f t="shared" si="0"/>
        <v>3</v>
      </c>
      <c r="L10" s="8">
        <f t="shared" si="1"/>
        <v>1</v>
      </c>
      <c r="M10" s="146"/>
      <c r="N10" s="146"/>
      <c r="O10" s="146"/>
      <c r="P10" s="146"/>
      <c r="Q10" s="139"/>
    </row>
    <row r="11" spans="2:30" ht="25" customHeight="1">
      <c r="B11" s="212"/>
      <c r="C11" s="189"/>
      <c r="D11" s="34" t="s">
        <v>110</v>
      </c>
      <c r="E11" s="216"/>
      <c r="F11" s="81"/>
      <c r="G11" s="81"/>
      <c r="H11" s="81"/>
      <c r="I11" s="84" t="s">
        <v>2</v>
      </c>
      <c r="K11" s="8">
        <f t="shared" si="0"/>
        <v>3</v>
      </c>
      <c r="L11" s="8">
        <f t="shared" si="1"/>
        <v>1</v>
      </c>
      <c r="M11" s="146"/>
      <c r="N11" s="146"/>
      <c r="O11" s="146"/>
      <c r="P11" s="146"/>
      <c r="Q11" s="139"/>
    </row>
    <row r="12" spans="2:30" ht="25" customHeight="1">
      <c r="B12" s="212"/>
      <c r="C12" s="189"/>
      <c r="D12" s="19" t="s">
        <v>111</v>
      </c>
      <c r="E12" s="216"/>
      <c r="F12" s="82"/>
      <c r="G12" s="82"/>
      <c r="H12" s="82"/>
      <c r="I12" s="85" t="s">
        <v>2</v>
      </c>
      <c r="K12" s="8">
        <f t="shared" si="0"/>
        <v>3</v>
      </c>
      <c r="L12" s="8">
        <f t="shared" si="1"/>
        <v>1</v>
      </c>
      <c r="M12" s="146"/>
      <c r="N12" s="146"/>
      <c r="O12" s="146"/>
      <c r="P12" s="146"/>
      <c r="Q12" s="139"/>
    </row>
    <row r="13" spans="2:30" ht="27" customHeight="1">
      <c r="B13" s="212"/>
      <c r="C13" s="189"/>
      <c r="D13" s="34" t="s">
        <v>112</v>
      </c>
      <c r="E13" s="217"/>
      <c r="F13" s="40"/>
      <c r="G13" s="40"/>
      <c r="H13" s="40"/>
      <c r="I13" s="41" t="s">
        <v>2</v>
      </c>
      <c r="K13" s="8">
        <f t="shared" si="0"/>
        <v>3</v>
      </c>
      <c r="L13" s="8">
        <f t="shared" si="1"/>
        <v>1</v>
      </c>
      <c r="M13" s="147"/>
      <c r="N13" s="147"/>
      <c r="O13" s="147"/>
      <c r="P13" s="147"/>
      <c r="Q13" s="139"/>
    </row>
    <row r="14" spans="2:30" ht="30" customHeight="1">
      <c r="B14" s="212">
        <v>19</v>
      </c>
      <c r="C14" s="174" t="s">
        <v>28</v>
      </c>
      <c r="D14" s="19" t="s">
        <v>113</v>
      </c>
      <c r="E14" s="175" t="s">
        <v>157</v>
      </c>
      <c r="F14" s="82"/>
      <c r="G14" s="82"/>
      <c r="H14" s="82"/>
      <c r="I14" s="85" t="s">
        <v>2</v>
      </c>
      <c r="K14" s="8">
        <f t="shared" si="0"/>
        <v>3</v>
      </c>
      <c r="L14" s="8">
        <f t="shared" si="1"/>
        <v>1</v>
      </c>
      <c r="M14" s="145">
        <f>(SUM(L14:L16)/3)</f>
        <v>1</v>
      </c>
      <c r="N14" s="139">
        <f>'EvaScrum Information'!D8</f>
        <v>70</v>
      </c>
      <c r="O14" s="139">
        <f>(N14)/SUM(N7:N21)</f>
        <v>0.33333333333333331</v>
      </c>
      <c r="P14" s="139">
        <f>O14*M14</f>
        <v>0.33333333333333331</v>
      </c>
      <c r="Q14" s="139"/>
    </row>
    <row r="15" spans="2:30" ht="29" customHeight="1">
      <c r="B15" s="212"/>
      <c r="C15" s="174"/>
      <c r="D15" s="34" t="s">
        <v>114</v>
      </c>
      <c r="E15" s="177"/>
      <c r="F15" s="81"/>
      <c r="G15" s="81"/>
      <c r="H15" s="81"/>
      <c r="I15" s="84" t="s">
        <v>2</v>
      </c>
      <c r="K15" s="8">
        <f t="shared" si="0"/>
        <v>3</v>
      </c>
      <c r="L15" s="8">
        <f t="shared" si="1"/>
        <v>1</v>
      </c>
      <c r="M15" s="146"/>
      <c r="N15" s="139"/>
      <c r="O15" s="139"/>
      <c r="P15" s="139"/>
      <c r="Q15" s="139"/>
    </row>
    <row r="16" spans="2:30" ht="36" customHeight="1">
      <c r="B16" s="212"/>
      <c r="C16" s="174"/>
      <c r="D16" s="19" t="s">
        <v>115</v>
      </c>
      <c r="E16" s="176"/>
      <c r="F16" s="82"/>
      <c r="G16" s="82"/>
      <c r="H16" s="82"/>
      <c r="I16" s="85" t="s">
        <v>2</v>
      </c>
      <c r="K16" s="8">
        <f t="shared" si="0"/>
        <v>3</v>
      </c>
      <c r="L16" s="8">
        <f t="shared" si="1"/>
        <v>1</v>
      </c>
      <c r="M16" s="147"/>
      <c r="N16" s="139"/>
      <c r="O16" s="139"/>
      <c r="P16" s="139"/>
      <c r="Q16" s="139"/>
    </row>
    <row r="17" spans="2:17" ht="33" customHeight="1">
      <c r="B17" s="212">
        <v>20</v>
      </c>
      <c r="C17" s="189" t="s">
        <v>29</v>
      </c>
      <c r="D17" s="83" t="s">
        <v>116</v>
      </c>
      <c r="E17" s="204" t="s">
        <v>168</v>
      </c>
      <c r="F17" s="81"/>
      <c r="G17" s="81"/>
      <c r="H17" s="81"/>
      <c r="I17" s="84" t="s">
        <v>2</v>
      </c>
      <c r="K17" s="8">
        <f t="shared" si="0"/>
        <v>3</v>
      </c>
      <c r="L17" s="8">
        <f t="shared" si="1"/>
        <v>1</v>
      </c>
      <c r="M17" s="139">
        <f>(SUM(L17:L21)/5)</f>
        <v>1</v>
      </c>
      <c r="N17" s="139">
        <f>'EvaScrum Information'!D8</f>
        <v>70</v>
      </c>
      <c r="O17" s="139">
        <f>(N17)/SUM(N7:N21)</f>
        <v>0.33333333333333331</v>
      </c>
      <c r="P17" s="139">
        <f>O17*M17</f>
        <v>0.33333333333333331</v>
      </c>
      <c r="Q17" s="139"/>
    </row>
    <row r="18" spans="2:17" ht="29" customHeight="1">
      <c r="B18" s="212"/>
      <c r="C18" s="189"/>
      <c r="D18" s="67" t="s">
        <v>117</v>
      </c>
      <c r="E18" s="205"/>
      <c r="F18" s="82"/>
      <c r="G18" s="82"/>
      <c r="H18" s="82"/>
      <c r="I18" s="85" t="s">
        <v>2</v>
      </c>
      <c r="K18" s="8">
        <f t="shared" si="0"/>
        <v>3</v>
      </c>
      <c r="L18" s="8">
        <f t="shared" si="1"/>
        <v>1</v>
      </c>
      <c r="M18" s="139"/>
      <c r="N18" s="139"/>
      <c r="O18" s="139"/>
      <c r="P18" s="139"/>
      <c r="Q18" s="139"/>
    </row>
    <row r="19" spans="2:17" ht="22" customHeight="1">
      <c r="B19" s="212"/>
      <c r="C19" s="189"/>
      <c r="D19" s="83" t="s">
        <v>118</v>
      </c>
      <c r="E19" s="205"/>
      <c r="F19" s="81"/>
      <c r="G19" s="81"/>
      <c r="H19" s="81"/>
      <c r="I19" s="84" t="s">
        <v>2</v>
      </c>
      <c r="K19" s="8">
        <f t="shared" si="0"/>
        <v>3</v>
      </c>
      <c r="L19" s="8">
        <f t="shared" si="1"/>
        <v>1</v>
      </c>
      <c r="M19" s="139"/>
      <c r="N19" s="139"/>
      <c r="O19" s="139"/>
      <c r="P19" s="139"/>
      <c r="Q19" s="139"/>
    </row>
    <row r="20" spans="2:17" ht="32" customHeight="1">
      <c r="B20" s="212"/>
      <c r="C20" s="189"/>
      <c r="D20" s="67" t="s">
        <v>119</v>
      </c>
      <c r="E20" s="205"/>
      <c r="F20" s="82"/>
      <c r="G20" s="82"/>
      <c r="H20" s="82"/>
      <c r="I20" s="85" t="s">
        <v>2</v>
      </c>
      <c r="K20" s="10">
        <f t="shared" si="0"/>
        <v>3</v>
      </c>
      <c r="L20" s="8">
        <f t="shared" si="1"/>
        <v>1</v>
      </c>
      <c r="M20" s="139"/>
      <c r="N20" s="139"/>
      <c r="O20" s="139"/>
      <c r="P20" s="139"/>
      <c r="Q20" s="139"/>
    </row>
    <row r="21" spans="2:17" ht="31" thickBot="1">
      <c r="B21" s="213"/>
      <c r="C21" s="214"/>
      <c r="D21" s="86" t="s">
        <v>120</v>
      </c>
      <c r="E21" s="207"/>
      <c r="F21" s="43"/>
      <c r="G21" s="43"/>
      <c r="H21" s="43"/>
      <c r="I21" s="44" t="s">
        <v>2</v>
      </c>
      <c r="K21" s="8">
        <f t="shared" si="0"/>
        <v>3</v>
      </c>
      <c r="L21" s="8">
        <f t="shared" si="1"/>
        <v>1</v>
      </c>
      <c r="M21" s="139"/>
      <c r="N21" s="139"/>
      <c r="O21" s="139"/>
      <c r="P21" s="139"/>
      <c r="Q21" s="139"/>
    </row>
    <row r="22" spans="2:17">
      <c r="F22" s="193" t="str">
        <f>IF((COUNTBLANK(F7:I21))&gt;45,"There are unanswered questions, please verify",(IF(COUNTBLANK(F7:I21)&lt;45,"There are questions with more than one answers","Complete phase")))</f>
        <v>Complete phase</v>
      </c>
      <c r="G22" s="194"/>
      <c r="H22" s="194"/>
      <c r="I22" s="195"/>
    </row>
    <row r="23" spans="2:17">
      <c r="F23" s="196"/>
      <c r="G23" s="197"/>
      <c r="H23" s="197"/>
      <c r="I23" s="198"/>
    </row>
    <row r="24" spans="2:17">
      <c r="F24" s="196"/>
      <c r="G24" s="197"/>
      <c r="H24" s="197"/>
      <c r="I24" s="198"/>
    </row>
    <row r="25" spans="2:17" ht="16" thickBot="1">
      <c r="F25" s="199"/>
      <c r="G25" s="200"/>
      <c r="H25" s="200"/>
      <c r="I25" s="201"/>
    </row>
    <row r="28" spans="2:17" ht="21">
      <c r="C28" s="118" t="s">
        <v>172</v>
      </c>
    </row>
    <row r="29" spans="2:17">
      <c r="C29" t="s">
        <v>152</v>
      </c>
    </row>
    <row r="30" spans="2:17">
      <c r="C30" t="s">
        <v>153</v>
      </c>
    </row>
    <row r="31" spans="2:17">
      <c r="C31" t="s">
        <v>154</v>
      </c>
    </row>
  </sheetData>
  <mergeCells count="38">
    <mergeCell ref="B5:B6"/>
    <mergeCell ref="F22:I25"/>
    <mergeCell ref="P5:P6"/>
    <mergeCell ref="E7:E13"/>
    <mergeCell ref="E14:E16"/>
    <mergeCell ref="E17:E21"/>
    <mergeCell ref="Q5:Q6"/>
    <mergeCell ref="M14:M16"/>
    <mergeCell ref="P14:P16"/>
    <mergeCell ref="Q7:Q21"/>
    <mergeCell ref="M17:M21"/>
    <mergeCell ref="N17:N21"/>
    <mergeCell ref="O17:O21"/>
    <mergeCell ref="P17:P21"/>
    <mergeCell ref="M7:M13"/>
    <mergeCell ref="N7:N13"/>
    <mergeCell ref="O7:O13"/>
    <mergeCell ref="P7:P13"/>
    <mergeCell ref="O5:O6"/>
    <mergeCell ref="O14:O16"/>
    <mergeCell ref="N14:N16"/>
    <mergeCell ref="N5:N6"/>
    <mergeCell ref="B3:I3"/>
    <mergeCell ref="K3:Q3"/>
    <mergeCell ref="S3:AD3"/>
    <mergeCell ref="B7:B13"/>
    <mergeCell ref="B17:B21"/>
    <mergeCell ref="B14:B16"/>
    <mergeCell ref="C17:C21"/>
    <mergeCell ref="C7:C13"/>
    <mergeCell ref="C14:C16"/>
    <mergeCell ref="E5:E6"/>
    <mergeCell ref="F5:I5"/>
    <mergeCell ref="C5:C6"/>
    <mergeCell ref="D5:D6"/>
    <mergeCell ref="K5:K6"/>
    <mergeCell ref="L5:L6"/>
    <mergeCell ref="M5:M6"/>
  </mergeCells>
  <conditionalFormatting sqref="F22:I25">
    <cfRule type="notContainsText" dxfId="5" priority="1" operator="notContains" text="Complete phase">
      <formula>ISERROR(SEARCH("Complete phase",F22))</formula>
    </cfRule>
    <cfRule type="containsText" dxfId="4" priority="2" operator="containsText" text="Complete phase">
      <formula>NOT(ISERROR(SEARCH("Complete phase",F22)))</formula>
    </cfRule>
  </conditionalFormatting>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D18"/>
  <sheetViews>
    <sheetView zoomScale="50" zoomScaleNormal="50" workbookViewId="0">
      <selection activeCell="C15" sqref="C15"/>
    </sheetView>
  </sheetViews>
  <sheetFormatPr baseColWidth="10" defaultRowHeight="15"/>
  <cols>
    <col min="2" max="2" width="15.1640625" customWidth="1"/>
    <col min="3" max="3" width="46.5" style="11" customWidth="1"/>
    <col min="4" max="4" width="80.6640625" customWidth="1"/>
    <col min="5" max="5" width="30.6640625" customWidth="1"/>
    <col min="6" max="9" width="4.6640625" customWidth="1"/>
  </cols>
  <sheetData>
    <row r="2" spans="1:30" ht="16" thickBot="1"/>
    <row r="3" spans="1:30" ht="48" thickBot="1">
      <c r="B3" s="150" t="s">
        <v>125</v>
      </c>
      <c r="C3" s="151"/>
      <c r="D3" s="151"/>
      <c r="E3" s="151"/>
      <c r="F3" s="151"/>
      <c r="G3" s="151"/>
      <c r="H3" s="151"/>
      <c r="I3" s="152"/>
      <c r="K3" s="136" t="s">
        <v>65</v>
      </c>
      <c r="L3" s="137"/>
      <c r="M3" s="137"/>
      <c r="N3" s="137"/>
      <c r="O3" s="137"/>
      <c r="P3" s="137"/>
      <c r="Q3" s="138"/>
      <c r="S3" s="136" t="s">
        <v>91</v>
      </c>
      <c r="T3" s="137"/>
      <c r="U3" s="137"/>
      <c r="V3" s="137"/>
      <c r="W3" s="137"/>
      <c r="X3" s="137"/>
      <c r="Y3" s="137"/>
      <c r="Z3" s="137"/>
      <c r="AA3" s="137"/>
      <c r="AB3" s="137"/>
      <c r="AC3" s="137"/>
      <c r="AD3" s="138"/>
    </row>
    <row r="4" spans="1:30" ht="16" thickBot="1"/>
    <row r="5" spans="1:30" ht="15.75" customHeight="1">
      <c r="B5" s="131" t="s">
        <v>63</v>
      </c>
      <c r="C5" s="157" t="s">
        <v>64</v>
      </c>
      <c r="D5" s="157" t="s">
        <v>62</v>
      </c>
      <c r="E5" s="157" t="s">
        <v>60</v>
      </c>
      <c r="F5" s="157" t="s">
        <v>61</v>
      </c>
      <c r="G5" s="157"/>
      <c r="H5" s="157"/>
      <c r="I5" s="132"/>
      <c r="K5" s="145" t="s">
        <v>4</v>
      </c>
      <c r="L5" s="145" t="s">
        <v>3</v>
      </c>
      <c r="M5" s="145" t="s">
        <v>5</v>
      </c>
      <c r="N5" s="145" t="s">
        <v>6</v>
      </c>
      <c r="O5" s="145" t="s">
        <v>7</v>
      </c>
      <c r="P5" s="145" t="s">
        <v>8</v>
      </c>
      <c r="Q5" s="145" t="s">
        <v>9</v>
      </c>
      <c r="S5" s="78"/>
      <c r="T5" s="78"/>
      <c r="U5" s="78"/>
      <c r="V5" s="78"/>
      <c r="W5" s="78"/>
      <c r="X5" s="78"/>
      <c r="Y5" s="78"/>
      <c r="Z5" s="78"/>
      <c r="AA5" s="78"/>
      <c r="AB5" s="78"/>
      <c r="AC5" s="78"/>
      <c r="AD5" s="78"/>
    </row>
    <row r="6" spans="1:30" ht="31" customHeight="1">
      <c r="B6" s="155"/>
      <c r="C6" s="158"/>
      <c r="D6" s="158"/>
      <c r="E6" s="158"/>
      <c r="F6" s="45" t="s">
        <v>0</v>
      </c>
      <c r="G6" s="45" t="s">
        <v>150</v>
      </c>
      <c r="H6" s="45" t="s">
        <v>1</v>
      </c>
      <c r="I6" s="46" t="s">
        <v>151</v>
      </c>
      <c r="K6" s="146"/>
      <c r="L6" s="146"/>
      <c r="M6" s="146"/>
      <c r="N6" s="146"/>
      <c r="O6" s="146"/>
      <c r="P6" s="146"/>
      <c r="Q6" s="146"/>
      <c r="S6" s="78"/>
      <c r="T6" s="78"/>
      <c r="U6" s="78"/>
      <c r="V6" s="78"/>
      <c r="W6" s="78"/>
      <c r="X6" s="78"/>
      <c r="Y6" s="78"/>
      <c r="Z6" s="78"/>
      <c r="AA6" s="78"/>
      <c r="AB6" s="78"/>
      <c r="AC6" s="78"/>
      <c r="AD6" s="78"/>
    </row>
    <row r="7" spans="1:30" ht="62" customHeight="1">
      <c r="B7" s="30">
        <v>21</v>
      </c>
      <c r="C7" s="28" t="s">
        <v>30</v>
      </c>
      <c r="D7" s="87" t="s">
        <v>121</v>
      </c>
      <c r="E7" s="129" t="s">
        <v>165</v>
      </c>
      <c r="F7" s="89"/>
      <c r="G7" s="88"/>
      <c r="H7" s="89"/>
      <c r="I7" s="91" t="s">
        <v>2</v>
      </c>
      <c r="K7" s="5">
        <f>IF(F7="x",0,IF(G7="x",1,IF(H7="x",2,IF(I7="x",3,"Marque una x"))))</f>
        <v>3</v>
      </c>
      <c r="L7" s="5">
        <f>IF(K7="Marque una x",0,(K7/3))</f>
        <v>1</v>
      </c>
      <c r="M7" s="5">
        <f>L7/1</f>
        <v>1</v>
      </c>
      <c r="N7" s="5">
        <f>'EvaScrum Information'!D8</f>
        <v>70</v>
      </c>
      <c r="O7" s="5">
        <f>N7/(SUM(N7:N10))</f>
        <v>0.29166666666666669</v>
      </c>
      <c r="P7" s="5">
        <f>O7*M7</f>
        <v>0.29166666666666669</v>
      </c>
      <c r="Q7" s="139">
        <f>(SUM(P7:P10))*100</f>
        <v>100</v>
      </c>
    </row>
    <row r="8" spans="1:30" ht="113" customHeight="1">
      <c r="B8" s="30">
        <v>22</v>
      </c>
      <c r="C8" s="45" t="s">
        <v>31</v>
      </c>
      <c r="D8" s="17" t="s">
        <v>122</v>
      </c>
      <c r="E8" s="25" t="s">
        <v>165</v>
      </c>
      <c r="F8" s="80"/>
      <c r="G8" s="80"/>
      <c r="H8" s="80"/>
      <c r="I8" s="92" t="s">
        <v>2</v>
      </c>
      <c r="K8" s="8">
        <f>IF(F8="x",0,IF(G8="x",1,IF(H8="x",2,IF(I8="x",3,"Marque una x"))))</f>
        <v>3</v>
      </c>
      <c r="L8" s="8">
        <f t="shared" ref="L8:L10" si="0">IF(K8="Marque una x",0,(K8/3))</f>
        <v>1</v>
      </c>
      <c r="M8" s="8">
        <f t="shared" ref="M8:M10" si="1">L8/1</f>
        <v>1</v>
      </c>
      <c r="N8" s="7">
        <f>'EvaScrum Information'!D8</f>
        <v>70</v>
      </c>
      <c r="O8" s="7">
        <f>N8/(SUM(N7:N10))</f>
        <v>0.29166666666666669</v>
      </c>
      <c r="P8" s="8">
        <f t="shared" ref="P8:P10" si="2">O8*M8</f>
        <v>0.29166666666666669</v>
      </c>
      <c r="Q8" s="139"/>
    </row>
    <row r="9" spans="1:30" ht="84" customHeight="1">
      <c r="B9" s="30">
        <v>23</v>
      </c>
      <c r="C9" s="98" t="s">
        <v>32</v>
      </c>
      <c r="D9" s="39" t="s">
        <v>123</v>
      </c>
      <c r="E9" s="37" t="s">
        <v>59</v>
      </c>
      <c r="F9" s="21"/>
      <c r="G9" s="90"/>
      <c r="H9" s="21"/>
      <c r="I9" s="93" t="s">
        <v>2</v>
      </c>
      <c r="K9" s="8">
        <f>IF(F9="x",0,IF(G9="x",1,IF(H9="x",2,IF(I9="x",3,"Marque una x"))))</f>
        <v>3</v>
      </c>
      <c r="L9" s="8">
        <f t="shared" si="0"/>
        <v>1</v>
      </c>
      <c r="M9" s="8">
        <f t="shared" si="1"/>
        <v>1</v>
      </c>
      <c r="N9" s="7">
        <f>'EvaScrum Information'!D8</f>
        <v>70</v>
      </c>
      <c r="O9" s="7">
        <f>N9/(SUM(N7:N10))</f>
        <v>0.29166666666666669</v>
      </c>
      <c r="P9" s="8">
        <f t="shared" si="2"/>
        <v>0.29166666666666669</v>
      </c>
      <c r="Q9" s="139"/>
    </row>
    <row r="10" spans="1:30" ht="105" customHeight="1" thickBot="1">
      <c r="B10" s="31">
        <v>24</v>
      </c>
      <c r="C10" s="99" t="s">
        <v>33</v>
      </c>
      <c r="D10" s="94" t="s">
        <v>124</v>
      </c>
      <c r="E10" s="106" t="s">
        <v>168</v>
      </c>
      <c r="F10" s="95"/>
      <c r="G10" s="95"/>
      <c r="H10" s="95"/>
      <c r="I10" s="96" t="s">
        <v>2</v>
      </c>
      <c r="K10" s="8">
        <f>IF(F10="x",0,IF(G10="x",1,IF(H10="x",2,IF(I10="x",3,"Marque una x"))))</f>
        <v>3</v>
      </c>
      <c r="L10" s="8">
        <f t="shared" si="0"/>
        <v>1</v>
      </c>
      <c r="M10" s="8">
        <f t="shared" si="1"/>
        <v>1</v>
      </c>
      <c r="N10" s="5">
        <f>'EvaScrum Information'!D9</f>
        <v>30</v>
      </c>
      <c r="O10" s="5">
        <f>N10/(SUM(N7:N10))</f>
        <v>0.125</v>
      </c>
      <c r="P10" s="8">
        <f t="shared" si="2"/>
        <v>0.125</v>
      </c>
      <c r="Q10" s="139"/>
    </row>
    <row r="11" spans="1:30" ht="76" customHeight="1" thickBot="1">
      <c r="A11" s="16"/>
      <c r="B11" s="16"/>
      <c r="C11" s="16"/>
      <c r="D11" s="16"/>
      <c r="E11" s="130"/>
      <c r="F11" s="218" t="str">
        <f>IF((COUNTBLANK(F7:I10))&gt;12,"There are unanswered questions, please verify",(IF(COUNTBLANK(F7:I10)&lt;12,"There are questions with more than one answers","Complete phase")))</f>
        <v>Complete phase</v>
      </c>
      <c r="G11" s="219"/>
      <c r="H11" s="219"/>
      <c r="I11" s="220"/>
    </row>
    <row r="15" spans="1:30" ht="21">
      <c r="C15" s="118" t="s">
        <v>172</v>
      </c>
    </row>
    <row r="16" spans="1:30">
      <c r="C16" t="s">
        <v>152</v>
      </c>
    </row>
    <row r="17" spans="3:3">
      <c r="C17" t="s">
        <v>153</v>
      </c>
    </row>
    <row r="18" spans="3:3">
      <c r="C18" t="s">
        <v>154</v>
      </c>
    </row>
  </sheetData>
  <mergeCells count="17">
    <mergeCell ref="F11:I11"/>
    <mergeCell ref="Q7:Q10"/>
    <mergeCell ref="M5:M6"/>
    <mergeCell ref="N5:N6"/>
    <mergeCell ref="O5:O6"/>
    <mergeCell ref="P5:P6"/>
    <mergeCell ref="Q5:Q6"/>
    <mergeCell ref="B3:I3"/>
    <mergeCell ref="K3:Q3"/>
    <mergeCell ref="S3:AD3"/>
    <mergeCell ref="K5:K6"/>
    <mergeCell ref="L5:L6"/>
    <mergeCell ref="C5:C6"/>
    <mergeCell ref="D5:D6"/>
    <mergeCell ref="E5:E6"/>
    <mergeCell ref="F5:I5"/>
    <mergeCell ref="B5:B6"/>
  </mergeCells>
  <conditionalFormatting sqref="F11:I11">
    <cfRule type="notContainsText" dxfId="3" priority="1" operator="notContains" text="Complete phase">
      <formula>ISERROR(SEARCH("Complete phase",F11))</formula>
    </cfRule>
    <cfRule type="containsText" dxfId="2" priority="2" operator="containsText" text="Complete phase">
      <formula>NOT(ISERROR(SEARCH("Complete phase",F11)))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D28"/>
  <sheetViews>
    <sheetView zoomScale="50" zoomScaleNormal="50" workbookViewId="0">
      <selection activeCell="C25" sqref="C25"/>
    </sheetView>
  </sheetViews>
  <sheetFormatPr baseColWidth="10" defaultRowHeight="15"/>
  <cols>
    <col min="2" max="2" width="10.83203125" style="9"/>
    <col min="3" max="3" width="42.83203125" customWidth="1"/>
    <col min="4" max="4" width="66" customWidth="1"/>
    <col min="5" max="5" width="30.6640625" customWidth="1"/>
    <col min="6" max="9" width="4.6640625" customWidth="1"/>
    <col min="11" max="11" width="21.83203125" customWidth="1"/>
  </cols>
  <sheetData>
    <row r="2" spans="2:30" ht="16" thickBot="1"/>
    <row r="3" spans="2:30" ht="48" thickBot="1">
      <c r="B3" s="150" t="s">
        <v>138</v>
      </c>
      <c r="C3" s="151"/>
      <c r="D3" s="151"/>
      <c r="E3" s="151"/>
      <c r="F3" s="151"/>
      <c r="G3" s="151"/>
      <c r="H3" s="151"/>
      <c r="I3" s="152"/>
      <c r="K3" s="136" t="s">
        <v>65</v>
      </c>
      <c r="L3" s="137"/>
      <c r="M3" s="137"/>
      <c r="N3" s="137"/>
      <c r="O3" s="137"/>
      <c r="P3" s="137"/>
      <c r="Q3" s="138"/>
      <c r="S3" s="136" t="s">
        <v>91</v>
      </c>
      <c r="T3" s="137"/>
      <c r="U3" s="137"/>
      <c r="V3" s="137"/>
      <c r="W3" s="137"/>
      <c r="X3" s="137"/>
      <c r="Y3" s="137"/>
      <c r="Z3" s="137"/>
      <c r="AA3" s="137"/>
      <c r="AB3" s="137"/>
      <c r="AC3" s="137"/>
      <c r="AD3" s="138"/>
    </row>
    <row r="4" spans="2:30" ht="16" thickBot="1"/>
    <row r="5" spans="2:30" ht="15.75" customHeight="1">
      <c r="B5" s="131" t="s">
        <v>63</v>
      </c>
      <c r="C5" s="157" t="s">
        <v>64</v>
      </c>
      <c r="D5" s="157" t="s">
        <v>62</v>
      </c>
      <c r="E5" s="157" t="s">
        <v>60</v>
      </c>
      <c r="F5" s="157" t="s">
        <v>61</v>
      </c>
      <c r="G5" s="157"/>
      <c r="H5" s="157"/>
      <c r="I5" s="132"/>
      <c r="K5" s="229" t="s">
        <v>4</v>
      </c>
      <c r="L5" s="223" t="s">
        <v>3</v>
      </c>
      <c r="M5" s="223" t="s">
        <v>5</v>
      </c>
      <c r="N5" s="223" t="s">
        <v>6</v>
      </c>
      <c r="O5" s="223" t="s">
        <v>7</v>
      </c>
      <c r="P5" s="223" t="s">
        <v>8</v>
      </c>
      <c r="Q5" s="221" t="s">
        <v>9</v>
      </c>
    </row>
    <row r="6" spans="2:30" ht="48" customHeight="1">
      <c r="B6" s="155"/>
      <c r="C6" s="158"/>
      <c r="D6" s="158"/>
      <c r="E6" s="158"/>
      <c r="F6" s="45" t="s">
        <v>0</v>
      </c>
      <c r="G6" s="45" t="s">
        <v>150</v>
      </c>
      <c r="H6" s="45" t="s">
        <v>1</v>
      </c>
      <c r="I6" s="46" t="s">
        <v>151</v>
      </c>
      <c r="K6" s="230"/>
      <c r="L6" s="224"/>
      <c r="M6" s="224"/>
      <c r="N6" s="224"/>
      <c r="O6" s="224"/>
      <c r="P6" s="224"/>
      <c r="Q6" s="222"/>
    </row>
    <row r="7" spans="2:30" ht="40" customHeight="1">
      <c r="B7" s="212">
        <v>25</v>
      </c>
      <c r="C7" s="208" t="s">
        <v>34</v>
      </c>
      <c r="D7" s="39" t="s">
        <v>126</v>
      </c>
      <c r="E7" s="209" t="s">
        <v>169</v>
      </c>
      <c r="F7" s="100"/>
      <c r="G7" s="100"/>
      <c r="H7" s="100"/>
      <c r="I7" s="102" t="s">
        <v>2</v>
      </c>
      <c r="K7" s="30">
        <f t="shared" ref="K7:K18" si="0">IF(F7="x",0,IF(G7="x",1,IF(H7="x",2,IF(I7="x",3,"Marque una x"))))</f>
        <v>3</v>
      </c>
      <c r="L7" s="15">
        <f>IF(K7="Marque una x",0,(K7/3))</f>
        <v>1</v>
      </c>
      <c r="M7" s="139">
        <f>(SUM(L7:L9)/3)</f>
        <v>1</v>
      </c>
      <c r="N7" s="139">
        <f>'EvaScrum Information'!D8</f>
        <v>70</v>
      </c>
      <c r="O7" s="139">
        <f>N7/(SUM(N7:N18))</f>
        <v>0.25925925925925924</v>
      </c>
      <c r="P7" s="139">
        <f>O7*M7</f>
        <v>0.25925925925925924</v>
      </c>
      <c r="Q7" s="191">
        <f>SUM(P7:P18)*100</f>
        <v>100</v>
      </c>
    </row>
    <row r="8" spans="2:30" ht="42" customHeight="1">
      <c r="B8" s="212"/>
      <c r="C8" s="208"/>
      <c r="D8" s="17" t="s">
        <v>127</v>
      </c>
      <c r="E8" s="210"/>
      <c r="F8" s="101"/>
      <c r="G8" s="101"/>
      <c r="H8" s="101"/>
      <c r="I8" s="103" t="s">
        <v>2</v>
      </c>
      <c r="K8" s="30">
        <f t="shared" si="0"/>
        <v>3</v>
      </c>
      <c r="L8" s="15">
        <f t="shared" ref="L8:L17" si="1">IF(K8="Marque una x",0,(K8/3))</f>
        <v>1</v>
      </c>
      <c r="M8" s="139"/>
      <c r="N8" s="139"/>
      <c r="O8" s="139"/>
      <c r="P8" s="139"/>
      <c r="Q8" s="191"/>
    </row>
    <row r="9" spans="2:30" ht="34" customHeight="1">
      <c r="B9" s="212"/>
      <c r="C9" s="208"/>
      <c r="D9" s="39" t="s">
        <v>128</v>
      </c>
      <c r="E9" s="210"/>
      <c r="F9" s="100"/>
      <c r="G9" s="100"/>
      <c r="H9" s="100"/>
      <c r="I9" s="102" t="s">
        <v>2</v>
      </c>
      <c r="K9" s="30">
        <f t="shared" si="0"/>
        <v>3</v>
      </c>
      <c r="L9" s="15">
        <f t="shared" si="1"/>
        <v>1</v>
      </c>
      <c r="M9" s="139"/>
      <c r="N9" s="139"/>
      <c r="O9" s="139"/>
      <c r="P9" s="139"/>
      <c r="Q9" s="191"/>
    </row>
    <row r="10" spans="2:30" ht="44" customHeight="1">
      <c r="B10" s="212">
        <v>26</v>
      </c>
      <c r="C10" s="243" t="s">
        <v>35</v>
      </c>
      <c r="D10" s="17" t="s">
        <v>129</v>
      </c>
      <c r="E10" s="210"/>
      <c r="F10" s="101"/>
      <c r="G10" s="101"/>
      <c r="H10" s="101"/>
      <c r="I10" s="103" t="s">
        <v>2</v>
      </c>
      <c r="K10" s="30">
        <f t="shared" si="0"/>
        <v>3</v>
      </c>
      <c r="L10" s="15">
        <f t="shared" si="1"/>
        <v>1</v>
      </c>
      <c r="M10" s="139">
        <f>(SUM(L10:L11)/2)</f>
        <v>1</v>
      </c>
      <c r="N10" s="139">
        <f>'EvaScrum Information'!D8</f>
        <v>70</v>
      </c>
      <c r="O10" s="139">
        <f>N10/(SUM(N7:N18))</f>
        <v>0.25925925925925924</v>
      </c>
      <c r="P10" s="139">
        <f>O10*M10</f>
        <v>0.25925925925925924</v>
      </c>
      <c r="Q10" s="191"/>
    </row>
    <row r="11" spans="2:30" ht="58" customHeight="1">
      <c r="B11" s="212"/>
      <c r="C11" s="243"/>
      <c r="D11" s="39" t="s">
        <v>130</v>
      </c>
      <c r="E11" s="210"/>
      <c r="F11" s="100"/>
      <c r="G11" s="100"/>
      <c r="H11" s="100"/>
      <c r="I11" s="102" t="s">
        <v>2</v>
      </c>
      <c r="K11" s="30">
        <f t="shared" si="0"/>
        <v>3</v>
      </c>
      <c r="L11" s="15">
        <f t="shared" si="1"/>
        <v>1</v>
      </c>
      <c r="M11" s="139"/>
      <c r="N11" s="139"/>
      <c r="O11" s="139"/>
      <c r="P11" s="139"/>
      <c r="Q11" s="191"/>
    </row>
    <row r="12" spans="2:30" ht="33" customHeight="1">
      <c r="B12" s="212">
        <v>27</v>
      </c>
      <c r="C12" s="208" t="s">
        <v>36</v>
      </c>
      <c r="D12" s="17" t="s">
        <v>131</v>
      </c>
      <c r="E12" s="210"/>
      <c r="F12" s="25"/>
      <c r="G12" s="25"/>
      <c r="H12" s="25"/>
      <c r="I12" s="26" t="s">
        <v>2</v>
      </c>
      <c r="K12" s="30">
        <f t="shared" si="0"/>
        <v>3</v>
      </c>
      <c r="L12" s="15">
        <f t="shared" si="1"/>
        <v>1</v>
      </c>
      <c r="M12" s="145">
        <f>(SUM(L12:L13)/2)</f>
        <v>1</v>
      </c>
      <c r="N12" s="145">
        <f>'EvaScrum Information'!D9</f>
        <v>30</v>
      </c>
      <c r="O12" s="139">
        <f>N12/(SUM(N7:N18))</f>
        <v>0.1111111111111111</v>
      </c>
      <c r="P12" s="139">
        <f>O12*M12</f>
        <v>0.1111111111111111</v>
      </c>
      <c r="Q12" s="191"/>
    </row>
    <row r="13" spans="2:30" ht="40" customHeight="1">
      <c r="B13" s="212"/>
      <c r="C13" s="208"/>
      <c r="D13" s="39" t="s">
        <v>132</v>
      </c>
      <c r="E13" s="210"/>
      <c r="F13" s="37"/>
      <c r="G13" s="37"/>
      <c r="H13" s="37"/>
      <c r="I13" s="104" t="s">
        <v>2</v>
      </c>
      <c r="K13" s="30">
        <f t="shared" si="0"/>
        <v>3</v>
      </c>
      <c r="L13" s="15">
        <f t="shared" si="1"/>
        <v>1</v>
      </c>
      <c r="M13" s="147"/>
      <c r="N13" s="147"/>
      <c r="O13" s="139"/>
      <c r="P13" s="139"/>
      <c r="Q13" s="191"/>
    </row>
    <row r="14" spans="2:30" ht="44" customHeight="1">
      <c r="B14" s="212">
        <v>28</v>
      </c>
      <c r="C14" s="243" t="s">
        <v>37</v>
      </c>
      <c r="D14" s="17" t="s">
        <v>133</v>
      </c>
      <c r="E14" s="210"/>
      <c r="F14" s="25"/>
      <c r="G14" s="25"/>
      <c r="H14" s="25"/>
      <c r="I14" s="26" t="s">
        <v>2</v>
      </c>
      <c r="K14" s="30">
        <f t="shared" si="0"/>
        <v>3</v>
      </c>
      <c r="L14" s="15">
        <f t="shared" si="1"/>
        <v>1</v>
      </c>
      <c r="M14" s="139">
        <f>(SUM(L14:L15)/2)</f>
        <v>1</v>
      </c>
      <c r="N14" s="139">
        <f>'EvaScrum Information'!D9</f>
        <v>30</v>
      </c>
      <c r="O14" s="139">
        <f>N14/(SUM(N7:N18))</f>
        <v>0.1111111111111111</v>
      </c>
      <c r="P14" s="139">
        <f>O14*M14</f>
        <v>0.1111111111111111</v>
      </c>
      <c r="Q14" s="191"/>
    </row>
    <row r="15" spans="2:30" ht="31" customHeight="1">
      <c r="B15" s="212"/>
      <c r="C15" s="243"/>
      <c r="D15" s="39" t="s">
        <v>134</v>
      </c>
      <c r="E15" s="210"/>
      <c r="F15" s="37"/>
      <c r="G15" s="37"/>
      <c r="H15" s="37"/>
      <c r="I15" s="104" t="s">
        <v>2</v>
      </c>
      <c r="K15" s="30">
        <f t="shared" si="0"/>
        <v>3</v>
      </c>
      <c r="L15" s="15">
        <f t="shared" si="1"/>
        <v>1</v>
      </c>
      <c r="M15" s="139"/>
      <c r="N15" s="139"/>
      <c r="O15" s="139"/>
      <c r="P15" s="139"/>
      <c r="Q15" s="191"/>
    </row>
    <row r="16" spans="2:30" ht="31" customHeight="1">
      <c r="B16" s="188">
        <v>29</v>
      </c>
      <c r="C16" s="208" t="s">
        <v>38</v>
      </c>
      <c r="D16" s="17" t="s">
        <v>135</v>
      </c>
      <c r="E16" s="210"/>
      <c r="F16" s="25"/>
      <c r="G16" s="25"/>
      <c r="H16" s="25"/>
      <c r="I16" s="26" t="s">
        <v>2</v>
      </c>
      <c r="K16" s="30">
        <f t="shared" si="0"/>
        <v>3</v>
      </c>
      <c r="L16" s="15">
        <f t="shared" si="1"/>
        <v>1</v>
      </c>
      <c r="M16" s="145">
        <f>(SUM(L16:L18)/3)</f>
        <v>1</v>
      </c>
      <c r="N16" s="145">
        <f>'EvaScrum Information'!D8</f>
        <v>70</v>
      </c>
      <c r="O16" s="145">
        <f>N16/(SUM(N7:N18))</f>
        <v>0.25925925925925924</v>
      </c>
      <c r="P16" s="145">
        <f>O16*M16</f>
        <v>0.25925925925925924</v>
      </c>
      <c r="Q16" s="191"/>
    </row>
    <row r="17" spans="2:17" ht="41" customHeight="1">
      <c r="B17" s="226"/>
      <c r="C17" s="208"/>
      <c r="D17" s="39" t="s">
        <v>136</v>
      </c>
      <c r="E17" s="210"/>
      <c r="F17" s="37"/>
      <c r="G17" s="37"/>
      <c r="H17" s="37"/>
      <c r="I17" s="104" t="s">
        <v>2</v>
      </c>
      <c r="K17" s="30">
        <f t="shared" si="0"/>
        <v>3</v>
      </c>
      <c r="L17" s="15">
        <f t="shared" si="1"/>
        <v>1</v>
      </c>
      <c r="M17" s="146"/>
      <c r="N17" s="146"/>
      <c r="O17" s="146"/>
      <c r="P17" s="146"/>
      <c r="Q17" s="191"/>
    </row>
    <row r="18" spans="2:17" ht="66" customHeight="1" thickBot="1">
      <c r="B18" s="227"/>
      <c r="C18" s="225"/>
      <c r="D18" s="105" t="s">
        <v>137</v>
      </c>
      <c r="E18" s="242"/>
      <c r="F18" s="106"/>
      <c r="G18" s="106"/>
      <c r="H18" s="106"/>
      <c r="I18" s="107" t="s">
        <v>2</v>
      </c>
      <c r="K18" s="31">
        <f t="shared" si="0"/>
        <v>3</v>
      </c>
      <c r="L18" s="32">
        <f t="shared" ref="L18" si="2">IF(K18="Marque una x",0,(K18/3))</f>
        <v>1</v>
      </c>
      <c r="M18" s="228"/>
      <c r="N18" s="228"/>
      <c r="O18" s="228"/>
      <c r="P18" s="228"/>
      <c r="Q18" s="192"/>
    </row>
    <row r="19" spans="2:17">
      <c r="D19" s="241"/>
      <c r="E19" s="241"/>
      <c r="F19" s="232" t="str">
        <f>IF((COUNTBLANK(F7:I18))&gt;36,"There are unanswered questions, please verify",(IF(COUNTBLANK(F7:I18)&lt;36,"There are questions with more than one answers","Complete phase")))</f>
        <v>Complete phase</v>
      </c>
      <c r="G19" s="233"/>
      <c r="H19" s="233"/>
      <c r="I19" s="234"/>
      <c r="K19" s="108"/>
      <c r="L19" s="108"/>
    </row>
    <row r="20" spans="2:17">
      <c r="D20" s="231"/>
      <c r="E20" s="231"/>
      <c r="F20" s="235"/>
      <c r="G20" s="236"/>
      <c r="H20" s="236"/>
      <c r="I20" s="237"/>
    </row>
    <row r="21" spans="2:17" ht="14" customHeight="1">
      <c r="D21" s="231"/>
      <c r="E21" s="231"/>
      <c r="F21" s="235"/>
      <c r="G21" s="236"/>
      <c r="H21" s="236"/>
      <c r="I21" s="237"/>
    </row>
    <row r="22" spans="2:17" ht="61.25" customHeight="1" thickBot="1">
      <c r="D22" s="231"/>
      <c r="E22" s="231"/>
      <c r="F22" s="238"/>
      <c r="G22" s="239"/>
      <c r="H22" s="239"/>
      <c r="I22" s="240"/>
    </row>
    <row r="24" spans="2:17">
      <c r="F24" s="231"/>
      <c r="G24" s="231"/>
      <c r="H24" s="231"/>
      <c r="I24" s="231"/>
    </row>
    <row r="25" spans="2:17" ht="21">
      <c r="C25" s="118" t="s">
        <v>172</v>
      </c>
    </row>
    <row r="26" spans="2:17">
      <c r="C26" t="s">
        <v>152</v>
      </c>
    </row>
    <row r="27" spans="2:17">
      <c r="C27" t="s">
        <v>153</v>
      </c>
    </row>
    <row r="28" spans="2:17">
      <c r="C28" t="s">
        <v>154</v>
      </c>
    </row>
  </sheetData>
  <mergeCells count="51">
    <mergeCell ref="F24:I24"/>
    <mergeCell ref="F19:I22"/>
    <mergeCell ref="E19:E22"/>
    <mergeCell ref="D19:D22"/>
    <mergeCell ref="B5:B6"/>
    <mergeCell ref="B7:B9"/>
    <mergeCell ref="B10:B11"/>
    <mergeCell ref="B14:B15"/>
    <mergeCell ref="E7:E18"/>
    <mergeCell ref="C5:C6"/>
    <mergeCell ref="D5:D6"/>
    <mergeCell ref="E5:E6"/>
    <mergeCell ref="F5:I5"/>
    <mergeCell ref="C7:C9"/>
    <mergeCell ref="C10:C11"/>
    <mergeCell ref="C14:C15"/>
    <mergeCell ref="O5:O6"/>
    <mergeCell ref="P14:P15"/>
    <mergeCell ref="Q7:Q18"/>
    <mergeCell ref="N7:N9"/>
    <mergeCell ref="O7:O9"/>
    <mergeCell ref="N10:N11"/>
    <mergeCell ref="O10:O11"/>
    <mergeCell ref="N14:N15"/>
    <mergeCell ref="O14:O15"/>
    <mergeCell ref="P16:P18"/>
    <mergeCell ref="C16:C18"/>
    <mergeCell ref="B16:B18"/>
    <mergeCell ref="M12:M13"/>
    <mergeCell ref="N12:N13"/>
    <mergeCell ref="O12:O13"/>
    <mergeCell ref="M16:M18"/>
    <mergeCell ref="N16:N18"/>
    <mergeCell ref="O16:O18"/>
    <mergeCell ref="M14:M15"/>
    <mergeCell ref="S3:AD3"/>
    <mergeCell ref="B3:I3"/>
    <mergeCell ref="K3:Q3"/>
    <mergeCell ref="B12:B13"/>
    <mergeCell ref="C12:C13"/>
    <mergeCell ref="P12:P13"/>
    <mergeCell ref="Q5:Q6"/>
    <mergeCell ref="P7:P9"/>
    <mergeCell ref="P10:P11"/>
    <mergeCell ref="P5:P6"/>
    <mergeCell ref="M7:M9"/>
    <mergeCell ref="M10:M11"/>
    <mergeCell ref="K5:K6"/>
    <mergeCell ref="L5:L6"/>
    <mergeCell ref="M5:M6"/>
    <mergeCell ref="N5:N6"/>
  </mergeCells>
  <conditionalFormatting sqref="F19:I22">
    <cfRule type="notContainsText" dxfId="1" priority="1" operator="notContains" text="Complete phase">
      <formula>ISERROR(SEARCH("Complete phase",F19))</formula>
    </cfRule>
    <cfRule type="containsText" dxfId="0" priority="2" operator="containsText" text="Complete phase">
      <formula>NOT(ISERROR(SEARCH("Complete phase",F19)))</formula>
    </cfRule>
  </conditionalFormatting>
  <conditionalFormatting sqref="E19:E22">
    <cfRule type="colorScale" priority="6">
      <colorScale>
        <cfvo type="formula" val="#REF!=45"/>
        <cfvo type="formula" val="#REF!&lt;&gt;45"/>
        <color theme="6" tint="-0.499984740745262"/>
        <color rgb="FFFF0000"/>
      </colorScale>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18"/>
  <sheetViews>
    <sheetView tabSelected="1" workbookViewId="0">
      <selection activeCell="B15" sqref="B15"/>
    </sheetView>
  </sheetViews>
  <sheetFormatPr baseColWidth="10" defaultRowHeight="15"/>
  <cols>
    <col min="3" max="3" width="20.6640625" style="13" customWidth="1"/>
    <col min="4" max="4" width="15.33203125" customWidth="1"/>
    <col min="5" max="5" width="4.5" customWidth="1"/>
  </cols>
  <sheetData>
    <row r="1" spans="2:4" ht="16" thickBot="1"/>
    <row r="2" spans="2:4" ht="15" customHeight="1">
      <c r="C2" s="131" t="s">
        <v>64</v>
      </c>
      <c r="D2" s="132" t="s">
        <v>139</v>
      </c>
    </row>
    <row r="3" spans="2:4">
      <c r="C3" s="155"/>
      <c r="D3" s="244"/>
    </row>
    <row r="4" spans="2:4" ht="30" customHeight="1">
      <c r="C4" s="111" t="s">
        <v>58</v>
      </c>
      <c r="D4" s="109">
        <f>'Start Phase'!Q7</f>
        <v>99.999999999999986</v>
      </c>
    </row>
    <row r="5" spans="2:4" ht="30" customHeight="1">
      <c r="C5" s="112" t="s">
        <v>66</v>
      </c>
      <c r="D5" s="110">
        <f>'Planning and estimation Phase'!Q7</f>
        <v>100</v>
      </c>
    </row>
    <row r="6" spans="2:4" ht="30" customHeight="1">
      <c r="C6" s="111" t="s">
        <v>92</v>
      </c>
      <c r="D6" s="109">
        <f>'Implementation Phase'!Q7</f>
        <v>100</v>
      </c>
    </row>
    <row r="7" spans="2:4" ht="30" customHeight="1">
      <c r="C7" s="112" t="s">
        <v>105</v>
      </c>
      <c r="D7" s="110">
        <f>'Retrospective and review Phase'!Q7:Q21</f>
        <v>100</v>
      </c>
    </row>
    <row r="8" spans="2:4" ht="30" customHeight="1">
      <c r="C8" s="111" t="s">
        <v>125</v>
      </c>
      <c r="D8" s="109">
        <f>'Closure Phase'!Q7</f>
        <v>100</v>
      </c>
    </row>
    <row r="9" spans="2:4" ht="30" customHeight="1">
      <c r="C9" s="112" t="s">
        <v>138</v>
      </c>
      <c r="D9" s="110">
        <f>'Transverse Phase'!Q7</f>
        <v>100</v>
      </c>
    </row>
    <row r="10" spans="2:4" ht="52" customHeight="1" thickBot="1">
      <c r="C10" s="114" t="s">
        <v>170</v>
      </c>
      <c r="D10" s="115">
        <f>((SUM(D4:D9))/6)/100</f>
        <v>1</v>
      </c>
    </row>
    <row r="11" spans="2:4" ht="46" thickBot="1">
      <c r="C11" s="114" t="s">
        <v>140</v>
      </c>
      <c r="D11" s="114" t="str">
        <f>IF((AND(D10&gt;=86%,D10&lt;=100%)),"Fully Achieved",(IF((AND(D10&gt;=51%,D10&lt;85%)),"Largely Achieved",(IF((AND(D10&gt;=16%,D10&lt;50%)),"Partially Achieved",(IF((AND(D10&gt;=0%,D10&lt;=15%)),"Not Achieved",(IF((AND(D10&gt;100%,D10&lt;0%)),"Out of range")))))))))</f>
        <v>Fully Achieved</v>
      </c>
    </row>
    <row r="12" spans="2:4">
      <c r="C12" s="14"/>
      <c r="D12" s="1"/>
    </row>
    <row r="15" spans="2:4" ht="21">
      <c r="B15" s="118" t="s">
        <v>172</v>
      </c>
    </row>
    <row r="16" spans="2:4">
      <c r="B16" t="s">
        <v>152</v>
      </c>
    </row>
    <row r="17" spans="2:2">
      <c r="B17" t="s">
        <v>153</v>
      </c>
    </row>
    <row r="18" spans="2:2">
      <c r="B18" t="s">
        <v>154</v>
      </c>
    </row>
  </sheetData>
  <mergeCells count="2">
    <mergeCell ref="C2:C3"/>
    <mergeCell ref="D2:D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EvaScrum Information</vt:lpstr>
      <vt:lpstr>Start Phase</vt:lpstr>
      <vt:lpstr>Planning and estimation Phase</vt:lpstr>
      <vt:lpstr>Implementation Phase</vt:lpstr>
      <vt:lpstr>Retrospective and review Phase</vt:lpstr>
      <vt:lpstr>Closure Phase</vt:lpstr>
      <vt:lpstr>Transverse Phase</vt:lpstr>
      <vt:lpstr>Overall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2021-04-15T19:44:26Z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26bee858-6444-427f-bd41-c6159c080835</vt:lpwstr>
  </property>
</Properties>
</file>