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lectricity_Models\renewable_energy_value\india_REV_input\"/>
    </mc:Choice>
  </mc:AlternateContent>
  <bookViews>
    <workbookView xWindow="0" yWindow="0" windowWidth="19200" windowHeight="82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" l="1"/>
  <c r="G17" i="1"/>
  <c r="L18" i="1"/>
  <c r="M18" i="1"/>
  <c r="L17" i="1"/>
  <c r="M17" i="1"/>
  <c r="M16" i="1"/>
  <c r="K16" i="1"/>
  <c r="L16" i="1"/>
  <c r="C30" i="1"/>
  <c r="B29" i="1"/>
  <c r="H18" i="1"/>
  <c r="H17" i="1"/>
  <c r="H16" i="1"/>
  <c r="E24" i="1"/>
  <c r="F18" i="1"/>
  <c r="F16" i="1"/>
  <c r="G16" i="1"/>
  <c r="G23" i="1"/>
  <c r="F17" i="1"/>
  <c r="D17" i="1"/>
  <c r="D18" i="1"/>
  <c r="D16" i="1"/>
  <c r="F23" i="1"/>
  <c r="E23" i="1"/>
  <c r="D23" i="1"/>
  <c r="C23" i="1"/>
  <c r="B23" i="1"/>
  <c r="J18" i="1"/>
  <c r="J17" i="1"/>
  <c r="B9" i="1"/>
  <c r="D5" i="1"/>
  <c r="A11" i="1"/>
  <c r="B11" i="1"/>
  <c r="C9" i="1"/>
  <c r="B10" i="1"/>
  <c r="C10" i="1"/>
  <c r="C11" i="1"/>
  <c r="B8" i="1"/>
  <c r="C8" i="1"/>
  <c r="C5" i="1"/>
  <c r="C4" i="1"/>
</calcChain>
</file>

<file path=xl/sharedStrings.xml><?xml version="1.0" encoding="utf-8"?>
<sst xmlns="http://schemas.openxmlformats.org/spreadsheetml/2006/main" count="38" uniqueCount="34">
  <si>
    <t>energy gen</t>
  </si>
  <si>
    <t>Annual rate</t>
  </si>
  <si>
    <t>Annual rate 2017-2030</t>
  </si>
  <si>
    <t>annual rate</t>
  </si>
  <si>
    <t>energy generation 2030</t>
  </si>
  <si>
    <t>% of 19th EPS</t>
  </si>
  <si>
    <t>Low demand scenario</t>
  </si>
  <si>
    <t>storage</t>
  </si>
  <si>
    <t>ror</t>
  </si>
  <si>
    <t>pondage</t>
  </si>
  <si>
    <t>small hydro</t>
  </si>
  <si>
    <t>existing</t>
  </si>
  <si>
    <t>new</t>
  </si>
  <si>
    <t>total</t>
  </si>
  <si>
    <t>Capacity in MW</t>
  </si>
  <si>
    <t>Energy budget in MWh</t>
  </si>
  <si>
    <t>capacity factor</t>
  </si>
  <si>
    <t>new consolidated</t>
  </si>
  <si>
    <t>pumped hydro</t>
  </si>
  <si>
    <t>imports</t>
  </si>
  <si>
    <t>multipurpose</t>
  </si>
  <si>
    <t>total consolidated</t>
  </si>
  <si>
    <t xml:space="preserve">note: CEA report on optimal energy mix seems to reverse he numbers for hydro ror and pondage.  Numbers are revered in this analysis. </t>
  </si>
  <si>
    <t>total adjusted</t>
  </si>
  <si>
    <t>new adjusted</t>
  </si>
  <si>
    <t>storage + ror + multipurpose + pumped hydro</t>
  </si>
  <si>
    <t>Hydro high buildout  scenario</t>
  </si>
  <si>
    <t>Nuclear high buildout scenario</t>
  </si>
  <si>
    <t>nuclear existing</t>
  </si>
  <si>
    <t>capacity MW</t>
  </si>
  <si>
    <t>CF</t>
  </si>
  <si>
    <t>nuclear new</t>
  </si>
  <si>
    <t>nuclear high buildout total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</si>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</sst>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1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0" fontId="0" fillId="0" borderId="0" xfId="0" applyAlignment="1">
      <alignment horizontal="right"/>
    </xf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13" workbookViewId="0">
      <selection activeCell="E9" sqref="E9"/>
    </sheetView>
  </sheetViews>
  <sheetFormatPr defaultRowHeight="15" x14ac:dyDescent="0.25"/>
  <cols>
    <col min="1" max="1" width="17" customWidth="1"/>
  </cols>
  <sheetData>
    <row r="1" spans="1:13" x14ac:dyDescent="0.25">
      <c r="A1" s="6" t="s">
        <v>6</v>
      </c>
    </row>
    <row r="2" spans="1:13" x14ac:dyDescent="0.25">
      <c r="B2" t="s">
        <v>0</v>
      </c>
      <c r="C2" t="s">
        <v>1</v>
      </c>
      <c r="D2" t="s">
        <v>2</v>
      </c>
    </row>
    <row r="3" spans="1:13" x14ac:dyDescent="0.25">
      <c r="A3">
        <v>2017</v>
      </c>
      <c r="B3">
        <v>1242</v>
      </c>
    </row>
    <row r="4" spans="1:13" x14ac:dyDescent="0.25">
      <c r="A4">
        <v>2022</v>
      </c>
      <c r="B4">
        <v>1566</v>
      </c>
      <c r="C4">
        <f>(B4/B3)^(1/(A4-A3))-1</f>
        <v>4.7451763732829999E-2</v>
      </c>
    </row>
    <row r="5" spans="1:13" x14ac:dyDescent="0.25">
      <c r="A5">
        <v>2030</v>
      </c>
      <c r="B5">
        <v>2425</v>
      </c>
      <c r="C5">
        <f>(B5/B4)^(1/(A5-A4))-1</f>
        <v>5.618500688470518E-2</v>
      </c>
      <c r="D5">
        <f>(B5/B3)^(1/(A5-A3))-1</f>
        <v>5.2817483121931907E-2</v>
      </c>
    </row>
    <row r="7" spans="1:13" x14ac:dyDescent="0.25">
      <c r="A7" t="s">
        <v>3</v>
      </c>
      <c r="B7" t="s">
        <v>4</v>
      </c>
      <c r="C7" t="s">
        <v>5</v>
      </c>
    </row>
    <row r="8" spans="1:13" x14ac:dyDescent="0.25">
      <c r="A8" s="1">
        <v>0.03</v>
      </c>
      <c r="B8" s="2">
        <f>$B$3*(1+A8)^($A$5-$A$3)</f>
        <v>1823.9188721068424</v>
      </c>
      <c r="C8" s="3">
        <f>(B8-$B$11)/$B$11</f>
        <v>-0.24786850634769414</v>
      </c>
    </row>
    <row r="9" spans="1:13" x14ac:dyDescent="0.25">
      <c r="A9" s="1">
        <v>0.04</v>
      </c>
      <c r="B9" s="2">
        <f t="shared" ref="B9:B11" si="0">$B$3*(1+A9)^($A$5-$A$3)</f>
        <v>2068.0212960795034</v>
      </c>
      <c r="C9" s="3">
        <f t="shared" ref="C9:C11" si="1">(B9-$B$11)/$B$11</f>
        <v>-0.14720771295690616</v>
      </c>
    </row>
    <row r="10" spans="1:13" x14ac:dyDescent="0.25">
      <c r="A10" s="1">
        <v>0.05</v>
      </c>
      <c r="B10" s="2">
        <f t="shared" si="0"/>
        <v>2341.9762347654591</v>
      </c>
      <c r="C10" s="3">
        <f t="shared" si="1"/>
        <v>-3.4236604220429581E-2</v>
      </c>
    </row>
    <row r="11" spans="1:13" x14ac:dyDescent="0.25">
      <c r="A11" s="4">
        <f>D5</f>
        <v>5.2817483121931907E-2</v>
      </c>
      <c r="B11" s="2">
        <f t="shared" si="0"/>
        <v>2425.0000000000009</v>
      </c>
      <c r="C11" s="3">
        <f t="shared" si="1"/>
        <v>0</v>
      </c>
    </row>
    <row r="13" spans="1:13" x14ac:dyDescent="0.25">
      <c r="A13" s="6" t="s">
        <v>26</v>
      </c>
      <c r="D13" t="s">
        <v>22</v>
      </c>
    </row>
    <row r="14" spans="1:13" x14ac:dyDescent="0.25">
      <c r="B14" t="s">
        <v>14</v>
      </c>
      <c r="I14" t="s">
        <v>15</v>
      </c>
    </row>
    <row r="15" spans="1:13" x14ac:dyDescent="0.25">
      <c r="B15" t="s">
        <v>11</v>
      </c>
      <c r="C15" t="s">
        <v>12</v>
      </c>
      <c r="D15" t="s">
        <v>17</v>
      </c>
      <c r="E15" t="s">
        <v>13</v>
      </c>
      <c r="F15" t="s">
        <v>21</v>
      </c>
      <c r="G15" t="s">
        <v>23</v>
      </c>
      <c r="H15" t="s">
        <v>24</v>
      </c>
      <c r="I15" t="s">
        <v>16</v>
      </c>
      <c r="J15" t="s">
        <v>11</v>
      </c>
      <c r="K15" t="s">
        <v>12</v>
      </c>
      <c r="L15" t="s">
        <v>13</v>
      </c>
      <c r="M15" t="s">
        <v>33</v>
      </c>
    </row>
    <row r="16" spans="1:13" x14ac:dyDescent="0.25">
      <c r="A16" t="s">
        <v>7</v>
      </c>
      <c r="B16">
        <v>23673.45</v>
      </c>
      <c r="D16">
        <f>F16-B16</f>
        <v>13011.55</v>
      </c>
      <c r="E16">
        <v>14640</v>
      </c>
      <c r="F16">
        <f>E16+E20+E21+E22</f>
        <v>36685</v>
      </c>
      <c r="G16">
        <f>F16</f>
        <v>36685</v>
      </c>
      <c r="H16">
        <f>G16-B16</f>
        <v>13011.55</v>
      </c>
      <c r="J16">
        <v>64025289.399999999</v>
      </c>
      <c r="K16">
        <f>J16*H16/B16</f>
        <v>35189980.940360188</v>
      </c>
      <c r="L16">
        <f>J16*G16/B16</f>
        <v>99215270.340360194</v>
      </c>
      <c r="M16">
        <f>L16/J16</f>
        <v>1.549626269090479</v>
      </c>
    </row>
    <row r="17" spans="1:13" x14ac:dyDescent="0.25">
      <c r="A17" t="s">
        <v>8</v>
      </c>
      <c r="B17">
        <v>14436.07</v>
      </c>
      <c r="D17">
        <f t="shared" ref="D17:D18" si="2">F17-B17</f>
        <v>-5206.07</v>
      </c>
      <c r="E17">
        <v>4230</v>
      </c>
      <c r="F17">
        <f>E17+E19</f>
        <v>9230</v>
      </c>
      <c r="G17">
        <f>B17</f>
        <v>14436.07</v>
      </c>
      <c r="H17">
        <f>G17-B17</f>
        <v>0</v>
      </c>
      <c r="I17">
        <v>0.3553</v>
      </c>
      <c r="J17">
        <f>B17*I17*8760</f>
        <v>44931228.477959998</v>
      </c>
      <c r="L17">
        <f>I17*G17*8760</f>
        <v>44931228.477959998</v>
      </c>
      <c r="M17">
        <f>L17/J17</f>
        <v>1</v>
      </c>
    </row>
    <row r="18" spans="1:13" x14ac:dyDescent="0.25">
      <c r="A18" t="s">
        <v>9</v>
      </c>
      <c r="B18">
        <v>4707</v>
      </c>
      <c r="D18">
        <f t="shared" si="2"/>
        <v>22823</v>
      </c>
      <c r="E18">
        <v>27530</v>
      </c>
      <c r="F18">
        <f>E18</f>
        <v>27530</v>
      </c>
      <c r="G18">
        <f>F17+F18-G17</f>
        <v>22323.93</v>
      </c>
      <c r="H18">
        <f>G18-B18</f>
        <v>17616.93</v>
      </c>
      <c r="I18">
        <v>0.47339999999999999</v>
      </c>
      <c r="J18">
        <f>B18*I18*8760</f>
        <v>19519853.688000001</v>
      </c>
      <c r="L18">
        <f>I18*G18*8760</f>
        <v>92576980.527119994</v>
      </c>
      <c r="M18">
        <f>L18/J18</f>
        <v>4.7427087316762266</v>
      </c>
    </row>
    <row r="19" spans="1:13" x14ac:dyDescent="0.25">
      <c r="A19" t="s">
        <v>10</v>
      </c>
      <c r="E19">
        <v>5000</v>
      </c>
    </row>
    <row r="20" spans="1:13" x14ac:dyDescent="0.25">
      <c r="A20" t="s">
        <v>20</v>
      </c>
      <c r="E20">
        <v>11920</v>
      </c>
    </row>
    <row r="21" spans="1:13" x14ac:dyDescent="0.25">
      <c r="A21" t="s">
        <v>18</v>
      </c>
      <c r="E21">
        <v>5769</v>
      </c>
    </row>
    <row r="22" spans="1:13" x14ac:dyDescent="0.25">
      <c r="A22" t="s">
        <v>19</v>
      </c>
      <c r="E22">
        <v>4356</v>
      </c>
    </row>
    <row r="23" spans="1:13" x14ac:dyDescent="0.25">
      <c r="A23" t="s">
        <v>13</v>
      </c>
      <c r="B23">
        <f>SUM(B16:B22)</f>
        <v>42816.520000000004</v>
      </c>
      <c r="C23">
        <f>SUM(C16:C22)</f>
        <v>0</v>
      </c>
      <c r="D23">
        <f>SUM(D16:D22)</f>
        <v>30628.48</v>
      </c>
      <c r="E23">
        <f>SUM(E16:E22)</f>
        <v>73445</v>
      </c>
      <c r="F23">
        <f>SUM(F16:F22)</f>
        <v>73445</v>
      </c>
      <c r="G23">
        <f>SUM(G16:G22)</f>
        <v>73445</v>
      </c>
    </row>
    <row r="24" spans="1:13" x14ac:dyDescent="0.25">
      <c r="D24" s="5" t="s">
        <v>25</v>
      </c>
      <c r="E24">
        <f>E16+E17+E18+E20+E21</f>
        <v>64089</v>
      </c>
    </row>
    <row r="26" spans="1:13" x14ac:dyDescent="0.25">
      <c r="A26" s="6" t="s">
        <v>27</v>
      </c>
    </row>
    <row r="27" spans="1:13" x14ac:dyDescent="0.25">
      <c r="B27" t="s">
        <v>29</v>
      </c>
      <c r="C27" t="s">
        <v>30</v>
      </c>
    </row>
    <row r="28" spans="1:13" x14ac:dyDescent="0.25">
      <c r="A28" t="s">
        <v>28</v>
      </c>
      <c r="B28">
        <v>6860</v>
      </c>
      <c r="C28">
        <v>0.5</v>
      </c>
    </row>
    <row r="29" spans="1:13" x14ac:dyDescent="0.25">
      <c r="A29" t="s">
        <v>31</v>
      </c>
      <c r="B29">
        <f>B30-B28</f>
        <v>10020</v>
      </c>
      <c r="C29">
        <v>0.8</v>
      </c>
    </row>
    <row r="30" spans="1:13" x14ac:dyDescent="0.25">
      <c r="A30" t="s">
        <v>32</v>
      </c>
      <c r="B30">
        <v>16880</v>
      </c>
      <c r="C30">
        <f>(C28*B28+C29*B29)/(B28+B29)</f>
        <v>0.67808056872037914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</dc:creator>
  <cp:lastModifiedBy>Ranjit</cp:lastModifiedBy>
  <dcterms:created xsi:type="dcterms:W3CDTF">2020-08-13T20:11:53Z</dcterms:created>
  <dcterms:modified xsi:type="dcterms:W3CDTF">2020-08-15T00:54:38Z</dcterms:modified>
</cp:coreProperties>
</file>