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njitster/Dropbox/GridPath/india/inputs/"/>
    </mc:Choice>
  </mc:AlternateContent>
  <bookViews>
    <workbookView xWindow="2440" yWindow="460" windowWidth="28800" windowHeight="17540" tabRatio="500" activeTab="1"/>
  </bookViews>
  <sheets>
    <sheet name="new_battery_costs" sheetId="2" r:id="rId1"/>
    <sheet name="new_vre_costs" sheetId="3" r:id="rId2"/>
    <sheet name="new_conventional_costs" sheetId="4" r:id="rId3"/>
    <sheet name="new_costs_scenarios" sheetId="7" r:id="rId4"/>
    <sheet name="new_projects_op_chars" sheetId="5" r:id="rId5"/>
    <sheet name="NREL_ATB_storage" sheetId="6" r:id="rId6"/>
  </sheets>
  <externalReferences>
    <externalReference r:id="rId7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0" i="6" l="1"/>
  <c r="BE31" i="6"/>
  <c r="BE32" i="6"/>
  <c r="BE33" i="6"/>
  <c r="BE34" i="6"/>
  <c r="BE35" i="6"/>
  <c r="BE36" i="6"/>
  <c r="BE37" i="6"/>
  <c r="BE38" i="6"/>
  <c r="BE39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AS12" i="6"/>
  <c r="AS14" i="6"/>
  <c r="AR12" i="6"/>
  <c r="AR14" i="6"/>
  <c r="AQ12" i="6"/>
  <c r="AQ14" i="6"/>
  <c r="AP12" i="6"/>
  <c r="AP14" i="6"/>
  <c r="AO12" i="6"/>
  <c r="AO14" i="6"/>
  <c r="AN12" i="6"/>
  <c r="AN14" i="6"/>
  <c r="AM12" i="6"/>
  <c r="AM14" i="6"/>
  <c r="AL12" i="6"/>
  <c r="AL14" i="6"/>
  <c r="AK12" i="6"/>
  <c r="AK14" i="6"/>
  <c r="AJ12" i="6"/>
  <c r="AJ14" i="6"/>
  <c r="AI12" i="6"/>
  <c r="AI14" i="6"/>
  <c r="AH12" i="6"/>
  <c r="AH14" i="6"/>
  <c r="AG12" i="6"/>
  <c r="AG14" i="6"/>
  <c r="AF12" i="6"/>
  <c r="AF14" i="6"/>
  <c r="AE12" i="6"/>
  <c r="AE14" i="6"/>
  <c r="AD12" i="6"/>
  <c r="AD14" i="6"/>
  <c r="AC12" i="6"/>
  <c r="AC14" i="6"/>
  <c r="AB12" i="6"/>
  <c r="AB14" i="6"/>
  <c r="AA12" i="6"/>
  <c r="AA14" i="6"/>
  <c r="Z12" i="6"/>
  <c r="Z14" i="6"/>
  <c r="Y12" i="6"/>
  <c r="Y14" i="6"/>
  <c r="X12" i="6"/>
  <c r="X14" i="6"/>
  <c r="W12" i="6"/>
  <c r="W14" i="6"/>
  <c r="V12" i="6"/>
  <c r="V14" i="6"/>
  <c r="U12" i="6"/>
  <c r="U14" i="6"/>
  <c r="T12" i="6"/>
  <c r="T14" i="6"/>
  <c r="S12" i="6"/>
  <c r="S14" i="6"/>
  <c r="R12" i="6"/>
  <c r="R14" i="6"/>
  <c r="Q12" i="6"/>
  <c r="Q14" i="6"/>
  <c r="P12" i="6"/>
  <c r="P14" i="6"/>
  <c r="O12" i="6"/>
  <c r="O14" i="6"/>
  <c r="AY12" i="6"/>
  <c r="N12" i="6"/>
  <c r="N14" i="6"/>
  <c r="AS10" i="6"/>
  <c r="AS13" i="6"/>
  <c r="AR10" i="6"/>
  <c r="AR13" i="6"/>
  <c r="AQ10" i="6"/>
  <c r="AQ13" i="6"/>
  <c r="AP10" i="6"/>
  <c r="AP13" i="6"/>
  <c r="AO10" i="6"/>
  <c r="AO13" i="6"/>
  <c r="AN10" i="6"/>
  <c r="AN13" i="6"/>
  <c r="AM10" i="6"/>
  <c r="AM13" i="6"/>
  <c r="AL10" i="6"/>
  <c r="AL13" i="6"/>
  <c r="AK10" i="6"/>
  <c r="AK13" i="6"/>
  <c r="AJ10" i="6"/>
  <c r="AJ13" i="6"/>
  <c r="AI10" i="6"/>
  <c r="AI13" i="6"/>
  <c r="AH10" i="6"/>
  <c r="AH13" i="6"/>
  <c r="AG10" i="6"/>
  <c r="AG13" i="6"/>
  <c r="AF10" i="6"/>
  <c r="AF13" i="6"/>
  <c r="AE10" i="6"/>
  <c r="AE13" i="6"/>
  <c r="AD10" i="6"/>
  <c r="AD13" i="6"/>
  <c r="AC10" i="6"/>
  <c r="AC13" i="6"/>
  <c r="AB10" i="6"/>
  <c r="AB13" i="6"/>
  <c r="AA10" i="6"/>
  <c r="AA13" i="6"/>
  <c r="Z10" i="6"/>
  <c r="Z13" i="6"/>
  <c r="Y10" i="6"/>
  <c r="Y13" i="6"/>
  <c r="X10" i="6"/>
  <c r="X13" i="6"/>
  <c r="W10" i="6"/>
  <c r="W13" i="6"/>
  <c r="V10" i="6"/>
  <c r="V13" i="6"/>
  <c r="U10" i="6"/>
  <c r="U13" i="6"/>
  <c r="T10" i="6"/>
  <c r="T13" i="6"/>
  <c r="S10" i="6"/>
  <c r="S13" i="6"/>
  <c r="R10" i="6"/>
  <c r="R13" i="6"/>
  <c r="Q10" i="6"/>
  <c r="Q13" i="6"/>
  <c r="P10" i="6"/>
  <c r="P13" i="6"/>
  <c r="O10" i="6"/>
  <c r="O13" i="6"/>
  <c r="N10" i="6"/>
  <c r="N13" i="6"/>
  <c r="M12" i="6"/>
  <c r="M14" i="6"/>
  <c r="M10" i="6"/>
  <c r="M13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E3" i="7"/>
  <c r="E4" i="7"/>
  <c r="E5" i="7"/>
  <c r="E2" i="7"/>
  <c r="M53" i="3"/>
  <c r="O53" i="3"/>
  <c r="E42" i="3"/>
  <c r="E43" i="3"/>
  <c r="E44" i="3"/>
  <c r="E45" i="3"/>
  <c r="E46" i="3"/>
  <c r="E47" i="3"/>
  <c r="E48" i="3"/>
  <c r="E49" i="3"/>
  <c r="E50" i="3"/>
  <c r="E51" i="3"/>
  <c r="E52" i="3"/>
  <c r="E53" i="3"/>
  <c r="N53" i="3"/>
  <c r="M52" i="3"/>
  <c r="O52" i="3"/>
  <c r="N52" i="3"/>
  <c r="M51" i="3"/>
  <c r="O51" i="3"/>
  <c r="N51" i="3"/>
  <c r="M50" i="3"/>
  <c r="O50" i="3"/>
  <c r="N50" i="3"/>
  <c r="M49" i="3"/>
  <c r="O49" i="3"/>
  <c r="N49" i="3"/>
  <c r="M48" i="3"/>
  <c r="O48" i="3"/>
  <c r="N48" i="3"/>
  <c r="M47" i="3"/>
  <c r="O47" i="3"/>
  <c r="N47" i="3"/>
  <c r="M46" i="3"/>
  <c r="O46" i="3"/>
  <c r="N46" i="3"/>
  <c r="M45" i="3"/>
  <c r="O45" i="3"/>
  <c r="N45" i="3"/>
  <c r="M44" i="3"/>
  <c r="O44" i="3"/>
  <c r="N44" i="3"/>
  <c r="M43" i="3"/>
  <c r="O43" i="3"/>
  <c r="N43" i="3"/>
  <c r="M42" i="3"/>
  <c r="O42" i="3"/>
  <c r="N42" i="3"/>
  <c r="M41" i="3"/>
  <c r="O41" i="3"/>
  <c r="N41" i="3"/>
  <c r="M40" i="3"/>
  <c r="O40" i="3"/>
  <c r="E29" i="3"/>
  <c r="E30" i="3"/>
  <c r="E31" i="3"/>
  <c r="E32" i="3"/>
  <c r="E33" i="3"/>
  <c r="E34" i="3"/>
  <c r="E35" i="3"/>
  <c r="E36" i="3"/>
  <c r="E37" i="3"/>
  <c r="E38" i="3"/>
  <c r="E39" i="3"/>
  <c r="E40" i="3"/>
  <c r="N40" i="3"/>
  <c r="M39" i="3"/>
  <c r="O39" i="3"/>
  <c r="N39" i="3"/>
  <c r="M38" i="3"/>
  <c r="O38" i="3"/>
  <c r="N38" i="3"/>
  <c r="M37" i="3"/>
  <c r="O37" i="3"/>
  <c r="N37" i="3"/>
  <c r="M36" i="3"/>
  <c r="O36" i="3"/>
  <c r="N36" i="3"/>
  <c r="M35" i="3"/>
  <c r="O35" i="3"/>
  <c r="N35" i="3"/>
  <c r="M34" i="3"/>
  <c r="O34" i="3"/>
  <c r="N34" i="3"/>
  <c r="M33" i="3"/>
  <c r="O33" i="3"/>
  <c r="N33" i="3"/>
  <c r="M32" i="3"/>
  <c r="O32" i="3"/>
  <c r="N32" i="3"/>
  <c r="M31" i="3"/>
  <c r="O31" i="3"/>
  <c r="N31" i="3"/>
  <c r="M30" i="3"/>
  <c r="O30" i="3"/>
  <c r="N30" i="3"/>
  <c r="M29" i="3"/>
  <c r="O29" i="3"/>
  <c r="N29" i="3"/>
  <c r="M28" i="3"/>
  <c r="O28" i="3"/>
  <c r="N28" i="3"/>
  <c r="H79" i="2"/>
  <c r="O79" i="2"/>
  <c r="Q79" i="2"/>
  <c r="F79" i="2"/>
  <c r="J79" i="2"/>
  <c r="K79" i="2"/>
  <c r="P79" i="2"/>
  <c r="H78" i="2"/>
  <c r="O78" i="2"/>
  <c r="Q78" i="2"/>
  <c r="F78" i="2"/>
  <c r="J78" i="2"/>
  <c r="K78" i="2"/>
  <c r="P78" i="2"/>
  <c r="H77" i="2"/>
  <c r="O77" i="2"/>
  <c r="Q77" i="2"/>
  <c r="F77" i="2"/>
  <c r="J77" i="2"/>
  <c r="K77" i="2"/>
  <c r="P77" i="2"/>
  <c r="H76" i="2"/>
  <c r="O76" i="2"/>
  <c r="Q76" i="2"/>
  <c r="F76" i="2"/>
  <c r="J76" i="2"/>
  <c r="K76" i="2"/>
  <c r="P76" i="2"/>
  <c r="H75" i="2"/>
  <c r="O75" i="2"/>
  <c r="Q75" i="2"/>
  <c r="F75" i="2"/>
  <c r="J75" i="2"/>
  <c r="K75" i="2"/>
  <c r="P75" i="2"/>
  <c r="H74" i="2"/>
  <c r="O74" i="2"/>
  <c r="Q74" i="2"/>
  <c r="F74" i="2"/>
  <c r="J74" i="2"/>
  <c r="K74" i="2"/>
  <c r="P74" i="2"/>
  <c r="H73" i="2"/>
  <c r="O73" i="2"/>
  <c r="Q73" i="2"/>
  <c r="F73" i="2"/>
  <c r="J73" i="2"/>
  <c r="K73" i="2"/>
  <c r="P73" i="2"/>
  <c r="H72" i="2"/>
  <c r="O72" i="2"/>
  <c r="Q72" i="2"/>
  <c r="F72" i="2"/>
  <c r="J72" i="2"/>
  <c r="K72" i="2"/>
  <c r="P72" i="2"/>
  <c r="H71" i="2"/>
  <c r="O71" i="2"/>
  <c r="Q71" i="2"/>
  <c r="F71" i="2"/>
  <c r="J71" i="2"/>
  <c r="K71" i="2"/>
  <c r="P71" i="2"/>
  <c r="H70" i="2"/>
  <c r="O70" i="2"/>
  <c r="Q70" i="2"/>
  <c r="F70" i="2"/>
  <c r="J70" i="2"/>
  <c r="K70" i="2"/>
  <c r="P70" i="2"/>
  <c r="H69" i="2"/>
  <c r="O69" i="2"/>
  <c r="Q69" i="2"/>
  <c r="F69" i="2"/>
  <c r="J69" i="2"/>
  <c r="K69" i="2"/>
  <c r="P69" i="2"/>
  <c r="H68" i="2"/>
  <c r="O68" i="2"/>
  <c r="Q68" i="2"/>
  <c r="F68" i="2"/>
  <c r="J68" i="2"/>
  <c r="K68" i="2"/>
  <c r="P68" i="2"/>
  <c r="H67" i="2"/>
  <c r="O67" i="2"/>
  <c r="Q67" i="2"/>
  <c r="F67" i="2"/>
  <c r="J67" i="2"/>
  <c r="K67" i="2"/>
  <c r="P67" i="2"/>
  <c r="H66" i="2"/>
  <c r="O66" i="2"/>
  <c r="Q66" i="2"/>
  <c r="F66" i="2"/>
  <c r="J66" i="2"/>
  <c r="K66" i="2"/>
  <c r="P66" i="2"/>
  <c r="H65" i="2"/>
  <c r="O65" i="2"/>
  <c r="Q65" i="2"/>
  <c r="F65" i="2"/>
  <c r="J65" i="2"/>
  <c r="K65" i="2"/>
  <c r="P65" i="2"/>
  <c r="H64" i="2"/>
  <c r="O64" i="2"/>
  <c r="Q64" i="2"/>
  <c r="F64" i="2"/>
  <c r="J64" i="2"/>
  <c r="K64" i="2"/>
  <c r="P64" i="2"/>
  <c r="H63" i="2"/>
  <c r="O63" i="2"/>
  <c r="Q63" i="2"/>
  <c r="F63" i="2"/>
  <c r="J63" i="2"/>
  <c r="K63" i="2"/>
  <c r="P63" i="2"/>
  <c r="H62" i="2"/>
  <c r="O62" i="2"/>
  <c r="Q62" i="2"/>
  <c r="F62" i="2"/>
  <c r="J62" i="2"/>
  <c r="K62" i="2"/>
  <c r="P62" i="2"/>
  <c r="H61" i="2"/>
  <c r="O61" i="2"/>
  <c r="Q61" i="2"/>
  <c r="F61" i="2"/>
  <c r="J61" i="2"/>
  <c r="K61" i="2"/>
  <c r="P61" i="2"/>
  <c r="H60" i="2"/>
  <c r="O60" i="2"/>
  <c r="Q60" i="2"/>
  <c r="F60" i="2"/>
  <c r="J60" i="2"/>
  <c r="K60" i="2"/>
  <c r="P60" i="2"/>
  <c r="H59" i="2"/>
  <c r="O59" i="2"/>
  <c r="Q59" i="2"/>
  <c r="F59" i="2"/>
  <c r="J59" i="2"/>
  <c r="K59" i="2"/>
  <c r="P59" i="2"/>
  <c r="H58" i="2"/>
  <c r="O58" i="2"/>
  <c r="Q58" i="2"/>
  <c r="F58" i="2"/>
  <c r="J58" i="2"/>
  <c r="K58" i="2"/>
  <c r="P58" i="2"/>
  <c r="H57" i="2"/>
  <c r="O57" i="2"/>
  <c r="Q57" i="2"/>
  <c r="F57" i="2"/>
  <c r="J57" i="2"/>
  <c r="K57" i="2"/>
  <c r="P57" i="2"/>
  <c r="H56" i="2"/>
  <c r="O56" i="2"/>
  <c r="Q56" i="2"/>
  <c r="F56" i="2"/>
  <c r="J56" i="2"/>
  <c r="K56" i="2"/>
  <c r="P56" i="2"/>
  <c r="H55" i="2"/>
  <c r="O55" i="2"/>
  <c r="Q55" i="2"/>
  <c r="F55" i="2"/>
  <c r="J55" i="2"/>
  <c r="K55" i="2"/>
  <c r="P55" i="2"/>
  <c r="H54" i="2"/>
  <c r="O54" i="2"/>
  <c r="Q54" i="2"/>
  <c r="F54" i="2"/>
  <c r="J54" i="2"/>
  <c r="K54" i="2"/>
  <c r="P54" i="2"/>
  <c r="H53" i="2"/>
  <c r="O53" i="2"/>
  <c r="Q53" i="2"/>
  <c r="F53" i="2"/>
  <c r="J53" i="2"/>
  <c r="K53" i="2"/>
  <c r="P53" i="2"/>
  <c r="H52" i="2"/>
  <c r="O52" i="2"/>
  <c r="Q52" i="2"/>
  <c r="F52" i="2"/>
  <c r="J52" i="2"/>
  <c r="K52" i="2"/>
  <c r="P52" i="2"/>
  <c r="H51" i="2"/>
  <c r="O51" i="2"/>
  <c r="Q51" i="2"/>
  <c r="F51" i="2"/>
  <c r="J51" i="2"/>
  <c r="K51" i="2"/>
  <c r="P51" i="2"/>
  <c r="H50" i="2"/>
  <c r="O50" i="2"/>
  <c r="Q50" i="2"/>
  <c r="F50" i="2"/>
  <c r="J50" i="2"/>
  <c r="K50" i="2"/>
  <c r="P50" i="2"/>
  <c r="H49" i="2"/>
  <c r="O49" i="2"/>
  <c r="Q49" i="2"/>
  <c r="F49" i="2"/>
  <c r="J49" i="2"/>
  <c r="K49" i="2"/>
  <c r="P49" i="2"/>
  <c r="H48" i="2"/>
  <c r="O48" i="2"/>
  <c r="Q48" i="2"/>
  <c r="F48" i="2"/>
  <c r="J48" i="2"/>
  <c r="K48" i="2"/>
  <c r="P48" i="2"/>
  <c r="H47" i="2"/>
  <c r="O47" i="2"/>
  <c r="Q47" i="2"/>
  <c r="F47" i="2"/>
  <c r="J47" i="2"/>
  <c r="K47" i="2"/>
  <c r="P47" i="2"/>
  <c r="H46" i="2"/>
  <c r="O46" i="2"/>
  <c r="Q46" i="2"/>
  <c r="F46" i="2"/>
  <c r="J46" i="2"/>
  <c r="K46" i="2"/>
  <c r="P46" i="2"/>
  <c r="H45" i="2"/>
  <c r="O45" i="2"/>
  <c r="Q45" i="2"/>
  <c r="F45" i="2"/>
  <c r="J45" i="2"/>
  <c r="K45" i="2"/>
  <c r="P45" i="2"/>
  <c r="H44" i="2"/>
  <c r="O44" i="2"/>
  <c r="Q44" i="2"/>
  <c r="F44" i="2"/>
  <c r="J44" i="2"/>
  <c r="K44" i="2"/>
  <c r="P44" i="2"/>
  <c r="H43" i="2"/>
  <c r="O43" i="2"/>
  <c r="Q43" i="2"/>
  <c r="F43" i="2"/>
  <c r="J43" i="2"/>
  <c r="K43" i="2"/>
  <c r="P43" i="2"/>
  <c r="H42" i="2"/>
  <c r="O42" i="2"/>
  <c r="Q42" i="2"/>
  <c r="F42" i="2"/>
  <c r="J42" i="2"/>
  <c r="K42" i="2"/>
  <c r="P42" i="2"/>
  <c r="H41" i="2"/>
  <c r="O41" i="2"/>
  <c r="Q41" i="2"/>
  <c r="F41" i="2"/>
  <c r="J41" i="2"/>
  <c r="K41" i="2"/>
  <c r="P41" i="2"/>
  <c r="F3" i="2"/>
  <c r="AZ30" i="6"/>
  <c r="H3" i="2"/>
  <c r="J3" i="2"/>
  <c r="K3" i="2"/>
  <c r="P3" i="2"/>
  <c r="F4" i="2"/>
  <c r="H4" i="2"/>
  <c r="J4" i="2"/>
  <c r="K4" i="2"/>
  <c r="P4" i="2"/>
  <c r="F5" i="2"/>
  <c r="H5" i="2"/>
  <c r="J5" i="2"/>
  <c r="K5" i="2"/>
  <c r="P5" i="2"/>
  <c r="F6" i="2"/>
  <c r="H6" i="2"/>
  <c r="J6" i="2"/>
  <c r="K6" i="2"/>
  <c r="P6" i="2"/>
  <c r="F7" i="2"/>
  <c r="H7" i="2"/>
  <c r="J7" i="2"/>
  <c r="K7" i="2"/>
  <c r="P7" i="2"/>
  <c r="F8" i="2"/>
  <c r="H8" i="2"/>
  <c r="J8" i="2"/>
  <c r="K8" i="2"/>
  <c r="P8" i="2"/>
  <c r="F9" i="2"/>
  <c r="H9" i="2"/>
  <c r="J9" i="2"/>
  <c r="K9" i="2"/>
  <c r="P9" i="2"/>
  <c r="F10" i="2"/>
  <c r="H10" i="2"/>
  <c r="J10" i="2"/>
  <c r="K10" i="2"/>
  <c r="P10" i="2"/>
  <c r="F11" i="2"/>
  <c r="H11" i="2"/>
  <c r="J11" i="2"/>
  <c r="K11" i="2"/>
  <c r="P11" i="2"/>
  <c r="F12" i="2"/>
  <c r="H12" i="2"/>
  <c r="J12" i="2"/>
  <c r="K12" i="2"/>
  <c r="P12" i="2"/>
  <c r="BE40" i="6"/>
  <c r="F13" i="2"/>
  <c r="H13" i="2"/>
  <c r="J13" i="2"/>
  <c r="K13" i="2"/>
  <c r="P13" i="2"/>
  <c r="BE41" i="6"/>
  <c r="F14" i="2"/>
  <c r="H14" i="2"/>
  <c r="J14" i="2"/>
  <c r="K14" i="2"/>
  <c r="P14" i="2"/>
  <c r="F15" i="2"/>
  <c r="H15" i="2"/>
  <c r="J15" i="2"/>
  <c r="K15" i="2"/>
  <c r="P15" i="2"/>
  <c r="F16" i="2"/>
  <c r="H16" i="2"/>
  <c r="J16" i="2"/>
  <c r="K16" i="2"/>
  <c r="P16" i="2"/>
  <c r="F17" i="2"/>
  <c r="H17" i="2"/>
  <c r="J17" i="2"/>
  <c r="K17" i="2"/>
  <c r="P17" i="2"/>
  <c r="F18" i="2"/>
  <c r="H18" i="2"/>
  <c r="J18" i="2"/>
  <c r="K18" i="2"/>
  <c r="P18" i="2"/>
  <c r="F19" i="2"/>
  <c r="H19" i="2"/>
  <c r="J19" i="2"/>
  <c r="K19" i="2"/>
  <c r="P19" i="2"/>
  <c r="F20" i="2"/>
  <c r="H20" i="2"/>
  <c r="J20" i="2"/>
  <c r="K20" i="2"/>
  <c r="P20" i="2"/>
  <c r="F21" i="2"/>
  <c r="H21" i="2"/>
  <c r="J21" i="2"/>
  <c r="K21" i="2"/>
  <c r="P21" i="2"/>
  <c r="F22" i="2"/>
  <c r="H22" i="2"/>
  <c r="J22" i="2"/>
  <c r="K22" i="2"/>
  <c r="P22" i="2"/>
  <c r="F23" i="2"/>
  <c r="H23" i="2"/>
  <c r="J23" i="2"/>
  <c r="K23" i="2"/>
  <c r="P23" i="2"/>
  <c r="F24" i="2"/>
  <c r="H24" i="2"/>
  <c r="J24" i="2"/>
  <c r="K24" i="2"/>
  <c r="P24" i="2"/>
  <c r="F25" i="2"/>
  <c r="H25" i="2"/>
  <c r="J25" i="2"/>
  <c r="K25" i="2"/>
  <c r="P25" i="2"/>
  <c r="F26" i="2"/>
  <c r="H26" i="2"/>
  <c r="J26" i="2"/>
  <c r="K26" i="2"/>
  <c r="P26" i="2"/>
  <c r="F27" i="2"/>
  <c r="H27" i="2"/>
  <c r="J27" i="2"/>
  <c r="K27" i="2"/>
  <c r="P27" i="2"/>
  <c r="F28" i="2"/>
  <c r="H28" i="2"/>
  <c r="J28" i="2"/>
  <c r="K28" i="2"/>
  <c r="P28" i="2"/>
  <c r="F29" i="2"/>
  <c r="H29" i="2"/>
  <c r="J29" i="2"/>
  <c r="K29" i="2"/>
  <c r="P29" i="2"/>
  <c r="F30" i="2"/>
  <c r="H30" i="2"/>
  <c r="J30" i="2"/>
  <c r="K30" i="2"/>
  <c r="P30" i="2"/>
  <c r="F31" i="2"/>
  <c r="H31" i="2"/>
  <c r="J31" i="2"/>
  <c r="K31" i="2"/>
  <c r="P31" i="2"/>
  <c r="F32" i="2"/>
  <c r="H32" i="2"/>
  <c r="J32" i="2"/>
  <c r="K32" i="2"/>
  <c r="P32" i="2"/>
  <c r="F33" i="2"/>
  <c r="H33" i="2"/>
  <c r="J33" i="2"/>
  <c r="K33" i="2"/>
  <c r="P33" i="2"/>
  <c r="F34" i="2"/>
  <c r="H34" i="2"/>
  <c r="J34" i="2"/>
  <c r="K34" i="2"/>
  <c r="P34" i="2"/>
  <c r="F35" i="2"/>
  <c r="H35" i="2"/>
  <c r="J35" i="2"/>
  <c r="K35" i="2"/>
  <c r="P35" i="2"/>
  <c r="F36" i="2"/>
  <c r="H36" i="2"/>
  <c r="J36" i="2"/>
  <c r="K36" i="2"/>
  <c r="P36" i="2"/>
  <c r="F37" i="2"/>
  <c r="H37" i="2"/>
  <c r="J37" i="2"/>
  <c r="K37" i="2"/>
  <c r="P37" i="2"/>
  <c r="F38" i="2"/>
  <c r="H38" i="2"/>
  <c r="J38" i="2"/>
  <c r="K38" i="2"/>
  <c r="P38" i="2"/>
  <c r="F39" i="2"/>
  <c r="H39" i="2"/>
  <c r="J39" i="2"/>
  <c r="K39" i="2"/>
  <c r="P39" i="2"/>
  <c r="F40" i="2"/>
  <c r="H40" i="2"/>
  <c r="J40" i="2"/>
  <c r="K40" i="2"/>
  <c r="P40" i="2"/>
  <c r="F2" i="2"/>
  <c r="H2" i="2"/>
  <c r="J2" i="2"/>
  <c r="K2" i="2"/>
  <c r="P2" i="2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B27" i="6"/>
  <c r="AW27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M40" i="4"/>
  <c r="O40" i="4"/>
  <c r="E29" i="4"/>
  <c r="E30" i="4"/>
  <c r="E31" i="4"/>
  <c r="E32" i="4"/>
  <c r="E33" i="4"/>
  <c r="E34" i="4"/>
  <c r="E35" i="4"/>
  <c r="E36" i="4"/>
  <c r="E37" i="4"/>
  <c r="E38" i="4"/>
  <c r="E39" i="4"/>
  <c r="E40" i="4"/>
  <c r="N40" i="4"/>
  <c r="M39" i="4"/>
  <c r="O39" i="4"/>
  <c r="N39" i="4"/>
  <c r="M38" i="4"/>
  <c r="O38" i="4"/>
  <c r="N38" i="4"/>
  <c r="M37" i="4"/>
  <c r="O37" i="4"/>
  <c r="N37" i="4"/>
  <c r="M36" i="4"/>
  <c r="O36" i="4"/>
  <c r="N36" i="4"/>
  <c r="M35" i="4"/>
  <c r="O35" i="4"/>
  <c r="N35" i="4"/>
  <c r="M34" i="4"/>
  <c r="O34" i="4"/>
  <c r="N34" i="4"/>
  <c r="M33" i="4"/>
  <c r="O33" i="4"/>
  <c r="N33" i="4"/>
  <c r="M32" i="4"/>
  <c r="O32" i="4"/>
  <c r="N32" i="4"/>
  <c r="M31" i="4"/>
  <c r="O31" i="4"/>
  <c r="N31" i="4"/>
  <c r="M30" i="4"/>
  <c r="O30" i="4"/>
  <c r="N30" i="4"/>
  <c r="M29" i="4"/>
  <c r="O29" i="4"/>
  <c r="N29" i="4"/>
  <c r="M28" i="4"/>
  <c r="O28" i="4"/>
  <c r="N28" i="4"/>
  <c r="M27" i="4"/>
  <c r="O27" i="4"/>
  <c r="E16" i="4"/>
  <c r="E17" i="4"/>
  <c r="E18" i="4"/>
  <c r="E19" i="4"/>
  <c r="E20" i="4"/>
  <c r="E21" i="4"/>
  <c r="E22" i="4"/>
  <c r="E23" i="4"/>
  <c r="E24" i="4"/>
  <c r="E25" i="4"/>
  <c r="E26" i="4"/>
  <c r="E27" i="4"/>
  <c r="N27" i="4"/>
  <c r="M26" i="4"/>
  <c r="O26" i="4"/>
  <c r="N26" i="4"/>
  <c r="M25" i="4"/>
  <c r="O25" i="4"/>
  <c r="N25" i="4"/>
  <c r="M24" i="4"/>
  <c r="O24" i="4"/>
  <c r="N24" i="4"/>
  <c r="M23" i="4"/>
  <c r="O23" i="4"/>
  <c r="N23" i="4"/>
  <c r="M22" i="4"/>
  <c r="O22" i="4"/>
  <c r="N22" i="4"/>
  <c r="M21" i="4"/>
  <c r="O21" i="4"/>
  <c r="N21" i="4"/>
  <c r="M20" i="4"/>
  <c r="O20" i="4"/>
  <c r="N20" i="4"/>
  <c r="M19" i="4"/>
  <c r="O19" i="4"/>
  <c r="N19" i="4"/>
  <c r="M18" i="4"/>
  <c r="O18" i="4"/>
  <c r="N18" i="4"/>
  <c r="M17" i="4"/>
  <c r="O17" i="4"/>
  <c r="N17" i="4"/>
  <c r="M16" i="4"/>
  <c r="O16" i="4"/>
  <c r="N16" i="4"/>
  <c r="M15" i="4"/>
  <c r="O15" i="4"/>
  <c r="N15" i="4"/>
  <c r="M14" i="4"/>
  <c r="O14" i="4"/>
  <c r="E3" i="4"/>
  <c r="E4" i="4"/>
  <c r="E5" i="4"/>
  <c r="E6" i="4"/>
  <c r="E7" i="4"/>
  <c r="E8" i="4"/>
  <c r="E9" i="4"/>
  <c r="E10" i="4"/>
  <c r="E11" i="4"/>
  <c r="E12" i="4"/>
  <c r="E13" i="4"/>
  <c r="E14" i="4"/>
  <c r="N14" i="4"/>
  <c r="M13" i="4"/>
  <c r="O13" i="4"/>
  <c r="N13" i="4"/>
  <c r="M12" i="4"/>
  <c r="O12" i="4"/>
  <c r="N12" i="4"/>
  <c r="M11" i="4"/>
  <c r="O11" i="4"/>
  <c r="N11" i="4"/>
  <c r="M10" i="4"/>
  <c r="O10" i="4"/>
  <c r="N10" i="4"/>
  <c r="M9" i="4"/>
  <c r="O9" i="4"/>
  <c r="N9" i="4"/>
  <c r="M8" i="4"/>
  <c r="O8" i="4"/>
  <c r="N8" i="4"/>
  <c r="M7" i="4"/>
  <c r="O7" i="4"/>
  <c r="N7" i="4"/>
  <c r="M6" i="4"/>
  <c r="O6" i="4"/>
  <c r="N6" i="4"/>
  <c r="M5" i="4"/>
  <c r="O5" i="4"/>
  <c r="N5" i="4"/>
  <c r="M4" i="4"/>
  <c r="O4" i="4"/>
  <c r="N4" i="4"/>
  <c r="M3" i="4"/>
  <c r="O3" i="4"/>
  <c r="N3" i="4"/>
  <c r="M2" i="4"/>
  <c r="O2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E16" i="3"/>
  <c r="N16" i="3"/>
  <c r="E17" i="3"/>
  <c r="N17" i="3"/>
  <c r="E18" i="3"/>
  <c r="N18" i="3"/>
  <c r="E19" i="3"/>
  <c r="N19" i="3"/>
  <c r="E20" i="3"/>
  <c r="N20" i="3"/>
  <c r="E21" i="3"/>
  <c r="N21" i="3"/>
  <c r="E22" i="3"/>
  <c r="N22" i="3"/>
  <c r="E23" i="3"/>
  <c r="N23" i="3"/>
  <c r="E24" i="3"/>
  <c r="N24" i="3"/>
  <c r="E25" i="3"/>
  <c r="N25" i="3"/>
  <c r="E26" i="3"/>
  <c r="N26" i="3"/>
  <c r="E27" i="3"/>
  <c r="N27" i="3"/>
  <c r="N2" i="3"/>
  <c r="E4" i="3"/>
  <c r="E5" i="3"/>
  <c r="E6" i="3"/>
  <c r="E7" i="3"/>
  <c r="E8" i="3"/>
  <c r="E9" i="3"/>
  <c r="E10" i="3"/>
  <c r="E11" i="3"/>
  <c r="E12" i="3"/>
  <c r="E13" i="3"/>
  <c r="E14" i="3"/>
  <c r="E3" i="3"/>
  <c r="M27" i="3"/>
  <c r="O27" i="3"/>
  <c r="M26" i="3"/>
  <c r="O26" i="3"/>
  <c r="M25" i="3"/>
  <c r="O25" i="3"/>
  <c r="M24" i="3"/>
  <c r="O24" i="3"/>
  <c r="M23" i="3"/>
  <c r="O23" i="3"/>
  <c r="M22" i="3"/>
  <c r="O22" i="3"/>
  <c r="M21" i="3"/>
  <c r="O21" i="3"/>
  <c r="M20" i="3"/>
  <c r="O20" i="3"/>
  <c r="M19" i="3"/>
  <c r="O19" i="3"/>
  <c r="M18" i="3"/>
  <c r="O18" i="3"/>
  <c r="M17" i="3"/>
  <c r="O17" i="3"/>
  <c r="M16" i="3"/>
  <c r="O16" i="3"/>
  <c r="M15" i="3"/>
  <c r="O15" i="3"/>
  <c r="M14" i="3"/>
  <c r="O14" i="3"/>
  <c r="M13" i="3"/>
  <c r="O13" i="3"/>
  <c r="M12" i="3"/>
  <c r="O12" i="3"/>
  <c r="M11" i="3"/>
  <c r="O11" i="3"/>
  <c r="M10" i="3"/>
  <c r="O10" i="3"/>
  <c r="M9" i="3"/>
  <c r="O9" i="3"/>
  <c r="M8" i="3"/>
  <c r="O8" i="3"/>
  <c r="M7" i="3"/>
  <c r="O7" i="3"/>
  <c r="M6" i="3"/>
  <c r="O6" i="3"/>
  <c r="M5" i="3"/>
  <c r="O5" i="3"/>
  <c r="M4" i="3"/>
  <c r="O4" i="3"/>
  <c r="M3" i="3"/>
  <c r="O3" i="3"/>
  <c r="M2" i="3"/>
  <c r="O2" i="3"/>
  <c r="O40" i="2"/>
  <c r="Q40" i="2"/>
  <c r="O39" i="2"/>
  <c r="Q39" i="2"/>
  <c r="O38" i="2"/>
  <c r="Q38" i="2"/>
  <c r="O37" i="2"/>
  <c r="Q37" i="2"/>
  <c r="O36" i="2"/>
  <c r="Q36" i="2"/>
  <c r="O35" i="2"/>
  <c r="Q35" i="2"/>
  <c r="O34" i="2"/>
  <c r="Q34" i="2"/>
  <c r="O33" i="2"/>
  <c r="Q33" i="2"/>
  <c r="O32" i="2"/>
  <c r="Q32" i="2"/>
  <c r="O31" i="2"/>
  <c r="Q31" i="2"/>
  <c r="O30" i="2"/>
  <c r="Q30" i="2"/>
  <c r="O29" i="2"/>
  <c r="Q29" i="2"/>
  <c r="O28" i="2"/>
  <c r="Q28" i="2"/>
  <c r="O27" i="2"/>
  <c r="Q27" i="2"/>
  <c r="O26" i="2"/>
  <c r="Q26" i="2"/>
  <c r="O25" i="2"/>
  <c r="Q25" i="2"/>
  <c r="O24" i="2"/>
  <c r="Q24" i="2"/>
  <c r="O23" i="2"/>
  <c r="Q23" i="2"/>
  <c r="O22" i="2"/>
  <c r="Q22" i="2"/>
  <c r="O21" i="2"/>
  <c r="Q21" i="2"/>
  <c r="O20" i="2"/>
  <c r="Q20" i="2"/>
  <c r="O19" i="2"/>
  <c r="Q19" i="2"/>
  <c r="O18" i="2"/>
  <c r="Q18" i="2"/>
  <c r="O17" i="2"/>
  <c r="Q17" i="2"/>
  <c r="O16" i="2"/>
  <c r="Q16" i="2"/>
  <c r="O15" i="2"/>
  <c r="Q15" i="2"/>
  <c r="O14" i="2"/>
  <c r="Q14" i="2"/>
  <c r="O13" i="2"/>
  <c r="Q13" i="2"/>
  <c r="O12" i="2"/>
  <c r="Q12" i="2"/>
  <c r="O11" i="2"/>
  <c r="Q11" i="2"/>
  <c r="O10" i="2"/>
  <c r="Q10" i="2"/>
  <c r="O9" i="2"/>
  <c r="Q9" i="2"/>
  <c r="O8" i="2"/>
  <c r="Q8" i="2"/>
  <c r="O7" i="2"/>
  <c r="Q7" i="2"/>
  <c r="O6" i="2"/>
  <c r="Q6" i="2"/>
  <c r="O5" i="2"/>
  <c r="Q5" i="2"/>
  <c r="O4" i="2"/>
  <c r="Q4" i="2"/>
  <c r="O3" i="2"/>
  <c r="Q3" i="2"/>
  <c r="O2" i="2"/>
  <c r="Q2" i="2"/>
</calcChain>
</file>

<file path=xl/sharedStrings.xml><?xml version="1.0" encoding="utf-8"?>
<sst xmlns="http://schemas.openxmlformats.org/spreadsheetml/2006/main" count="529" uniqueCount="100">
  <si>
    <t>project</t>
  </si>
  <si>
    <t>New_CCGT</t>
  </si>
  <si>
    <t>New_CT</t>
  </si>
  <si>
    <t>scenario_id</t>
  </si>
  <si>
    <t>period</t>
  </si>
  <si>
    <t>capital_real_cost_per_kw</t>
  </si>
  <si>
    <t>capital_real_cost_per_kwh</t>
  </si>
  <si>
    <t>om_real_cost_per_kw</t>
  </si>
  <si>
    <t>om_real_cost_per_kwh</t>
  </si>
  <si>
    <t>lifetime_yrs</t>
  </si>
  <si>
    <t>interest_rate</t>
  </si>
  <si>
    <t>crf</t>
  </si>
  <si>
    <t>annualized_real_cost_per_kw_yr</t>
  </si>
  <si>
    <t>annualized_real_cost_per_kwh_yr</t>
  </si>
  <si>
    <t>New_Battery_2h</t>
  </si>
  <si>
    <t>New_Battery_4h</t>
  </si>
  <si>
    <t>New_Battery_6h</t>
  </si>
  <si>
    <t>solarPV</t>
  </si>
  <si>
    <t>wind</t>
  </si>
  <si>
    <t>rate_of_decline_cost_per_kwh</t>
  </si>
  <si>
    <t>rate_of_decline_cost_per_kw</t>
  </si>
  <si>
    <t>New_Supercritical_Coal</t>
  </si>
  <si>
    <t>scenario</t>
  </si>
  <si>
    <t>capacity_type</t>
  </si>
  <si>
    <t>operational_type</t>
  </si>
  <si>
    <t>technology</t>
  </si>
  <si>
    <t>load_zone</t>
  </si>
  <si>
    <t>fuel</t>
  </si>
  <si>
    <t>variable_om_cost_per_mwh</t>
  </si>
  <si>
    <t>heat_rate_curves_scenario_id</t>
  </si>
  <si>
    <t>unit_size_mw</t>
  </si>
  <si>
    <t>startup_cost_per_mw</t>
  </si>
  <si>
    <t>shutdown_cost_per_mw</t>
  </si>
  <si>
    <t>startup_plus_ramp_up_rate</t>
  </si>
  <si>
    <t>shutdown_plus_ramp_down_rate</t>
  </si>
  <si>
    <t>ramp_up_when_on_rate</t>
  </si>
  <si>
    <t>ramp_down_when_on_rate</t>
  </si>
  <si>
    <t>min_up_time_hours</t>
  </si>
  <si>
    <t>min_down_time_hours</t>
  </si>
  <si>
    <t>charging_efficiency</t>
  </si>
  <si>
    <t>discharging_efficiency</t>
  </si>
  <si>
    <t>minimum_duration_hours</t>
  </si>
  <si>
    <t>regulation_up_ba</t>
  </si>
  <si>
    <t>regulation_up_derate</t>
  </si>
  <si>
    <t>regulation_down_ba</t>
  </si>
  <si>
    <t>regulation_down_derate</t>
  </si>
  <si>
    <t>spinning_reserves_ba</t>
  </si>
  <si>
    <t>spinning_reserves_derate</t>
  </si>
  <si>
    <t>regulation_up_ramp_rate</t>
  </si>
  <si>
    <t>regulation_down_ramp_rate</t>
  </si>
  <si>
    <t>spinning_reserves_ramp_rate</t>
  </si>
  <si>
    <t>carbon_cap_zone</t>
  </si>
  <si>
    <t>new_build_storage</t>
  </si>
  <si>
    <t>storage_generic</t>
  </si>
  <si>
    <t>Battery</t>
  </si>
  <si>
    <t>India</t>
  </si>
  <si>
    <t>new_build_generator</t>
  </si>
  <si>
    <t>dispatchable_capacity_commit</t>
  </si>
  <si>
    <t>CCGT</t>
  </si>
  <si>
    <t>Gas_LNG</t>
  </si>
  <si>
    <t>Coal</t>
  </si>
  <si>
    <t>Coal_new</t>
  </si>
  <si>
    <t>Peaker</t>
  </si>
  <si>
    <t>min_stable_level</t>
  </si>
  <si>
    <t xml:space="preserve">Reference: Battery Storage cost values from W. Cole and A. W. Frazier, “Cost Projections for Utility-scale Battery Storage,” NREL/TP-6A20-73222. Golden, CO: National Renewable Energy Laboratory. https://www.nrel.gov/docs/fy19osti/73222.pdf.
</t>
  </si>
  <si>
    <t>Battery Pack Capital Cost ($/kWh)</t>
  </si>
  <si>
    <t>Techno-Economic Cost and Performance Parameters</t>
  </si>
  <si>
    <t>CAPEX ($/kW)</t>
  </si>
  <si>
    <t>Battery Storage - Low</t>
  </si>
  <si>
    <t>Low</t>
  </si>
  <si>
    <t>Battery Storage - Mid</t>
  </si>
  <si>
    <t>Mid</t>
  </si>
  <si>
    <t>Battery Storage - High</t>
  </si>
  <si>
    <t>High</t>
  </si>
  <si>
    <t>Fixed Operation and Maintenance Expenses ($/kW-yr)</t>
  </si>
  <si>
    <t>Balance of System (BOS) Capital Cost ($/kW)</t>
  </si>
  <si>
    <t>Variable Operation and Maintenance Expenses ($/MWh)</t>
  </si>
  <si>
    <t>Total System Cost ($/kW) = Battery Pack Cost ($/kWh) * Storage Duration (hr) + BOS Cost ($/kW)</t>
  </si>
  <si>
    <t>Round-Trip Efficiency</t>
  </si>
  <si>
    <t>duration</t>
  </si>
  <si>
    <t>capital_real_cost_total_per_kw</t>
  </si>
  <si>
    <t>SThigh</t>
  </si>
  <si>
    <t>STmid</t>
  </si>
  <si>
    <t>STlow</t>
  </si>
  <si>
    <t>VRElow</t>
  </si>
  <si>
    <t>VREhigh</t>
  </si>
  <si>
    <t>CONVhigh</t>
  </si>
  <si>
    <t>new_battery_costs_scenario</t>
  </si>
  <si>
    <t>new_vre_costs_scenario</t>
  </si>
  <si>
    <t>new_conventional_costs_scenario</t>
  </si>
  <si>
    <t>new_costs_scenario_id</t>
  </si>
  <si>
    <t>new_costs_scenario</t>
  </si>
  <si>
    <t>new_costs_scenario_description</t>
  </si>
  <si>
    <t>Low cost VRE High cost Storage High cost Conventional</t>
  </si>
  <si>
    <t>High cost VRE High cost Storage High cost Conventional</t>
  </si>
  <si>
    <t>Low cost VRE Low cost Storage High cost Conventional</t>
  </si>
  <si>
    <t>Battery Storage - Low   ($/kWh)</t>
  </si>
  <si>
    <t>Battery Storage - High   ($/kWh)</t>
  </si>
  <si>
    <t>For an X-hour storage device with a 15-year life:</t>
  </si>
  <si>
    <t xml:space="preserve">X (hours)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</si>
</sst>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_-* #,##0.00_-;\-* #,##0.00_-;_-* &quot;-&quot;??_-;_-@_-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sz val="10"/>
      <name val="Arial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15">
    <xf numFmtId="0" fontId="0" fillId="0" borderId="0"/>
    <xf numFmtId="0" fontId="3" fillId="0" borderId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9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5" fontId="10" fillId="0" borderId="0" applyFill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5" fontId="19" fillId="0" borderId="0" applyFill="0" applyProtection="0">
      <alignment horizontal="right" vertical="center"/>
    </xf>
    <xf numFmtId="165" fontId="20" fillId="0" borderId="0" applyFill="0" applyProtection="0">
      <alignment horizontal="right" vertical="center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3" fillId="0" borderId="0"/>
    <xf numFmtId="0" fontId="21" fillId="0" borderId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1" fillId="0" borderId="0"/>
    <xf numFmtId="0" fontId="22" fillId="0" borderId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23" fillId="0" borderId="0" applyFill="0" applyProtection="0">
      <alignment horizontal="right" vertical="center"/>
    </xf>
    <xf numFmtId="0" fontId="2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8" borderId="6"/>
    <xf numFmtId="0" fontId="26" fillId="0" borderId="0" applyFill="0" applyBorder="0" applyProtection="0">
      <alignment horizontal="right" vertical="center"/>
    </xf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/>
    <xf numFmtId="0" fontId="4" fillId="0" borderId="0" xfId="1" applyFont="1"/>
    <xf numFmtId="0" fontId="7" fillId="0" borderId="3" xfId="1" applyFont="1" applyBorder="1" applyAlignment="1">
      <alignment horizontal="right" vertical="center"/>
    </xf>
    <xf numFmtId="1" fontId="3" fillId="0" borderId="0" xfId="1" applyNumberFormat="1"/>
    <xf numFmtId="0" fontId="7" fillId="0" borderId="0" xfId="1" applyFont="1" applyAlignment="1">
      <alignment horizontal="right" vertical="center"/>
    </xf>
    <xf numFmtId="0" fontId="7" fillId="0" borderId="5" xfId="1" applyFont="1" applyBorder="1" applyAlignment="1">
      <alignment horizontal="right" vertical="center"/>
    </xf>
    <xf numFmtId="0" fontId="6" fillId="7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2" fontId="3" fillId="0" borderId="0" xfId="1" applyNumberFormat="1"/>
    <xf numFmtId="0" fontId="8" fillId="0" borderId="0" xfId="1" applyFont="1"/>
    <xf numFmtId="0" fontId="8" fillId="0" borderId="0" xfId="1" applyFont="1" applyAlignment="1">
      <alignment vertical="center"/>
    </xf>
    <xf numFmtId="0" fontId="5" fillId="0" borderId="0" xfId="1" applyFont="1" applyAlignment="1">
      <alignment vertical="center" textRotation="90" wrapText="1"/>
    </xf>
    <xf numFmtId="9" fontId="3" fillId="0" borderId="0" xfId="1" applyNumberFormat="1"/>
    <xf numFmtId="0" fontId="6" fillId="7" borderId="2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5" fillId="6" borderId="0" xfId="1" applyFont="1" applyFill="1" applyAlignment="1">
      <alignment horizontal="center" vertical="center" textRotation="90" wrapText="1"/>
    </xf>
    <xf numFmtId="0" fontId="3" fillId="0" borderId="0" xfId="1" applyAlignment="1">
      <alignment horizontal="right"/>
    </xf>
    <xf numFmtId="0" fontId="3" fillId="0" borderId="0" xfId="1" applyAlignment="1">
      <alignment horizontal="left"/>
    </xf>
  </cellXfs>
  <cellStyles count="215">
    <cellStyle name="20% - Accent1 2" xfId="2"/>
    <cellStyle name="20% - Accent1 2 2" xfId="3"/>
    <cellStyle name="20% - Accent1 2 2 2" xfId="4"/>
    <cellStyle name="20% - Accent1 2 2 2 2" xfId="5"/>
    <cellStyle name="20% - Accent1 2 2 2 2 2" xfId="6"/>
    <cellStyle name="20% - Accent1 2 2 2 3" xfId="7"/>
    <cellStyle name="20% - Accent1 2 2 3" xfId="8"/>
    <cellStyle name="20% - Accent1 2 2 3 2" xfId="9"/>
    <cellStyle name="20% - Accent1 2 2 4" xfId="10"/>
    <cellStyle name="20% - Accent2 2" xfId="11"/>
    <cellStyle name="20% - Accent2 2 2" xfId="12"/>
    <cellStyle name="20% - Accent2 2 2 2" xfId="13"/>
    <cellStyle name="20% - Accent2 2 2 2 2" xfId="14"/>
    <cellStyle name="20% - Accent2 2 2 2 2 2" xfId="15"/>
    <cellStyle name="20% - Accent2 2 2 2 3" xfId="16"/>
    <cellStyle name="20% - Accent2 2 2 3" xfId="17"/>
    <cellStyle name="20% - Accent2 2 2 3 2" xfId="18"/>
    <cellStyle name="20% - Accent2 2 2 4" xfId="19"/>
    <cellStyle name="20% - Accent3 2" xfId="20"/>
    <cellStyle name="20% - Accent3 2 2" xfId="21"/>
    <cellStyle name="20% - Accent3 2 2 2" xfId="22"/>
    <cellStyle name="20% - Accent3 2 2 2 2" xfId="23"/>
    <cellStyle name="20% - Accent3 2 2 2 2 2" xfId="24"/>
    <cellStyle name="20% - Accent3 2 2 2 3" xfId="25"/>
    <cellStyle name="20% - Accent3 2 2 3" xfId="26"/>
    <cellStyle name="20% - Accent3 2 2 3 2" xfId="27"/>
    <cellStyle name="20% - Accent3 2 2 4" xfId="28"/>
    <cellStyle name="20% - Accent4 2" xfId="29"/>
    <cellStyle name="20% - Accent4 2 2" xfId="30"/>
    <cellStyle name="20% - Accent4 2 2 2" xfId="31"/>
    <cellStyle name="20% - Accent4 2 2 2 2" xfId="32"/>
    <cellStyle name="20% - Accent4 2 2 2 2 2" xfId="33"/>
    <cellStyle name="20% - Accent4 2 2 2 3" xfId="34"/>
    <cellStyle name="20% - Accent4 2 2 3" xfId="35"/>
    <cellStyle name="20% - Accent4 2 2 3 2" xfId="36"/>
    <cellStyle name="20% - Accent4 2 2 4" xfId="37"/>
    <cellStyle name="Calculated" xfId="38"/>
    <cellStyle name="Comma 10" xfId="39"/>
    <cellStyle name="Comma 10 2" xfId="40"/>
    <cellStyle name="Comma 10 2 2" xfId="41"/>
    <cellStyle name="Comma 10 2 2 2" xfId="42"/>
    <cellStyle name="Comma 10 2 3" xfId="43"/>
    <cellStyle name="Comma 10 3" xfId="44"/>
    <cellStyle name="Comma 10 3 2" xfId="45"/>
    <cellStyle name="Comma 10 4" xfId="46"/>
    <cellStyle name="Comma 11" xfId="47"/>
    <cellStyle name="Comma 2" xfId="48"/>
    <cellStyle name="Comma 2 2" xfId="49"/>
    <cellStyle name="Comma 2 2 2" xfId="50"/>
    <cellStyle name="Comma 2 2 2 2" xfId="51"/>
    <cellStyle name="Comma 2 2 2 2 2" xfId="52"/>
    <cellStyle name="Comma 2 2 2 3" xfId="53"/>
    <cellStyle name="Comma 2 2 3" xfId="54"/>
    <cellStyle name="Comma 2 2 3 2" xfId="55"/>
    <cellStyle name="Comma 2 2 4" xfId="56"/>
    <cellStyle name="Comma 3" xfId="57"/>
    <cellStyle name="Comma 3 2" xfId="58"/>
    <cellStyle name="Comma 3 2 2" xfId="59"/>
    <cellStyle name="Comma 3 2 2 2" xfId="60"/>
    <cellStyle name="Comma 3 2 2 2 2" xfId="61"/>
    <cellStyle name="Comma 3 2 2 3" xfId="62"/>
    <cellStyle name="Comma 3 2 3" xfId="63"/>
    <cellStyle name="Comma 3 2 3 2" xfId="64"/>
    <cellStyle name="Comma 3 2 4" xfId="65"/>
    <cellStyle name="Comma 4" xfId="66"/>
    <cellStyle name="Comma 5" xfId="67"/>
    <cellStyle name="Comma 6" xfId="68"/>
    <cellStyle name="Comma 7" xfId="69"/>
    <cellStyle name="Comma 8" xfId="70"/>
    <cellStyle name="Comma 9" xfId="71"/>
    <cellStyle name="Currency 2" xfId="72"/>
    <cellStyle name="Currency 3" xfId="73"/>
    <cellStyle name="Currency 4" xfId="74"/>
    <cellStyle name="Currency 5" xfId="75"/>
    <cellStyle name="Currency 6" xfId="76"/>
    <cellStyle name="Currency 7" xfId="77"/>
    <cellStyle name="Currency 8" xfId="78"/>
    <cellStyle name="Currency 8 2" xfId="79"/>
    <cellStyle name="Currency 8 2 2" xfId="80"/>
    <cellStyle name="Currency 8 2 2 2" xfId="81"/>
    <cellStyle name="Currency 8 2 3" xfId="82"/>
    <cellStyle name="Currency 8 3" xfId="83"/>
    <cellStyle name="Currency 8 3 2" xfId="84"/>
    <cellStyle name="Currency 8 4" xfId="85"/>
    <cellStyle name="Heading" xfId="86"/>
    <cellStyle name="Heading 2 2" xfId="87"/>
    <cellStyle name="Heading2" xfId="88"/>
    <cellStyle name="Hyperlink 10" xfId="89"/>
    <cellStyle name="Hyperlink 10 2" xfId="90"/>
    <cellStyle name="Hyperlink 10 3" xfId="91"/>
    <cellStyle name="Hyperlink 11" xfId="92"/>
    <cellStyle name="Hyperlink 11 2" xfId="93"/>
    <cellStyle name="Hyperlink 11 3" xfId="94"/>
    <cellStyle name="Hyperlink 12" xfId="95"/>
    <cellStyle name="Hyperlink 12 2" xfId="96"/>
    <cellStyle name="Hyperlink 12 3" xfId="97"/>
    <cellStyle name="Hyperlink 13" xfId="98"/>
    <cellStyle name="Hyperlink 13 2" xfId="99"/>
    <cellStyle name="Hyperlink 13 3" xfId="100"/>
    <cellStyle name="Hyperlink 14" xfId="101"/>
    <cellStyle name="Hyperlink 14 2" xfId="102"/>
    <cellStyle name="Hyperlink 14 3" xfId="103"/>
    <cellStyle name="Hyperlink 15" xfId="104"/>
    <cellStyle name="Hyperlink 15 2" xfId="105"/>
    <cellStyle name="Hyperlink 15 3" xfId="106"/>
    <cellStyle name="Hyperlink 16" xfId="107"/>
    <cellStyle name="Hyperlink 16 2" xfId="108"/>
    <cellStyle name="Hyperlink 16 3" xfId="109"/>
    <cellStyle name="Hyperlink 17" xfId="110"/>
    <cellStyle name="Hyperlink 17 2" xfId="111"/>
    <cellStyle name="Hyperlink 17 3" xfId="112"/>
    <cellStyle name="Hyperlink 18" xfId="113"/>
    <cellStyle name="Hyperlink 18 2" xfId="114"/>
    <cellStyle name="Hyperlink 18 3" xfId="115"/>
    <cellStyle name="Hyperlink 19" xfId="116"/>
    <cellStyle name="Hyperlink 19 2" xfId="117"/>
    <cellStyle name="Hyperlink 19 3" xfId="118"/>
    <cellStyle name="Hyperlink 2" xfId="119"/>
    <cellStyle name="Hyperlink 2 2" xfId="120"/>
    <cellStyle name="Hyperlink 2 3" xfId="121"/>
    <cellStyle name="Hyperlink 20" xfId="122"/>
    <cellStyle name="Hyperlink 20 2" xfId="123"/>
    <cellStyle name="Hyperlink 20 3" xfId="124"/>
    <cellStyle name="Hyperlink 21" xfId="125"/>
    <cellStyle name="Hyperlink 21 2" xfId="126"/>
    <cellStyle name="Hyperlink 21 3" xfId="127"/>
    <cellStyle name="Hyperlink 22" xfId="128"/>
    <cellStyle name="Hyperlink 22 2" xfId="129"/>
    <cellStyle name="Hyperlink 22 3" xfId="130"/>
    <cellStyle name="Hyperlink 23" xfId="131"/>
    <cellStyle name="Hyperlink 23 2" xfId="132"/>
    <cellStyle name="Hyperlink 23 3" xfId="133"/>
    <cellStyle name="Hyperlink 24" xfId="134"/>
    <cellStyle name="Hyperlink 25" xfId="135"/>
    <cellStyle name="Hyperlink 26" xfId="136"/>
    <cellStyle name="Hyperlink 27" xfId="137"/>
    <cellStyle name="Hyperlink 28" xfId="138"/>
    <cellStyle name="Hyperlink 29" xfId="139"/>
    <cellStyle name="Hyperlink 3" xfId="140"/>
    <cellStyle name="Hyperlink 3 2" xfId="141"/>
    <cellStyle name="Hyperlink 3 3" xfId="142"/>
    <cellStyle name="Hyperlink 30" xfId="143"/>
    <cellStyle name="Hyperlink 31" xfId="144"/>
    <cellStyle name="Hyperlink 32" xfId="145"/>
    <cellStyle name="Hyperlink 33" xfId="146"/>
    <cellStyle name="Hyperlink 33 2" xfId="147"/>
    <cellStyle name="Hyperlink 33 3" xfId="148"/>
    <cellStyle name="Hyperlink 34" xfId="149"/>
    <cellStyle name="Hyperlink 34 2" xfId="150"/>
    <cellStyle name="Hyperlink 34 3" xfId="151"/>
    <cellStyle name="Hyperlink 34 4" xfId="152"/>
    <cellStyle name="Hyperlink 34 5" xfId="153"/>
    <cellStyle name="Hyperlink 4" xfId="154"/>
    <cellStyle name="Hyperlink 4 2" xfId="155"/>
    <cellStyle name="Hyperlink 4 3" xfId="156"/>
    <cellStyle name="Hyperlink 5" xfId="157"/>
    <cellStyle name="Hyperlink 5 2" xfId="158"/>
    <cellStyle name="Hyperlink 5 3" xfId="159"/>
    <cellStyle name="Hyperlink 6" xfId="160"/>
    <cellStyle name="Hyperlink 6 2" xfId="161"/>
    <cellStyle name="Hyperlink 6 3" xfId="162"/>
    <cellStyle name="Hyperlink 7" xfId="163"/>
    <cellStyle name="Hyperlink 7 2" xfId="164"/>
    <cellStyle name="Hyperlink 7 3" xfId="165"/>
    <cellStyle name="Hyperlink 8" xfId="166"/>
    <cellStyle name="Hyperlink 8 2" xfId="167"/>
    <cellStyle name="Hyperlink 8 3" xfId="168"/>
    <cellStyle name="Hyperlink 9" xfId="169"/>
    <cellStyle name="Hyperlink 9 2" xfId="170"/>
    <cellStyle name="Hyperlink 9 3" xfId="171"/>
    <cellStyle name="Input 2" xfId="172"/>
    <cellStyle name="Linked" xfId="173"/>
    <cellStyle name="Normal" xfId="0" builtinId="0"/>
    <cellStyle name="Normal 2" xfId="1"/>
    <cellStyle name="Normal 2 2" xfId="174"/>
    <cellStyle name="Normal 2 2 2" xfId="175"/>
    <cellStyle name="Normal 2 2 2 2" xfId="176"/>
    <cellStyle name="Normal 2 2 2 2 2" xfId="177"/>
    <cellStyle name="Normal 2 2 2 2 2 2" xfId="178"/>
    <cellStyle name="Normal 2 2 2 2 3" xfId="179"/>
    <cellStyle name="Normal 2 2 2 3" xfId="180"/>
    <cellStyle name="Normal 2 2 2 3 2" xfId="181"/>
    <cellStyle name="Normal 2 2 2 4" xfId="182"/>
    <cellStyle name="Normal 3" xfId="183"/>
    <cellStyle name="Normal 4" xfId="184"/>
    <cellStyle name="Normal 5" xfId="185"/>
    <cellStyle name="Normal 6" xfId="186"/>
    <cellStyle name="Normal 6 2" xfId="187"/>
    <cellStyle name="Normal 6 2 2" xfId="188"/>
    <cellStyle name="Normal 6 2 2 2" xfId="189"/>
    <cellStyle name="Normal 6 2 3" xfId="190"/>
    <cellStyle name="Normal 6 3" xfId="191"/>
    <cellStyle name="Normal 6 3 2" xfId="192"/>
    <cellStyle name="Normal 6 4" xfId="193"/>
    <cellStyle name="Normal 7" xfId="194"/>
    <cellStyle name="Normal 8" xfId="195"/>
    <cellStyle name="Normal Small" xfId="196"/>
    <cellStyle name="Percent 2" xfId="197"/>
    <cellStyle name="Percent 2 2" xfId="198"/>
    <cellStyle name="Percent 2 3" xfId="199"/>
    <cellStyle name="Percent 2 4" xfId="200"/>
    <cellStyle name="Percent 2 4 2" xfId="201"/>
    <cellStyle name="Percent 2 4 2 2" xfId="202"/>
    <cellStyle name="Percent 2 4 3" xfId="203"/>
    <cellStyle name="Percent 2 5" xfId="204"/>
    <cellStyle name="Percent 2 5 2" xfId="205"/>
    <cellStyle name="Percent 2 6" xfId="206"/>
    <cellStyle name="Percent 3" xfId="207"/>
    <cellStyle name="Percent 3 2" xfId="208"/>
    <cellStyle name="Results" xfId="209"/>
    <cellStyle name="Title 2" xfId="210"/>
    <cellStyle name="Title 3" xfId="211"/>
    <cellStyle name="Unit" xfId="212"/>
    <cellStyle name="UserInput" xfId="213"/>
    <cellStyle name="Variable" xfId="21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4705902311"/>
          <c:y val="0.0961545504486358"/>
          <c:w val="0.860327390640178"/>
          <c:h val="0.790638544183891"/>
        </c:manualLayout>
      </c:layout>
      <c:scatterChart>
        <c:scatterStyle val="lineMarker"/>
        <c:varyColors val="0"/>
        <c:ser>
          <c:idx val="6"/>
          <c:order val="0"/>
          <c:tx>
            <c:strRef>
              <c:f>NREL_ATB_storage!$K$10</c:f>
              <c:strCache>
                <c:ptCount val="1"/>
                <c:pt idx="0">
                  <c:v>Battery Storage - Low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21F-4F49-9504-D3D96F9ACEE9}"/>
              </c:ext>
            </c:extLst>
          </c:dPt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NREL_ATB_storage!$L$10:$AS$10</c:f>
              <c:numCache>
                <c:formatCode>0</c:formatCode>
                <c:ptCount val="34"/>
                <c:pt idx="1">
                  <c:v>1484.375</c:v>
                </c:pt>
                <c:pt idx="2">
                  <c:v>1323.09646390336</c:v>
                </c:pt>
                <c:pt idx="3">
                  <c:v>1161.81792780672</c:v>
                </c:pt>
                <c:pt idx="4">
                  <c:v>1073.097286046934</c:v>
                </c:pt>
                <c:pt idx="5">
                  <c:v>984.3766442871481</c:v>
                </c:pt>
                <c:pt idx="6">
                  <c:v>895.656002527362</c:v>
                </c:pt>
                <c:pt idx="7">
                  <c:v>806.9353607675761</c:v>
                </c:pt>
                <c:pt idx="8">
                  <c:v>718.2147190077905</c:v>
                </c:pt>
                <c:pt idx="9">
                  <c:v>671.7420018955218</c:v>
                </c:pt>
                <c:pt idx="10">
                  <c:v>625.2692847832529</c:v>
                </c:pt>
                <c:pt idx="11">
                  <c:v>578.7965676709841</c:v>
                </c:pt>
                <c:pt idx="12">
                  <c:v>532.3238505587154</c:v>
                </c:pt>
                <c:pt idx="13">
                  <c:v>485.8511334464466</c:v>
                </c:pt>
                <c:pt idx="14">
                  <c:v>476.3453504007551</c:v>
                </c:pt>
                <c:pt idx="15">
                  <c:v>466.8395673550638</c:v>
                </c:pt>
                <c:pt idx="16">
                  <c:v>457.3337843093724</c:v>
                </c:pt>
                <c:pt idx="17">
                  <c:v>447.828001263681</c:v>
                </c:pt>
                <c:pt idx="18">
                  <c:v>438.3222182179896</c:v>
                </c:pt>
                <c:pt idx="19">
                  <c:v>428.8164351722983</c:v>
                </c:pt>
                <c:pt idx="20">
                  <c:v>419.3106521266069</c:v>
                </c:pt>
                <c:pt idx="21">
                  <c:v>409.8048690809155</c:v>
                </c:pt>
                <c:pt idx="22">
                  <c:v>400.2990860352241</c:v>
                </c:pt>
                <c:pt idx="23">
                  <c:v>390.7933029895327</c:v>
                </c:pt>
                <c:pt idx="24">
                  <c:v>381.2875199438414</c:v>
                </c:pt>
                <c:pt idx="25">
                  <c:v>371.78173689815</c:v>
                </c:pt>
                <c:pt idx="26">
                  <c:v>362.2759538524587</c:v>
                </c:pt>
                <c:pt idx="27">
                  <c:v>352.7701708067673</c:v>
                </c:pt>
                <c:pt idx="28">
                  <c:v>343.2643877610759</c:v>
                </c:pt>
                <c:pt idx="29">
                  <c:v>333.7586047153846</c:v>
                </c:pt>
                <c:pt idx="30">
                  <c:v>324.2528216696932</c:v>
                </c:pt>
                <c:pt idx="31">
                  <c:v>314.747038624002</c:v>
                </c:pt>
                <c:pt idx="32">
                  <c:v>305.2412555783106</c:v>
                </c:pt>
                <c:pt idx="33">
                  <c:v>295.7354725326197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D21F-4F49-9504-D3D96F9ACEE9}"/>
            </c:ext>
          </c:extLst>
        </c:ser>
        <c:ser>
          <c:idx val="7"/>
          <c:order val="1"/>
          <c:tx>
            <c:strRef>
              <c:f>NREL_ATB_storage!$K$11</c:f>
              <c:strCache>
                <c:ptCount val="1"/>
                <c:pt idx="0">
                  <c:v>Battery Storage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D21F-4F49-9504-D3D96F9ACEE9}"/>
              </c:ext>
            </c:extLst>
          </c:dPt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NREL_ATB_storage!$L$11:$AS$11</c:f>
              <c:numCache>
                <c:formatCode>0</c:formatCode>
                <c:ptCount val="34"/>
                <c:pt idx="1">
                  <c:v>1484.375</c:v>
                </c:pt>
                <c:pt idx="2">
                  <c:v>1384.219961804534</c:v>
                </c:pt>
                <c:pt idx="3">
                  <c:v>1284.064923609068</c:v>
                </c:pt>
                <c:pt idx="4">
                  <c:v>1220.763669092533</c:v>
                </c:pt>
                <c:pt idx="5">
                  <c:v>1157.462414575998</c:v>
                </c:pt>
                <c:pt idx="6">
                  <c:v>1094.161160059463</c:v>
                </c:pt>
                <c:pt idx="7">
                  <c:v>1030.859905542928</c:v>
                </c:pt>
                <c:pt idx="8">
                  <c:v>967.558651026393</c:v>
                </c:pt>
                <c:pt idx="9">
                  <c:v>936.1150087038448</c:v>
                </c:pt>
                <c:pt idx="10">
                  <c:v>904.6713663812964</c:v>
                </c:pt>
                <c:pt idx="11">
                  <c:v>873.2277240587483</c:v>
                </c:pt>
                <c:pt idx="12">
                  <c:v>841.7840817362002</c:v>
                </c:pt>
                <c:pt idx="13">
                  <c:v>810.3404394136522</c:v>
                </c:pt>
                <c:pt idx="14">
                  <c:v>800.2111839209815</c:v>
                </c:pt>
                <c:pt idx="15">
                  <c:v>790.0819284283108</c:v>
                </c:pt>
                <c:pt idx="16">
                  <c:v>779.9526729356401</c:v>
                </c:pt>
                <c:pt idx="17">
                  <c:v>769.8234174429695</c:v>
                </c:pt>
                <c:pt idx="18">
                  <c:v>759.6941619502986</c:v>
                </c:pt>
                <c:pt idx="19">
                  <c:v>749.564906457628</c:v>
                </c:pt>
                <c:pt idx="20">
                  <c:v>739.4356509649574</c:v>
                </c:pt>
                <c:pt idx="21">
                  <c:v>729.3063954722867</c:v>
                </c:pt>
                <c:pt idx="22">
                  <c:v>719.177139979616</c:v>
                </c:pt>
                <c:pt idx="23">
                  <c:v>709.0478844869455</c:v>
                </c:pt>
                <c:pt idx="24">
                  <c:v>698.9186289942749</c:v>
                </c:pt>
                <c:pt idx="25">
                  <c:v>688.789373501604</c:v>
                </c:pt>
                <c:pt idx="26">
                  <c:v>678.6601180089336</c:v>
                </c:pt>
                <c:pt idx="27">
                  <c:v>668.530862516263</c:v>
                </c:pt>
                <c:pt idx="28">
                  <c:v>658.4016070235923</c:v>
                </c:pt>
                <c:pt idx="29">
                  <c:v>648.2723515309216</c:v>
                </c:pt>
                <c:pt idx="30">
                  <c:v>638.143096038251</c:v>
                </c:pt>
                <c:pt idx="31">
                  <c:v>628.0138405455804</c:v>
                </c:pt>
                <c:pt idx="32">
                  <c:v>617.8845850529099</c:v>
                </c:pt>
                <c:pt idx="33">
                  <c:v>607.7553295602392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D21F-4F49-9504-D3D96F9ACEE9}"/>
            </c:ext>
          </c:extLst>
        </c:ser>
        <c:ser>
          <c:idx val="8"/>
          <c:order val="2"/>
          <c:tx>
            <c:strRef>
              <c:f>NREL_ATB_storage!$K$12</c:f>
              <c:strCache>
                <c:ptCount val="1"/>
                <c:pt idx="0">
                  <c:v>Battery Storage - High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21F-4F49-9504-D3D96F9ACEE9}"/>
              </c:ext>
            </c:extLst>
          </c:dPt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NREL_ATB_storage!$L$12:$AS$12</c:f>
              <c:numCache>
                <c:formatCode>0</c:formatCode>
                <c:ptCount val="34"/>
                <c:pt idx="1">
                  <c:v>1484.375</c:v>
                </c:pt>
                <c:pt idx="2">
                  <c:v>1484.375</c:v>
                </c:pt>
                <c:pt idx="3">
                  <c:v>1438.595210280374</c:v>
                </c:pt>
                <c:pt idx="4">
                  <c:v>1426.156759217208</c:v>
                </c:pt>
                <c:pt idx="5">
                  <c:v>1413.718308154042</c:v>
                </c:pt>
                <c:pt idx="6">
                  <c:v>1401.279857090875</c:v>
                </c:pt>
                <c:pt idx="7">
                  <c:v>1388.841406027709</c:v>
                </c:pt>
                <c:pt idx="8">
                  <c:v>1376.402954964543</c:v>
                </c:pt>
                <c:pt idx="9">
                  <c:v>1363.964503901377</c:v>
                </c:pt>
                <c:pt idx="10">
                  <c:v>1351.52605283821</c:v>
                </c:pt>
                <c:pt idx="11">
                  <c:v>1339.087601775044</c:v>
                </c:pt>
                <c:pt idx="12">
                  <c:v>1326.649150711878</c:v>
                </c:pt>
                <c:pt idx="13">
                  <c:v>1314.210699648712</c:v>
                </c:pt>
                <c:pt idx="14">
                  <c:v>1310.171687463407</c:v>
                </c:pt>
                <c:pt idx="15">
                  <c:v>1306.132675278103</c:v>
                </c:pt>
                <c:pt idx="16">
                  <c:v>1302.093663092799</c:v>
                </c:pt>
                <c:pt idx="17">
                  <c:v>1298.054650907494</c:v>
                </c:pt>
                <c:pt idx="18">
                  <c:v>1294.01563872219</c:v>
                </c:pt>
                <c:pt idx="19">
                  <c:v>1289.976626536885</c:v>
                </c:pt>
                <c:pt idx="20">
                  <c:v>1285.937614351581</c:v>
                </c:pt>
                <c:pt idx="21">
                  <c:v>1281.898602166276</c:v>
                </c:pt>
                <c:pt idx="22">
                  <c:v>1277.859589980972</c:v>
                </c:pt>
                <c:pt idx="23">
                  <c:v>1273.820577795667</c:v>
                </c:pt>
                <c:pt idx="24">
                  <c:v>1269.781565610363</c:v>
                </c:pt>
                <c:pt idx="25">
                  <c:v>1265.742553425059</c:v>
                </c:pt>
                <c:pt idx="26">
                  <c:v>1261.703541239754</c:v>
                </c:pt>
                <c:pt idx="27">
                  <c:v>1257.66452905445</c:v>
                </c:pt>
                <c:pt idx="28">
                  <c:v>1253.625516869145</c:v>
                </c:pt>
                <c:pt idx="29">
                  <c:v>1249.586504683841</c:v>
                </c:pt>
                <c:pt idx="30">
                  <c:v>1245.547492498536</c:v>
                </c:pt>
                <c:pt idx="31">
                  <c:v>1241.508480313232</c:v>
                </c:pt>
                <c:pt idx="32">
                  <c:v>1237.469468127927</c:v>
                </c:pt>
                <c:pt idx="33">
                  <c:v>1233.430455942623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D21F-4F49-9504-D3D96F9A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14608"/>
        <c:axId val="808397584"/>
      </c:scatterChart>
      <c:valAx>
        <c:axId val="824414608"/>
        <c:scaling>
          <c:orientation val="minMax"/>
          <c:max val="2050.0"/>
          <c:min val="2015.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08397584"/>
        <c:crosses val="autoZero"/>
        <c:crossBetween val="midCat"/>
        <c:majorUnit val="5.0"/>
        <c:minorUnit val="1.0"/>
      </c:valAx>
      <c:valAx>
        <c:axId val="808397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400" baseline="0"/>
                  <a:t>Battery Storage CAPEX </a:t>
                </a:r>
                <a:r>
                  <a:rPr lang="en-US" sz="1400"/>
                  <a:t>($/kW)</a:t>
                </a:r>
              </a:p>
            </c:rich>
          </c:tx>
          <c:layout>
            <c:manualLayout>
              <c:xMode val="edge"/>
              <c:yMode val="edge"/>
              <c:x val="0.000694941999188274"/>
              <c:y val="0.28281261507056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244146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68241595567867"/>
          <c:y val="0.106705080834218"/>
          <c:w val="0.278679088116843"/>
          <c:h val="0.11999632639844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4705902311"/>
          <c:y val="0.0961545504486358"/>
          <c:w val="0.860327390640178"/>
          <c:h val="0.790638544183891"/>
        </c:manualLayout>
      </c:layout>
      <c:scatterChart>
        <c:scatterStyle val="lineMarker"/>
        <c:varyColors val="0"/>
        <c:ser>
          <c:idx val="6"/>
          <c:order val="0"/>
          <c:tx>
            <c:strRef>
              <c:f>NREL_ATB_storage!$K$16</c:f>
              <c:strCache>
                <c:ptCount val="1"/>
                <c:pt idx="0">
                  <c:v>Battery Storage - 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1"/>
                </a:solidFill>
                <a:headEnd type="oval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4-4243-9ECC-E77F18C654DD}"/>
              </c:ext>
            </c:extLst>
          </c:dPt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NREL_ATB_storage!$L$16:$AS$16</c:f>
              <c:numCache>
                <c:formatCode>0.00</c:formatCode>
                <c:ptCount val="34"/>
                <c:pt idx="1">
                  <c:v>37.109375</c:v>
                </c:pt>
                <c:pt idx="2">
                  <c:v>33.077411597584</c:v>
                </c:pt>
                <c:pt idx="3">
                  <c:v>29.045448195168</c:v>
                </c:pt>
                <c:pt idx="4">
                  <c:v>26.82743215117335</c:v>
                </c:pt>
                <c:pt idx="5">
                  <c:v>24.6094161071787</c:v>
                </c:pt>
                <c:pt idx="6">
                  <c:v>22.39140006318405</c:v>
                </c:pt>
                <c:pt idx="7">
                  <c:v>20.17338401918941</c:v>
                </c:pt>
                <c:pt idx="8">
                  <c:v>17.95536797519476</c:v>
                </c:pt>
                <c:pt idx="9">
                  <c:v>16.79355004738805</c:v>
                </c:pt>
                <c:pt idx="10">
                  <c:v>15.63173211958132</c:v>
                </c:pt>
                <c:pt idx="11">
                  <c:v>14.4699141917746</c:v>
                </c:pt>
                <c:pt idx="12">
                  <c:v>13.30809626396789</c:v>
                </c:pt>
                <c:pt idx="13">
                  <c:v>12.14627833616117</c:v>
                </c:pt>
                <c:pt idx="14">
                  <c:v>11.90863376001888</c:v>
                </c:pt>
                <c:pt idx="15">
                  <c:v>11.67098918387659</c:v>
                </c:pt>
                <c:pt idx="16">
                  <c:v>11.43334460773431</c:v>
                </c:pt>
                <c:pt idx="17">
                  <c:v>11.19570003159203</c:v>
                </c:pt>
                <c:pt idx="18">
                  <c:v>10.95805545544974</c:v>
                </c:pt>
                <c:pt idx="19">
                  <c:v>10.72041087930746</c:v>
                </c:pt>
                <c:pt idx="20">
                  <c:v>10.48276630316517</c:v>
                </c:pt>
                <c:pt idx="21">
                  <c:v>10.24512172702289</c:v>
                </c:pt>
                <c:pt idx="22">
                  <c:v>10.0074771508806</c:v>
                </c:pt>
                <c:pt idx="23">
                  <c:v>9.769832574738318</c:v>
                </c:pt>
                <c:pt idx="24">
                  <c:v>9.532187998596034</c:v>
                </c:pt>
                <c:pt idx="25">
                  <c:v>9.294543422453751</c:v>
                </c:pt>
                <c:pt idx="26">
                  <c:v>9.056898846311467</c:v>
                </c:pt>
                <c:pt idx="27">
                  <c:v>8.81925427016918</c:v>
                </c:pt>
                <c:pt idx="28">
                  <c:v>8.581609694026898</c:v>
                </c:pt>
                <c:pt idx="29">
                  <c:v>8.343965117884616</c:v>
                </c:pt>
                <c:pt idx="30">
                  <c:v>8.106320541742333</c:v>
                </c:pt>
                <c:pt idx="31">
                  <c:v>7.868675965600048</c:v>
                </c:pt>
                <c:pt idx="32">
                  <c:v>7.631031389457766</c:v>
                </c:pt>
                <c:pt idx="33">
                  <c:v>7.393386813315494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84-4243-9ECC-E77F18C654DD}"/>
            </c:ext>
          </c:extLst>
        </c:ser>
        <c:ser>
          <c:idx val="0"/>
          <c:order val="1"/>
          <c:tx>
            <c:strRef>
              <c:f>NREL_ATB_storage!$K$17</c:f>
              <c:strCache>
                <c:ptCount val="1"/>
                <c:pt idx="0">
                  <c:v>Battery Storage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NREL_ATB_storage!$L$17:$AS$17</c:f>
              <c:numCache>
                <c:formatCode>0.00</c:formatCode>
                <c:ptCount val="34"/>
                <c:pt idx="1">
                  <c:v>37.109375</c:v>
                </c:pt>
                <c:pt idx="2">
                  <c:v>34.60549904511335</c:v>
                </c:pt>
                <c:pt idx="3">
                  <c:v>32.1016230902267</c:v>
                </c:pt>
                <c:pt idx="4">
                  <c:v>30.51909172731332</c:v>
                </c:pt>
                <c:pt idx="5">
                  <c:v>28.93656036439994</c:v>
                </c:pt>
                <c:pt idx="6">
                  <c:v>27.35402900148657</c:v>
                </c:pt>
                <c:pt idx="7">
                  <c:v>25.77149763857319</c:v>
                </c:pt>
                <c:pt idx="8">
                  <c:v>24.18896627565982</c:v>
                </c:pt>
                <c:pt idx="9">
                  <c:v>23.40287521759612</c:v>
                </c:pt>
                <c:pt idx="10">
                  <c:v>22.61678415953241</c:v>
                </c:pt>
                <c:pt idx="11">
                  <c:v>21.83069310146871</c:v>
                </c:pt>
                <c:pt idx="12">
                  <c:v>21.04460204340501</c:v>
                </c:pt>
                <c:pt idx="13">
                  <c:v>20.25851098534131</c:v>
                </c:pt>
                <c:pt idx="14">
                  <c:v>20.00527959802454</c:v>
                </c:pt>
                <c:pt idx="15">
                  <c:v>19.75204821070777</c:v>
                </c:pt>
                <c:pt idx="16">
                  <c:v>19.498816823391</c:v>
                </c:pt>
                <c:pt idx="17">
                  <c:v>19.24558543607424</c:v>
                </c:pt>
                <c:pt idx="18">
                  <c:v>18.99235404875747</c:v>
                </c:pt>
                <c:pt idx="19">
                  <c:v>18.7391226614407</c:v>
                </c:pt>
                <c:pt idx="20">
                  <c:v>18.48589127412394</c:v>
                </c:pt>
                <c:pt idx="21">
                  <c:v>18.23265988680717</c:v>
                </c:pt>
                <c:pt idx="22">
                  <c:v>17.97942849949041</c:v>
                </c:pt>
                <c:pt idx="23">
                  <c:v>17.72619711217364</c:v>
                </c:pt>
                <c:pt idx="24">
                  <c:v>17.47296572485687</c:v>
                </c:pt>
                <c:pt idx="25">
                  <c:v>17.21973433754011</c:v>
                </c:pt>
                <c:pt idx="26">
                  <c:v>16.96650295022334</c:v>
                </c:pt>
                <c:pt idx="27">
                  <c:v>16.71327156290657</c:v>
                </c:pt>
                <c:pt idx="28">
                  <c:v>16.46004017558981</c:v>
                </c:pt>
                <c:pt idx="29">
                  <c:v>16.20680878827304</c:v>
                </c:pt>
                <c:pt idx="30">
                  <c:v>15.95357740095628</c:v>
                </c:pt>
                <c:pt idx="31">
                  <c:v>15.70034601363951</c:v>
                </c:pt>
                <c:pt idx="32">
                  <c:v>15.44711462632275</c:v>
                </c:pt>
                <c:pt idx="33">
                  <c:v>15.19388323900598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B84-4243-9ECC-E77F18C654DD}"/>
            </c:ext>
          </c:extLst>
        </c:ser>
        <c:ser>
          <c:idx val="1"/>
          <c:order val="2"/>
          <c:tx>
            <c:strRef>
              <c:f>NREL_ATB_storage!$K$18</c:f>
              <c:strCache>
                <c:ptCount val="1"/>
                <c:pt idx="0">
                  <c:v>Battery Storage - High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NREL_ATB_storage!$L$18:$AS$18</c:f>
              <c:numCache>
                <c:formatCode>0.00</c:formatCode>
                <c:ptCount val="34"/>
                <c:pt idx="1">
                  <c:v>37.109375</c:v>
                </c:pt>
                <c:pt idx="2">
                  <c:v>37.109375</c:v>
                </c:pt>
                <c:pt idx="3">
                  <c:v>35.96488025700935</c:v>
                </c:pt>
                <c:pt idx="4">
                  <c:v>35.6539189804302</c:v>
                </c:pt>
                <c:pt idx="5">
                  <c:v>35.34295770385104</c:v>
                </c:pt>
                <c:pt idx="6">
                  <c:v>35.03199642727188</c:v>
                </c:pt>
                <c:pt idx="7">
                  <c:v>34.72103515069273</c:v>
                </c:pt>
                <c:pt idx="8">
                  <c:v>34.41007387411357</c:v>
                </c:pt>
                <c:pt idx="9">
                  <c:v>34.09911259753442</c:v>
                </c:pt>
                <c:pt idx="10">
                  <c:v>33.78815132095526</c:v>
                </c:pt>
                <c:pt idx="11">
                  <c:v>33.47719004437611</c:v>
                </c:pt>
                <c:pt idx="12">
                  <c:v>33.16622876779695</c:v>
                </c:pt>
                <c:pt idx="13">
                  <c:v>32.85526749121779</c:v>
                </c:pt>
                <c:pt idx="14">
                  <c:v>32.75429218658518</c:v>
                </c:pt>
                <c:pt idx="15">
                  <c:v>32.65331688195257</c:v>
                </c:pt>
                <c:pt idx="16">
                  <c:v>32.55234157731996</c:v>
                </c:pt>
                <c:pt idx="17">
                  <c:v>32.45136627268735</c:v>
                </c:pt>
                <c:pt idx="18">
                  <c:v>32.35039096805474</c:v>
                </c:pt>
                <c:pt idx="19">
                  <c:v>32.24941566342213</c:v>
                </c:pt>
                <c:pt idx="20">
                  <c:v>32.14844035878952</c:v>
                </c:pt>
                <c:pt idx="21">
                  <c:v>32.04746505415691</c:v>
                </c:pt>
                <c:pt idx="22">
                  <c:v>31.9464897495243</c:v>
                </c:pt>
                <c:pt idx="23">
                  <c:v>31.84551444489168</c:v>
                </c:pt>
                <c:pt idx="24">
                  <c:v>31.74453914025908</c:v>
                </c:pt>
                <c:pt idx="25">
                  <c:v>31.64356383562647</c:v>
                </c:pt>
                <c:pt idx="26">
                  <c:v>31.54258853099385</c:v>
                </c:pt>
                <c:pt idx="27">
                  <c:v>31.44161322636124</c:v>
                </c:pt>
                <c:pt idx="28">
                  <c:v>31.34063792172863</c:v>
                </c:pt>
                <c:pt idx="29">
                  <c:v>31.23966261709602</c:v>
                </c:pt>
                <c:pt idx="30">
                  <c:v>31.13868731246341</c:v>
                </c:pt>
                <c:pt idx="31">
                  <c:v>31.03771200783079</c:v>
                </c:pt>
                <c:pt idx="32">
                  <c:v>30.93673670319819</c:v>
                </c:pt>
                <c:pt idx="33">
                  <c:v>30.83576139856557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B84-4243-9ECC-E77F18C6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09024"/>
        <c:axId val="830111344"/>
      </c:scatterChart>
      <c:valAx>
        <c:axId val="830109024"/>
        <c:scaling>
          <c:orientation val="minMax"/>
          <c:max val="2050.0"/>
          <c:min val="2015.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30111344"/>
        <c:crosses val="autoZero"/>
        <c:crossBetween val="midCat"/>
        <c:majorUnit val="5.0"/>
        <c:minorUnit val="1.0"/>
      </c:valAx>
      <c:valAx>
        <c:axId val="830111344"/>
        <c:scaling>
          <c:orientation val="minMax"/>
          <c:max val="1000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400" baseline="0"/>
                  <a:t>Battery Storage Fixed Operation and Maintenance </a:t>
                </a:r>
                <a:r>
                  <a:rPr lang="en-US" sz="1400"/>
                  <a:t>($/MW)</a:t>
                </a:r>
              </a:p>
            </c:rich>
          </c:tx>
          <c:layout>
            <c:manualLayout>
              <c:xMode val="edge"/>
              <c:yMode val="edge"/>
              <c:x val="0.00967723455347653"/>
              <c:y val="0.101649683892115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30109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7313215431167"/>
          <c:y val="0.416400342258447"/>
          <c:w val="0.215850574820359"/>
          <c:h val="0.225928474753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44705902311"/>
          <c:y val="0.0961545504486358"/>
          <c:w val="0.860327390640178"/>
          <c:h val="0.790638544183891"/>
        </c:manualLayout>
      </c:layout>
      <c:scatterChart>
        <c:scatterStyle val="lineMarker"/>
        <c:varyColors val="0"/>
        <c:ser>
          <c:idx val="6"/>
          <c:order val="0"/>
          <c:tx>
            <c:strRef>
              <c:f>NREL_ATB_storage!$K$21</c:f>
              <c:strCache>
                <c:ptCount val="1"/>
                <c:pt idx="0">
                  <c:v>Battery Storage - 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1"/>
                </a:solidFill>
                <a:headEnd type="oval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5FA-4F63-A0F6-56C4C936210F}"/>
              </c:ext>
            </c:extLst>
          </c:dPt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NREL_ATB_storage!$L$21:$AS$21</c:f>
              <c:numCache>
                <c:formatCode>0</c:formatCode>
                <c:ptCount val="3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FA-4F63-A0F6-56C4C936210F}"/>
            </c:ext>
          </c:extLst>
        </c:ser>
        <c:ser>
          <c:idx val="0"/>
          <c:order val="1"/>
          <c:tx>
            <c:strRef>
              <c:f>NREL_ATB_storage!$K$22</c:f>
              <c:strCache>
                <c:ptCount val="1"/>
                <c:pt idx="0">
                  <c:v>Battery Storage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NREL_ATB_storage!$L$22:$AS$22</c:f>
              <c:numCache>
                <c:formatCode>0</c:formatCode>
                <c:ptCount val="3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5FA-4F63-A0F6-56C4C936210F}"/>
            </c:ext>
          </c:extLst>
        </c:ser>
        <c:ser>
          <c:idx val="1"/>
          <c:order val="2"/>
          <c:tx>
            <c:strRef>
              <c:f>NREL_ATB_storage!$K$23</c:f>
              <c:strCache>
                <c:ptCount val="1"/>
                <c:pt idx="0">
                  <c:v>Battery Storage - High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NREL_ATB_storage!$L$9:$AS$9</c:f>
              <c:numCache>
                <c:formatCode>General</c:formatCode>
                <c:ptCount val="34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  <c:pt idx="15">
                  <c:v>2032.0</c:v>
                </c:pt>
                <c:pt idx="16">
                  <c:v>2033.0</c:v>
                </c:pt>
                <c:pt idx="17">
                  <c:v>2034.0</c:v>
                </c:pt>
                <c:pt idx="18">
                  <c:v>2035.0</c:v>
                </c:pt>
                <c:pt idx="19">
                  <c:v>2036.0</c:v>
                </c:pt>
                <c:pt idx="20">
                  <c:v>2037.0</c:v>
                </c:pt>
                <c:pt idx="21">
                  <c:v>2038.0</c:v>
                </c:pt>
                <c:pt idx="22">
                  <c:v>2039.0</c:v>
                </c:pt>
                <c:pt idx="23">
                  <c:v>2040.0</c:v>
                </c:pt>
                <c:pt idx="24">
                  <c:v>2041.0</c:v>
                </c:pt>
                <c:pt idx="25">
                  <c:v>2042.0</c:v>
                </c:pt>
                <c:pt idx="26">
                  <c:v>2043.0</c:v>
                </c:pt>
                <c:pt idx="27">
                  <c:v>2044.0</c:v>
                </c:pt>
                <c:pt idx="28">
                  <c:v>2045.0</c:v>
                </c:pt>
                <c:pt idx="29">
                  <c:v>2046.0</c:v>
                </c:pt>
                <c:pt idx="30">
                  <c:v>2047.0</c:v>
                </c:pt>
                <c:pt idx="31">
                  <c:v>2048.0</c:v>
                </c:pt>
                <c:pt idx="32">
                  <c:v>2049.0</c:v>
                </c:pt>
                <c:pt idx="33">
                  <c:v>2050.0</c:v>
                </c:pt>
              </c:numCache>
            </c:numRef>
          </c:xVal>
          <c:yVal>
            <c:numRef>
              <c:f>NREL_ATB_storage!$L$23:$AS$23</c:f>
              <c:numCache>
                <c:formatCode>0</c:formatCode>
                <c:ptCount val="34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5FA-4F63-A0F6-56C4C936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28032"/>
        <c:axId val="890864896"/>
      </c:scatterChart>
      <c:valAx>
        <c:axId val="862428032"/>
        <c:scaling>
          <c:orientation val="minMax"/>
          <c:max val="2050.0"/>
          <c:min val="2015.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90864896"/>
        <c:crosses val="autoZero"/>
        <c:crossBetween val="midCat"/>
        <c:majorUnit val="5.0"/>
        <c:minorUnit val="1.0"/>
      </c:valAx>
      <c:valAx>
        <c:axId val="89086489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Battery Storage Fixed Operation and Maintenance ($/MWh)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4168363954054"/>
              <c:y val="0.0815014385924956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624280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530176941657577"/>
          <c:y val="0.134322691051112"/>
          <c:w val="0.225955615971658"/>
          <c:h val="0.1699606868155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20</xdr:row>
      <xdr:rowOff>19050</xdr:rowOff>
    </xdr:from>
    <xdr:to>
      <xdr:col>9</xdr:col>
      <xdr:colOff>156210</xdr:colOff>
      <xdr:row>20</xdr:row>
      <xdr:rowOff>156210</xdr:rowOff>
    </xdr:to>
    <xdr:sp macro="[1]!OperatingExpensesDefinition" textlink="">
      <xdr:nvSpPr>
        <xdr:cNvPr id="2" name="Oval 1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3409950" y="408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</xdr:row>
      <xdr:rowOff>19050</xdr:rowOff>
    </xdr:from>
    <xdr:to>
      <xdr:col>9</xdr:col>
      <xdr:colOff>156210</xdr:colOff>
      <xdr:row>9</xdr:row>
      <xdr:rowOff>156210</xdr:rowOff>
    </xdr:to>
    <xdr:sp macro="[1]!CapitalCostDefinition" textlink="">
      <xdr:nvSpPr>
        <xdr:cNvPr id="3" name="Oval 2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SpPr/>
      </xdr:nvSpPr>
      <xdr:spPr>
        <a:xfrm>
          <a:off x="3409950" y="1987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</xdr:row>
      <xdr:rowOff>19050</xdr:rowOff>
    </xdr:from>
    <xdr:to>
      <xdr:col>9</xdr:col>
      <xdr:colOff>156210</xdr:colOff>
      <xdr:row>9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SpPr/>
      </xdr:nvSpPr>
      <xdr:spPr>
        <a:xfrm>
          <a:off x="3409950" y="1987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</xdr:row>
      <xdr:rowOff>19050</xdr:rowOff>
    </xdr:from>
    <xdr:to>
      <xdr:col>9</xdr:col>
      <xdr:colOff>156210</xdr:colOff>
      <xdr:row>9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SpPr/>
      </xdr:nvSpPr>
      <xdr:spPr>
        <a:xfrm>
          <a:off x="3409950" y="1987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</xdr:row>
      <xdr:rowOff>19050</xdr:rowOff>
    </xdr:from>
    <xdr:to>
      <xdr:col>9</xdr:col>
      <xdr:colOff>156210</xdr:colOff>
      <xdr:row>9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00000000-0008-0000-0E00-00000C000000}"/>
            </a:ext>
          </a:extLst>
        </xdr:cNvPr>
        <xdr:cNvSpPr/>
      </xdr:nvSpPr>
      <xdr:spPr>
        <a:xfrm>
          <a:off x="3409950" y="1987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</xdr:row>
      <xdr:rowOff>19050</xdr:rowOff>
    </xdr:from>
    <xdr:to>
      <xdr:col>9</xdr:col>
      <xdr:colOff>156210</xdr:colOff>
      <xdr:row>9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00000000-0008-0000-0E00-00000D000000}"/>
            </a:ext>
          </a:extLst>
        </xdr:cNvPr>
        <xdr:cNvSpPr/>
      </xdr:nvSpPr>
      <xdr:spPr>
        <a:xfrm>
          <a:off x="3409950" y="1987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</xdr:row>
      <xdr:rowOff>19050</xdr:rowOff>
    </xdr:from>
    <xdr:to>
      <xdr:col>9</xdr:col>
      <xdr:colOff>156210</xdr:colOff>
      <xdr:row>15</xdr:row>
      <xdr:rowOff>156210</xdr:rowOff>
    </xdr:to>
    <xdr:sp macro="[1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xmlns="" id="{00000000-0008-0000-0E00-00000E000000}"/>
            </a:ext>
          </a:extLst>
        </xdr:cNvPr>
        <xdr:cNvSpPr/>
      </xdr:nvSpPr>
      <xdr:spPr>
        <a:xfrm>
          <a:off x="3409950" y="3130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98857</xdr:colOff>
      <xdr:row>30</xdr:row>
      <xdr:rowOff>165100</xdr:rowOff>
    </xdr:from>
    <xdr:to>
      <xdr:col>20</xdr:col>
      <xdr:colOff>102507</xdr:colOff>
      <xdr:row>60</xdr:row>
      <xdr:rowOff>124278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GrpSpPr/>
      </xdr:nvGrpSpPr>
      <xdr:grpSpPr>
        <a:xfrm>
          <a:off x="2143557" y="6134100"/>
          <a:ext cx="12627450" cy="5674178"/>
          <a:chOff x="1056217" y="65521652"/>
          <a:chExt cx="4586939" cy="5425423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xmlns="" id="{00000000-0008-0000-0E00-00000F000000}"/>
              </a:ext>
            </a:extLst>
          </xdr:cNvPr>
          <xdr:cNvGraphicFramePr>
            <a:graphicFrameLocks/>
          </xdr:cNvGraphicFramePr>
        </xdr:nvGraphicFramePr>
        <xdr:xfrm>
          <a:off x="1056217" y="65570528"/>
          <a:ext cx="4586939" cy="53765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xmlns="" id="{00000000-0008-0000-0E00-000010000000}"/>
              </a:ext>
            </a:extLst>
          </xdr:cNvPr>
          <xdr:cNvGrpSpPr/>
        </xdr:nvGrpSpPr>
        <xdr:grpSpPr>
          <a:xfrm>
            <a:off x="2109221" y="65521652"/>
            <a:ext cx="3392423" cy="560031"/>
            <a:chOff x="6938172" y="54271100"/>
            <a:chExt cx="3777289" cy="422635"/>
          </a:xfrm>
        </xdr:grpSpPr>
        <xdr:sp macro="" textlink="">
          <xdr:nvSpPr>
            <xdr:cNvPr id="12" name="Left Brace 11">
              <a:extLst>
                <a:ext uri="{FF2B5EF4-FFF2-40B4-BE49-F238E27FC236}">
                  <a16:creationId xmlns:a16="http://schemas.microsoft.com/office/drawing/2014/main" xmlns="" id="{00000000-0008-0000-0E00-000012000000}"/>
                </a:ext>
              </a:extLst>
            </xdr:cNvPr>
            <xdr:cNvSpPr/>
          </xdr:nvSpPr>
          <xdr:spPr>
            <a:xfrm rot="5400000">
              <a:off x="8709994" y="52688267"/>
              <a:ext cx="233646" cy="3777289"/>
            </a:xfrm>
            <a:prstGeom prst="leftBrace">
              <a:avLst>
                <a:gd name="adj1" fmla="val 59552"/>
                <a:gd name="adj2" fmla="val 50000"/>
              </a:avLst>
            </a:prstGeom>
            <a:ln w="19050"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xmlns="" id="{00000000-0008-0000-0E00-000013000000}"/>
                </a:ext>
              </a:extLst>
            </xdr:cNvPr>
            <xdr:cNvSpPr txBox="1"/>
          </xdr:nvSpPr>
          <xdr:spPr>
            <a:xfrm>
              <a:off x="8517689" y="54271100"/>
              <a:ext cx="1944070" cy="30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 b="1"/>
                <a:t>Future Projections</a:t>
              </a:r>
            </a:p>
          </xdr:txBody>
        </xdr:sp>
      </xdr:grpSp>
    </xdr:grpSp>
    <xdr:clientData/>
  </xdr:twoCellAnchor>
  <xdr:twoCellAnchor>
    <xdr:from>
      <xdr:col>7</xdr:col>
      <xdr:colOff>108858</xdr:colOff>
      <xdr:row>60</xdr:row>
      <xdr:rowOff>41</xdr:rowOff>
    </xdr:from>
    <xdr:to>
      <xdr:col>20</xdr:col>
      <xdr:colOff>112508</xdr:colOff>
      <xdr:row>90</xdr:row>
      <xdr:rowOff>77487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xmlns="" id="{00000000-0008-0000-0E00-000021000000}"/>
            </a:ext>
          </a:extLst>
        </xdr:cNvPr>
        <xdr:cNvGrpSpPr/>
      </xdr:nvGrpSpPr>
      <xdr:grpSpPr>
        <a:xfrm>
          <a:off x="2153558" y="11684041"/>
          <a:ext cx="12627450" cy="5792446"/>
          <a:chOff x="1056217" y="65457232"/>
          <a:chExt cx="4586939" cy="5489843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xmlns="" id="{00000000-0008-0000-0E00-000022000000}"/>
              </a:ext>
            </a:extLst>
          </xdr:cNvPr>
          <xdr:cNvGraphicFramePr>
            <a:graphicFrameLocks/>
          </xdr:cNvGraphicFramePr>
        </xdr:nvGraphicFramePr>
        <xdr:xfrm>
          <a:off x="1056217" y="65570528"/>
          <a:ext cx="4586939" cy="53765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6" name="Group 15">
            <a:extLst>
              <a:ext uri="{FF2B5EF4-FFF2-40B4-BE49-F238E27FC236}">
                <a16:creationId xmlns:a16="http://schemas.microsoft.com/office/drawing/2014/main" xmlns="" id="{00000000-0008-0000-0E00-000023000000}"/>
              </a:ext>
            </a:extLst>
          </xdr:cNvPr>
          <xdr:cNvGrpSpPr/>
        </xdr:nvGrpSpPr>
        <xdr:grpSpPr>
          <a:xfrm>
            <a:off x="2099118" y="65457232"/>
            <a:ext cx="3402525" cy="554550"/>
            <a:chOff x="6926923" y="54222396"/>
            <a:chExt cx="3788537" cy="418498"/>
          </a:xfrm>
        </xdr:grpSpPr>
        <xdr:sp macro="" textlink="">
          <xdr:nvSpPr>
            <xdr:cNvPr id="17" name="Left Brace 16">
              <a:extLst>
                <a:ext uri="{FF2B5EF4-FFF2-40B4-BE49-F238E27FC236}">
                  <a16:creationId xmlns:a16="http://schemas.microsoft.com/office/drawing/2014/main" xmlns="" id="{00000000-0008-0000-0E00-000024000000}"/>
                </a:ext>
              </a:extLst>
            </xdr:cNvPr>
            <xdr:cNvSpPr/>
          </xdr:nvSpPr>
          <xdr:spPr>
            <a:xfrm rot="5400000">
              <a:off x="8730790" y="52656223"/>
              <a:ext cx="180804" cy="3788537"/>
            </a:xfrm>
            <a:prstGeom prst="leftBrace">
              <a:avLst>
                <a:gd name="adj1" fmla="val 59552"/>
                <a:gd name="adj2" fmla="val 50000"/>
              </a:avLst>
            </a:prstGeom>
            <a:ln w="19050"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00000000-0008-0000-0E00-000025000000}"/>
                </a:ext>
              </a:extLst>
            </xdr:cNvPr>
            <xdr:cNvSpPr txBox="1"/>
          </xdr:nvSpPr>
          <xdr:spPr>
            <a:xfrm>
              <a:off x="8517689" y="54222396"/>
              <a:ext cx="1944070" cy="30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 b="1"/>
                <a:t>Future Projections</a:t>
              </a:r>
            </a:p>
          </xdr:txBody>
        </xdr:sp>
      </xdr:grpSp>
    </xdr:grpSp>
    <xdr:clientData/>
  </xdr:twoCellAnchor>
  <xdr:twoCellAnchor>
    <xdr:from>
      <xdr:col>7</xdr:col>
      <xdr:colOff>54428</xdr:colOff>
      <xdr:row>93</xdr:row>
      <xdr:rowOff>0</xdr:rowOff>
    </xdr:from>
    <xdr:to>
      <xdr:col>20</xdr:col>
      <xdr:colOff>58078</xdr:colOff>
      <xdr:row>123</xdr:row>
      <xdr:rowOff>77494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xmlns="" id="{00000000-0008-0000-0E00-000026000000}"/>
            </a:ext>
          </a:extLst>
        </xdr:cNvPr>
        <xdr:cNvGrpSpPr/>
      </xdr:nvGrpSpPr>
      <xdr:grpSpPr>
        <a:xfrm>
          <a:off x="2099128" y="17970500"/>
          <a:ext cx="12627450" cy="5792494"/>
          <a:chOff x="1056217" y="65457187"/>
          <a:chExt cx="4586939" cy="5489888"/>
        </a:xfrm>
      </xdr:grpSpPr>
      <xdr:graphicFrame macro="">
        <xdr:nvGraphicFramePr>
          <xdr:cNvPr id="20" name="Chart 19">
            <a:extLst>
              <a:ext uri="{FF2B5EF4-FFF2-40B4-BE49-F238E27FC236}">
                <a16:creationId xmlns:a16="http://schemas.microsoft.com/office/drawing/2014/main" xmlns="" id="{00000000-0008-0000-0E00-000027000000}"/>
              </a:ext>
            </a:extLst>
          </xdr:cNvPr>
          <xdr:cNvGraphicFramePr>
            <a:graphicFrameLocks/>
          </xdr:cNvGraphicFramePr>
        </xdr:nvGraphicFramePr>
        <xdr:xfrm>
          <a:off x="1056217" y="65570528"/>
          <a:ext cx="4586939" cy="53765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21" name="Group 20">
            <a:extLst>
              <a:ext uri="{FF2B5EF4-FFF2-40B4-BE49-F238E27FC236}">
                <a16:creationId xmlns:a16="http://schemas.microsoft.com/office/drawing/2014/main" xmlns="" id="{00000000-0008-0000-0E00-000028000000}"/>
              </a:ext>
            </a:extLst>
          </xdr:cNvPr>
          <xdr:cNvGrpSpPr/>
        </xdr:nvGrpSpPr>
        <xdr:grpSpPr>
          <a:xfrm>
            <a:off x="2109221" y="65457187"/>
            <a:ext cx="3392423" cy="624569"/>
            <a:chOff x="6938172" y="54222396"/>
            <a:chExt cx="3777289" cy="471339"/>
          </a:xfrm>
        </xdr:grpSpPr>
        <xdr:sp macro="" textlink="">
          <xdr:nvSpPr>
            <xdr:cNvPr id="22" name="Left Brace 21">
              <a:extLst>
                <a:ext uri="{FF2B5EF4-FFF2-40B4-BE49-F238E27FC236}">
                  <a16:creationId xmlns:a16="http://schemas.microsoft.com/office/drawing/2014/main" xmlns="" id="{00000000-0008-0000-0E00-000029000000}"/>
                </a:ext>
              </a:extLst>
            </xdr:cNvPr>
            <xdr:cNvSpPr/>
          </xdr:nvSpPr>
          <xdr:spPr>
            <a:xfrm rot="5400000">
              <a:off x="8709994" y="52688267"/>
              <a:ext cx="233646" cy="3777289"/>
            </a:xfrm>
            <a:prstGeom prst="leftBrace">
              <a:avLst>
                <a:gd name="adj1" fmla="val 59552"/>
                <a:gd name="adj2" fmla="val 50000"/>
              </a:avLst>
            </a:prstGeom>
            <a:ln w="19050"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xmlns="" id="{00000000-0008-0000-0E00-00002A000000}"/>
                </a:ext>
              </a:extLst>
            </xdr:cNvPr>
            <xdr:cNvSpPr txBox="1"/>
          </xdr:nvSpPr>
          <xdr:spPr>
            <a:xfrm>
              <a:off x="8517689" y="54222396"/>
              <a:ext cx="1944070" cy="30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1400" b="1"/>
                <a:t>Future Projections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jitster/Downloads/2019-ATB-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Coal"/>
      <sheetName val="Natural Gas"/>
      <sheetName val="Nuclear"/>
      <sheetName val="Biopower"/>
      <sheetName val="Storage"/>
      <sheetName val="WACC Calc"/>
      <sheetName val="Summary"/>
      <sheetName val="Summary_CAPEX"/>
      <sheetName val="Summary_CF"/>
      <sheetName val="Summary_LCOE"/>
      <sheetName val="Summary_O&amp;M"/>
      <sheetName val="Summary_Fuel"/>
      <sheetName val="Summary_WACCNomTech"/>
      <sheetName val="LCOE Range"/>
      <sheetName val="PV OCC"/>
      <sheetName val="Program Goals"/>
    </sheetNames>
    <definedNames>
      <definedName name="CapitalCostDefinition"/>
      <definedName name="OperatingExpensesDefinitio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B1" workbookViewId="0">
      <selection activeCell="H28" sqref="H28"/>
    </sheetView>
  </sheetViews>
  <sheetFormatPr baseColWidth="10" defaultRowHeight="16" x14ac:dyDescent="0.2"/>
  <cols>
    <col min="3" max="3" width="14.83203125" bestFit="1" customWidth="1"/>
    <col min="6" max="6" width="22" bestFit="1" customWidth="1"/>
    <col min="7" max="7" width="25.33203125" bestFit="1" customWidth="1"/>
    <col min="8" max="8" width="23" bestFit="1" customWidth="1"/>
    <col min="9" max="9" width="26.33203125" bestFit="1" customWidth="1"/>
    <col min="10" max="10" width="26.83203125" bestFit="1" customWidth="1"/>
    <col min="11" max="12" width="22" customWidth="1"/>
    <col min="14" max="14" width="11.6640625" bestFit="1" customWidth="1"/>
    <col min="16" max="16" width="28" bestFit="1" customWidth="1"/>
    <col min="17" max="17" width="29.1640625" bestFit="1" customWidth="1"/>
  </cols>
  <sheetData>
    <row r="1" spans="1:17" x14ac:dyDescent="0.2">
      <c r="A1" t="s">
        <v>3</v>
      </c>
      <c r="B1" t="s">
        <v>22</v>
      </c>
      <c r="C1" t="s">
        <v>0</v>
      </c>
      <c r="D1" t="s">
        <v>4</v>
      </c>
      <c r="E1" t="s">
        <v>79</v>
      </c>
      <c r="F1" t="s">
        <v>5</v>
      </c>
      <c r="G1" t="s">
        <v>20</v>
      </c>
      <c r="H1" t="s">
        <v>6</v>
      </c>
      <c r="I1" t="s">
        <v>19</v>
      </c>
      <c r="J1" t="s">
        <v>80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>
        <v>1</v>
      </c>
      <c r="B2" t="s">
        <v>81</v>
      </c>
      <c r="C2" t="s">
        <v>14</v>
      </c>
      <c r="D2">
        <v>2018</v>
      </c>
      <c r="E2">
        <v>2</v>
      </c>
      <c r="F2" s="1">
        <f>INDEX(NREL_ATB_storage!$BB$28:$BE$61, MATCH($D2,NREL_ATB_storage!$BB$28:$BB$61,0), MATCH($B2,NREL_ATB_storage!$BB$28:$BE$28,0))</f>
        <v>667.96875</v>
      </c>
      <c r="H2" s="1">
        <f>INDEX(NREL_ATB_storage!$AW$28:$BE$61, MATCH($D2,NREL_ATB_storage!$AW$28:$AW$61,0), MATCH($B2,NREL_ATB_storage!$AW$28:$AZ$28,0))</f>
        <v>204.1015625</v>
      </c>
      <c r="I2" s="1"/>
      <c r="J2" s="1">
        <f>H2*E2+F2</f>
        <v>1076.171875</v>
      </c>
      <c r="K2" s="1">
        <f>0.025*J2</f>
        <v>26.904296875</v>
      </c>
      <c r="L2">
        <v>0</v>
      </c>
      <c r="M2">
        <v>15</v>
      </c>
      <c r="N2">
        <v>7.0000000000000007E-2</v>
      </c>
      <c r="O2" s="3">
        <f>(N2*(1+N2)^M2)/(((1+N2)^M2)-1)</f>
        <v>0.10979462470100652</v>
      </c>
      <c r="P2" s="2">
        <f>F2*O2+K2</f>
        <v>100.24367509325045</v>
      </c>
      <c r="Q2" s="2">
        <f>H2*O2+L2</f>
        <v>22.409254455576527</v>
      </c>
    </row>
    <row r="3" spans="1:17" x14ac:dyDescent="0.2">
      <c r="A3">
        <v>1</v>
      </c>
      <c r="B3" t="s">
        <v>81</v>
      </c>
      <c r="C3" t="s">
        <v>14</v>
      </c>
      <c r="D3">
        <v>2019</v>
      </c>
      <c r="E3">
        <v>2</v>
      </c>
      <c r="F3" s="1">
        <f>INDEX(NREL_ATB_storage!$BB$28:$BE$61, MATCH($D3,NREL_ATB_storage!$BB$28:$BB$61,0), MATCH($B3,NREL_ATB_storage!$BB$28:$BE$28,0))</f>
        <v>667.96875</v>
      </c>
      <c r="H3" s="1">
        <f>INDEX(NREL_ATB_storage!$AW$28:$BE$61, MATCH($D3,NREL_ATB_storage!$AW$28:$AW$61,0), MATCH($B3,NREL_ATB_storage!$AW$28:$AZ$28,0))</f>
        <v>204.1015625</v>
      </c>
      <c r="I3" s="1"/>
      <c r="J3" s="1">
        <f t="shared" ref="J3:J40" si="0">H3*E3+F3</f>
        <v>1076.171875</v>
      </c>
      <c r="K3" s="1">
        <f t="shared" ref="K3:K66" si="1">0.025*J3</f>
        <v>26.904296875</v>
      </c>
      <c r="L3">
        <v>0</v>
      </c>
      <c r="M3">
        <v>15</v>
      </c>
      <c r="N3">
        <v>7.0000000000000007E-2</v>
      </c>
      <c r="O3" s="3">
        <f t="shared" ref="O3:O40" si="2">(N3*(1+N3)^M3)/(((1+N3)^M3)-1)</f>
        <v>0.10979462470100652</v>
      </c>
      <c r="P3" s="2">
        <f t="shared" ref="P3:P40" si="3">F3*O3+K3</f>
        <v>100.24367509325045</v>
      </c>
      <c r="Q3" s="2">
        <f t="shared" ref="Q3:Q40" si="4">H3*O3+L3</f>
        <v>22.409254455576527</v>
      </c>
    </row>
    <row r="4" spans="1:17" x14ac:dyDescent="0.2">
      <c r="A4">
        <v>1</v>
      </c>
      <c r="B4" t="s">
        <v>81</v>
      </c>
      <c r="C4" t="s">
        <v>14</v>
      </c>
      <c r="D4">
        <v>2020</v>
      </c>
      <c r="E4">
        <v>2</v>
      </c>
      <c r="F4" s="1">
        <f>INDEX(NREL_ATB_storage!$BB$28:$BE$61, MATCH($D4,NREL_ATB_storage!$BB$28:$BB$61,0), MATCH($B4,NREL_ATB_storage!$BB$28:$BE$28,0))</f>
        <v>667.96875</v>
      </c>
      <c r="H4" s="1">
        <f>INDEX(NREL_ATB_storage!$AW$28:$BE$61, MATCH($D4,NREL_ATB_storage!$AW$28:$AW$61,0), MATCH($B4,NREL_ATB_storage!$AW$28:$AZ$28,0))</f>
        <v>192.65661507009347</v>
      </c>
      <c r="I4" s="1"/>
      <c r="J4" s="1">
        <f t="shared" si="0"/>
        <v>1053.281980140187</v>
      </c>
      <c r="K4" s="1">
        <f t="shared" si="1"/>
        <v>26.332049503504678</v>
      </c>
      <c r="L4">
        <v>0</v>
      </c>
      <c r="M4">
        <v>15</v>
      </c>
      <c r="N4">
        <v>7.0000000000000007E-2</v>
      </c>
      <c r="O4" s="3">
        <f t="shared" si="2"/>
        <v>0.10979462470100652</v>
      </c>
      <c r="P4" s="2">
        <f t="shared" si="3"/>
        <v>99.671427721755123</v>
      </c>
      <c r="Q4" s="2">
        <f t="shared" si="4"/>
        <v>21.152660747787191</v>
      </c>
    </row>
    <row r="5" spans="1:17" x14ac:dyDescent="0.2">
      <c r="A5">
        <v>1</v>
      </c>
      <c r="B5" t="s">
        <v>81</v>
      </c>
      <c r="C5" t="s">
        <v>14</v>
      </c>
      <c r="D5">
        <v>2021</v>
      </c>
      <c r="E5">
        <v>2</v>
      </c>
      <c r="F5" s="1">
        <f>INDEX(NREL_ATB_storage!$BB$28:$BE$61, MATCH($D5,NREL_ATB_storage!$BB$28:$BB$61,0), MATCH($B5,NREL_ATB_storage!$BB$28:$BE$28,0))</f>
        <v>667.96875</v>
      </c>
      <c r="H5" s="1">
        <f>INDEX(NREL_ATB_storage!$AW$28:$BE$61, MATCH($D5,NREL_ATB_storage!$AW$28:$AW$61,0), MATCH($B5,NREL_ATB_storage!$AW$28:$AZ$28,0))</f>
        <v>189.54700230430191</v>
      </c>
      <c r="I5" s="1"/>
      <c r="J5" s="1">
        <f t="shared" si="0"/>
        <v>1047.0627546086039</v>
      </c>
      <c r="K5" s="1">
        <f t="shared" si="1"/>
        <v>26.176568865215099</v>
      </c>
      <c r="L5">
        <v>0</v>
      </c>
      <c r="M5">
        <v>15</v>
      </c>
      <c r="N5">
        <v>7.0000000000000007E-2</v>
      </c>
      <c r="O5" s="3">
        <f t="shared" si="2"/>
        <v>0.10979462470100652</v>
      </c>
      <c r="P5" s="2">
        <f t="shared" si="3"/>
        <v>99.515947083465548</v>
      </c>
      <c r="Q5" s="2">
        <f t="shared" si="4"/>
        <v>20.811241981201647</v>
      </c>
    </row>
    <row r="6" spans="1:17" x14ac:dyDescent="0.2">
      <c r="A6">
        <v>1</v>
      </c>
      <c r="B6" t="s">
        <v>81</v>
      </c>
      <c r="C6" t="s">
        <v>14</v>
      </c>
      <c r="D6">
        <v>2022</v>
      </c>
      <c r="E6">
        <v>2</v>
      </c>
      <c r="F6" s="1">
        <f>INDEX(NREL_ATB_storage!$BB$28:$BE$61, MATCH($D6,NREL_ATB_storage!$BB$28:$BB$61,0), MATCH($B6,NREL_ATB_storage!$BB$28:$BE$28,0))</f>
        <v>667.96875</v>
      </c>
      <c r="H6" s="1">
        <f>INDEX(NREL_ATB_storage!$AW$28:$BE$61, MATCH($D6,NREL_ATB_storage!$AW$28:$AW$61,0), MATCH($B6,NREL_ATB_storage!$AW$28:$AZ$28,0))</f>
        <v>186.43738953851036</v>
      </c>
      <c r="I6" s="1"/>
      <c r="J6" s="1">
        <f t="shared" si="0"/>
        <v>1040.8435290770208</v>
      </c>
      <c r="K6" s="1">
        <f t="shared" si="1"/>
        <v>26.021088226925521</v>
      </c>
      <c r="L6">
        <v>0</v>
      </c>
      <c r="M6">
        <v>15</v>
      </c>
      <c r="N6">
        <v>7.0000000000000007E-2</v>
      </c>
      <c r="O6" s="3">
        <f t="shared" si="2"/>
        <v>0.10979462470100652</v>
      </c>
      <c r="P6" s="2">
        <f t="shared" si="3"/>
        <v>99.360466445175973</v>
      </c>
      <c r="Q6" s="2">
        <f t="shared" si="4"/>
        <v>20.469823214616106</v>
      </c>
    </row>
    <row r="7" spans="1:17" x14ac:dyDescent="0.2">
      <c r="A7">
        <v>1</v>
      </c>
      <c r="B7" t="s">
        <v>81</v>
      </c>
      <c r="C7" t="s">
        <v>14</v>
      </c>
      <c r="D7">
        <v>2023</v>
      </c>
      <c r="E7">
        <v>2</v>
      </c>
      <c r="F7" s="1">
        <f>INDEX(NREL_ATB_storage!$BB$28:$BE$61, MATCH($D7,NREL_ATB_storage!$BB$28:$BB$61,0), MATCH($B7,NREL_ATB_storage!$BB$28:$BE$28,0))</f>
        <v>667.96875</v>
      </c>
      <c r="H7" s="1">
        <f>INDEX(NREL_ATB_storage!$AW$28:$BE$61, MATCH($D7,NREL_ATB_storage!$AW$28:$AW$61,0), MATCH($B7,NREL_ATB_storage!$AW$28:$AZ$28,0))</f>
        <v>183.32777677271881</v>
      </c>
      <c r="I7" s="1"/>
      <c r="J7" s="1">
        <f t="shared" si="0"/>
        <v>1034.6243035454377</v>
      </c>
      <c r="K7" s="1">
        <f t="shared" si="1"/>
        <v>25.865607588635942</v>
      </c>
      <c r="L7">
        <v>0</v>
      </c>
      <c r="M7">
        <v>15</v>
      </c>
      <c r="N7">
        <v>7.0000000000000007E-2</v>
      </c>
      <c r="O7" s="3">
        <f t="shared" si="2"/>
        <v>0.10979462470100652</v>
      </c>
      <c r="P7" s="2">
        <f t="shared" si="3"/>
        <v>99.204985806886384</v>
      </c>
      <c r="Q7" s="2">
        <f t="shared" si="4"/>
        <v>20.128404448030562</v>
      </c>
    </row>
    <row r="8" spans="1:17" x14ac:dyDescent="0.2">
      <c r="A8">
        <v>1</v>
      </c>
      <c r="B8" t="s">
        <v>81</v>
      </c>
      <c r="C8" t="s">
        <v>14</v>
      </c>
      <c r="D8">
        <v>2024</v>
      </c>
      <c r="E8">
        <v>2</v>
      </c>
      <c r="F8" s="1">
        <f>INDEX(NREL_ATB_storage!$BB$28:$BE$61, MATCH($D8,NREL_ATB_storage!$BB$28:$BB$61,0), MATCH($B8,NREL_ATB_storage!$BB$28:$BE$28,0))</f>
        <v>667.96875</v>
      </c>
      <c r="H8" s="1">
        <f>INDEX(NREL_ATB_storage!$AW$28:$BE$61, MATCH($D8,NREL_ATB_storage!$AW$28:$AW$61,0), MATCH($B8,NREL_ATB_storage!$AW$28:$AZ$28,0))</f>
        <v>180.21816400692725</v>
      </c>
      <c r="I8" s="1"/>
      <c r="J8" s="1">
        <f t="shared" si="0"/>
        <v>1028.4050780138546</v>
      </c>
      <c r="K8" s="1">
        <f t="shared" si="1"/>
        <v>25.710126950346364</v>
      </c>
      <c r="L8">
        <v>0</v>
      </c>
      <c r="M8">
        <v>15</v>
      </c>
      <c r="N8">
        <v>7.0000000000000007E-2</v>
      </c>
      <c r="O8" s="3">
        <f t="shared" si="2"/>
        <v>0.10979462470100652</v>
      </c>
      <c r="P8" s="2">
        <f t="shared" si="3"/>
        <v>99.049505168596809</v>
      </c>
      <c r="Q8" s="2">
        <f t="shared" si="4"/>
        <v>19.786985681445021</v>
      </c>
    </row>
    <row r="9" spans="1:17" x14ac:dyDescent="0.2">
      <c r="A9">
        <v>1</v>
      </c>
      <c r="B9" t="s">
        <v>81</v>
      </c>
      <c r="C9" t="s">
        <v>14</v>
      </c>
      <c r="D9">
        <v>2025</v>
      </c>
      <c r="E9">
        <v>2</v>
      </c>
      <c r="F9" s="1">
        <f>INDEX(NREL_ATB_storage!$BB$28:$BE$61, MATCH($D9,NREL_ATB_storage!$BB$28:$BB$61,0), MATCH($B9,NREL_ATB_storage!$BB$28:$BE$28,0))</f>
        <v>667.96875</v>
      </c>
      <c r="H9" s="1">
        <f>INDEX(NREL_ATB_storage!$AW$28:$BE$61, MATCH($D9,NREL_ATB_storage!$AW$28:$AW$61,0), MATCH($B9,NREL_ATB_storage!$AW$28:$AZ$28,0))</f>
        <v>177.1085512411357</v>
      </c>
      <c r="I9" s="1"/>
      <c r="J9" s="1">
        <f t="shared" si="0"/>
        <v>1022.1858524822715</v>
      </c>
      <c r="K9" s="1">
        <f t="shared" si="1"/>
        <v>25.554646312056789</v>
      </c>
      <c r="L9">
        <v>0</v>
      </c>
      <c r="M9">
        <v>15</v>
      </c>
      <c r="N9">
        <v>7.0000000000000007E-2</v>
      </c>
      <c r="O9" s="3">
        <f t="shared" si="2"/>
        <v>0.10979462470100652</v>
      </c>
      <c r="P9" s="2">
        <f t="shared" si="3"/>
        <v>98.894024530307234</v>
      </c>
      <c r="Q9" s="2">
        <f t="shared" si="4"/>
        <v>19.445566914859477</v>
      </c>
    </row>
    <row r="10" spans="1:17" x14ac:dyDescent="0.2">
      <c r="A10">
        <v>1</v>
      </c>
      <c r="B10" t="s">
        <v>81</v>
      </c>
      <c r="C10" t="s">
        <v>14</v>
      </c>
      <c r="D10">
        <v>2026</v>
      </c>
      <c r="E10">
        <v>2</v>
      </c>
      <c r="F10" s="1">
        <f>INDEX(NREL_ATB_storage!$BB$28:$BE$61, MATCH($D10,NREL_ATB_storage!$BB$28:$BB$61,0), MATCH($B10,NREL_ATB_storage!$BB$28:$BE$28,0))</f>
        <v>667.96875</v>
      </c>
      <c r="H10" s="1">
        <f>INDEX(NREL_ATB_storage!$AW$28:$BE$61, MATCH($D10,NREL_ATB_storage!$AW$28:$AW$61,0), MATCH($B10,NREL_ATB_storage!$AW$28:$AZ$28,0))</f>
        <v>173.99893847534415</v>
      </c>
      <c r="I10" s="1"/>
      <c r="J10" s="1">
        <f t="shared" si="0"/>
        <v>1015.9666269506884</v>
      </c>
      <c r="K10" s="1">
        <f t="shared" si="1"/>
        <v>25.399165673767211</v>
      </c>
      <c r="L10">
        <v>0</v>
      </c>
      <c r="M10">
        <v>15</v>
      </c>
      <c r="N10">
        <v>7.0000000000000007E-2</v>
      </c>
      <c r="O10" s="3">
        <f t="shared" si="2"/>
        <v>0.10979462470100652</v>
      </c>
      <c r="P10" s="2">
        <f t="shared" si="3"/>
        <v>98.73854389201766</v>
      </c>
      <c r="Q10" s="2">
        <f t="shared" si="4"/>
        <v>19.104148148273936</v>
      </c>
    </row>
    <row r="11" spans="1:17" x14ac:dyDescent="0.2">
      <c r="A11">
        <v>1</v>
      </c>
      <c r="B11" t="s">
        <v>81</v>
      </c>
      <c r="C11" t="s">
        <v>14</v>
      </c>
      <c r="D11">
        <v>2027</v>
      </c>
      <c r="E11">
        <v>2</v>
      </c>
      <c r="F11" s="1">
        <f>INDEX(NREL_ATB_storage!$BB$28:$BE$61, MATCH($D11,NREL_ATB_storage!$BB$28:$BB$61,0), MATCH($B11,NREL_ATB_storage!$BB$28:$BE$28,0))</f>
        <v>667.96875</v>
      </c>
      <c r="H11" s="1">
        <f>INDEX(NREL_ATB_storage!$AW$28:$BE$61, MATCH($D11,NREL_ATB_storage!$AW$28:$AW$61,0), MATCH($B11,NREL_ATB_storage!$AW$28:$AZ$28,0))</f>
        <v>170.88932570955259</v>
      </c>
      <c r="I11" s="1"/>
      <c r="J11" s="1">
        <f t="shared" si="0"/>
        <v>1009.7474014191052</v>
      </c>
      <c r="K11" s="1">
        <f t="shared" si="1"/>
        <v>25.243685035477633</v>
      </c>
      <c r="L11">
        <v>0</v>
      </c>
      <c r="M11">
        <v>15</v>
      </c>
      <c r="N11">
        <v>7.0000000000000007E-2</v>
      </c>
      <c r="O11" s="3">
        <f t="shared" si="2"/>
        <v>0.10979462470100652</v>
      </c>
      <c r="P11" s="2">
        <f t="shared" si="3"/>
        <v>98.583063253728085</v>
      </c>
      <c r="Q11" s="2">
        <f t="shared" si="4"/>
        <v>18.762729381688391</v>
      </c>
    </row>
    <row r="12" spans="1:17" x14ac:dyDescent="0.2">
      <c r="A12">
        <v>1</v>
      </c>
      <c r="B12" t="s">
        <v>81</v>
      </c>
      <c r="C12" t="s">
        <v>14</v>
      </c>
      <c r="D12">
        <v>2028</v>
      </c>
      <c r="E12">
        <v>2</v>
      </c>
      <c r="F12" s="1">
        <f>INDEX(NREL_ATB_storage!$BB$28:$BE$61, MATCH($D12,NREL_ATB_storage!$BB$28:$BB$61,0), MATCH($B12,NREL_ATB_storage!$BB$28:$BE$28,0))</f>
        <v>667.96875</v>
      </c>
      <c r="H12" s="1">
        <f>INDEX(NREL_ATB_storage!$AW$28:$BE$61, MATCH($D12,NREL_ATB_storage!$AW$28:$AW$61,0), MATCH($B12,NREL_ATB_storage!$AW$28:$AZ$28,0))</f>
        <v>167.77971294376104</v>
      </c>
      <c r="I12" s="1"/>
      <c r="J12" s="1">
        <f t="shared" si="0"/>
        <v>1003.5281758875221</v>
      </c>
      <c r="K12" s="1">
        <f t="shared" si="1"/>
        <v>25.088204397188054</v>
      </c>
      <c r="L12">
        <v>0</v>
      </c>
      <c r="M12">
        <v>15</v>
      </c>
      <c r="N12">
        <v>7.0000000000000007E-2</v>
      </c>
      <c r="O12" s="3">
        <f t="shared" si="2"/>
        <v>0.10979462470100652</v>
      </c>
      <c r="P12" s="2">
        <f t="shared" si="3"/>
        <v>98.427582615438496</v>
      </c>
      <c r="Q12" s="2">
        <f t="shared" si="4"/>
        <v>18.421310615102851</v>
      </c>
    </row>
    <row r="13" spans="1:17" x14ac:dyDescent="0.2">
      <c r="A13">
        <v>1</v>
      </c>
      <c r="B13" t="s">
        <v>81</v>
      </c>
      <c r="C13" t="s">
        <v>14</v>
      </c>
      <c r="D13">
        <v>2029</v>
      </c>
      <c r="E13">
        <v>2</v>
      </c>
      <c r="F13" s="1">
        <f>INDEX(NREL_ATB_storage!$BB$28:$BE$61, MATCH($D13,NREL_ATB_storage!$BB$28:$BB$61,0), MATCH($B13,NREL_ATB_storage!$BB$28:$BE$28,0))</f>
        <v>667.96875</v>
      </c>
      <c r="H13" s="1">
        <f>INDEX(NREL_ATB_storage!$AW$28:$BE$61, MATCH($D13,NREL_ATB_storage!$AW$28:$AW$61,0), MATCH($B13,NREL_ATB_storage!$AW$28:$AZ$28,0))</f>
        <v>164.67010017796949</v>
      </c>
      <c r="I13" s="1"/>
      <c r="J13" s="1">
        <f t="shared" si="0"/>
        <v>997.30895035593903</v>
      </c>
      <c r="K13" s="1">
        <f t="shared" si="1"/>
        <v>24.932723758898476</v>
      </c>
      <c r="L13">
        <v>0</v>
      </c>
      <c r="M13">
        <v>15</v>
      </c>
      <c r="N13">
        <v>7.0000000000000007E-2</v>
      </c>
      <c r="O13" s="3">
        <f t="shared" si="2"/>
        <v>0.10979462470100652</v>
      </c>
      <c r="P13" s="2">
        <f t="shared" si="3"/>
        <v>98.272101977148921</v>
      </c>
      <c r="Q13" s="2">
        <f t="shared" si="4"/>
        <v>18.079891848517306</v>
      </c>
    </row>
    <row r="14" spans="1:17" x14ac:dyDescent="0.2">
      <c r="A14">
        <v>1</v>
      </c>
      <c r="B14" t="s">
        <v>81</v>
      </c>
      <c r="C14" t="s">
        <v>14</v>
      </c>
      <c r="D14">
        <v>2030</v>
      </c>
      <c r="E14">
        <v>2</v>
      </c>
      <c r="F14" s="1">
        <f>INDEX(NREL_ATB_storage!$BB$28:$BE$61, MATCH($D14,NREL_ATB_storage!$BB$28:$BB$61,0), MATCH($B14,NREL_ATB_storage!$BB$28:$BE$28,0))</f>
        <v>667.96875</v>
      </c>
      <c r="H14" s="1">
        <f>INDEX(NREL_ATB_storage!$AW$28:$BE$61, MATCH($D14,NREL_ATB_storage!$AW$28:$AW$61,0), MATCH($B14,NREL_ATB_storage!$AW$28:$AZ$28,0))</f>
        <v>161.56048741217796</v>
      </c>
      <c r="I14" s="1"/>
      <c r="J14" s="1">
        <f t="shared" si="0"/>
        <v>991.08972482435593</v>
      </c>
      <c r="K14" s="1">
        <f t="shared" si="1"/>
        <v>24.777243120608901</v>
      </c>
      <c r="L14">
        <v>0</v>
      </c>
      <c r="M14">
        <v>15</v>
      </c>
      <c r="N14">
        <v>7.0000000000000007E-2</v>
      </c>
      <c r="O14" s="3">
        <f t="shared" si="2"/>
        <v>0.10979462470100652</v>
      </c>
      <c r="P14" s="2">
        <f t="shared" si="3"/>
        <v>98.116621338859346</v>
      </c>
      <c r="Q14" s="2">
        <f t="shared" si="4"/>
        <v>17.738473081931769</v>
      </c>
    </row>
    <row r="15" spans="1:17" x14ac:dyDescent="0.2">
      <c r="A15">
        <v>1</v>
      </c>
      <c r="B15" t="s">
        <v>81</v>
      </c>
      <c r="C15" t="s">
        <v>15</v>
      </c>
      <c r="D15">
        <v>2018</v>
      </c>
      <c r="E15">
        <v>4</v>
      </c>
      <c r="F15" s="1">
        <f>INDEX(NREL_ATB_storage!$BB$28:$BE$61, MATCH($D15,NREL_ATB_storage!$BB$28:$BB$61,0), MATCH($B15,NREL_ATB_storage!$BB$28:$BE$28,0))</f>
        <v>667.96875</v>
      </c>
      <c r="H15" s="1">
        <f>INDEX(NREL_ATB_storage!$AW$28:$BE$61, MATCH($D15,NREL_ATB_storage!$AW$28:$AW$61,0), MATCH($B15,NREL_ATB_storage!$AW$28:$AZ$28,0))</f>
        <v>204.1015625</v>
      </c>
      <c r="I15" s="1"/>
      <c r="J15" s="1">
        <f t="shared" si="0"/>
        <v>1484.375</v>
      </c>
      <c r="K15" s="1">
        <f t="shared" si="1"/>
        <v>37.109375</v>
      </c>
      <c r="L15">
        <v>0</v>
      </c>
      <c r="M15">
        <v>15</v>
      </c>
      <c r="N15">
        <v>7.0000000000000007E-2</v>
      </c>
      <c r="O15" s="3">
        <f t="shared" si="2"/>
        <v>0.10979462470100652</v>
      </c>
      <c r="P15" s="2">
        <f t="shared" si="3"/>
        <v>110.44875321825045</v>
      </c>
      <c r="Q15" s="2">
        <f t="shared" si="4"/>
        <v>22.409254455576527</v>
      </c>
    </row>
    <row r="16" spans="1:17" x14ac:dyDescent="0.2">
      <c r="A16">
        <v>1</v>
      </c>
      <c r="B16" t="s">
        <v>81</v>
      </c>
      <c r="C16" t="s">
        <v>15</v>
      </c>
      <c r="D16">
        <v>2019</v>
      </c>
      <c r="E16">
        <v>4</v>
      </c>
      <c r="F16" s="1">
        <f>INDEX(NREL_ATB_storage!$BB$28:$BE$61, MATCH($D16,NREL_ATB_storage!$BB$28:$BB$61,0), MATCH($B16,NREL_ATB_storage!$BB$28:$BE$28,0))</f>
        <v>667.96875</v>
      </c>
      <c r="H16" s="1">
        <f>INDEX(NREL_ATB_storage!$AW$28:$BE$61, MATCH($D16,NREL_ATB_storage!$AW$28:$AW$61,0), MATCH($B16,NREL_ATB_storage!$AW$28:$AZ$28,0))</f>
        <v>204.1015625</v>
      </c>
      <c r="I16" s="1"/>
      <c r="J16" s="1">
        <f t="shared" si="0"/>
        <v>1484.375</v>
      </c>
      <c r="K16" s="1">
        <f t="shared" si="1"/>
        <v>37.109375</v>
      </c>
      <c r="L16">
        <v>0</v>
      </c>
      <c r="M16">
        <v>15</v>
      </c>
      <c r="N16">
        <v>7.0000000000000007E-2</v>
      </c>
      <c r="O16" s="3">
        <f t="shared" si="2"/>
        <v>0.10979462470100652</v>
      </c>
      <c r="P16" s="2">
        <f t="shared" si="3"/>
        <v>110.44875321825045</v>
      </c>
      <c r="Q16" s="2">
        <f t="shared" si="4"/>
        <v>22.409254455576527</v>
      </c>
    </row>
    <row r="17" spans="1:17" x14ac:dyDescent="0.2">
      <c r="A17">
        <v>1</v>
      </c>
      <c r="B17" t="s">
        <v>81</v>
      </c>
      <c r="C17" t="s">
        <v>15</v>
      </c>
      <c r="D17">
        <v>2020</v>
      </c>
      <c r="E17">
        <v>4</v>
      </c>
      <c r="F17" s="1">
        <f>INDEX(NREL_ATB_storage!$BB$28:$BE$61, MATCH($D17,NREL_ATB_storage!$BB$28:$BB$61,0), MATCH($B17,NREL_ATB_storage!$BB$28:$BE$28,0))</f>
        <v>667.96875</v>
      </c>
      <c r="H17" s="1">
        <f>INDEX(NREL_ATB_storage!$AW$28:$BE$61, MATCH($D17,NREL_ATB_storage!$AW$28:$AW$61,0), MATCH($B17,NREL_ATB_storage!$AW$28:$AZ$28,0))</f>
        <v>192.65661507009347</v>
      </c>
      <c r="I17" s="1"/>
      <c r="J17" s="1">
        <f t="shared" si="0"/>
        <v>1438.595210280374</v>
      </c>
      <c r="K17" s="1">
        <f t="shared" si="1"/>
        <v>35.964880257009348</v>
      </c>
      <c r="L17">
        <v>0</v>
      </c>
      <c r="M17">
        <v>15</v>
      </c>
      <c r="N17">
        <v>7.0000000000000007E-2</v>
      </c>
      <c r="O17" s="3">
        <f t="shared" si="2"/>
        <v>0.10979462470100652</v>
      </c>
      <c r="P17" s="2">
        <f t="shared" si="3"/>
        <v>109.30425847525979</v>
      </c>
      <c r="Q17" s="2">
        <f t="shared" si="4"/>
        <v>21.152660747787191</v>
      </c>
    </row>
    <row r="18" spans="1:17" x14ac:dyDescent="0.2">
      <c r="A18">
        <v>1</v>
      </c>
      <c r="B18" t="s">
        <v>81</v>
      </c>
      <c r="C18" t="s">
        <v>15</v>
      </c>
      <c r="D18">
        <v>2021</v>
      </c>
      <c r="E18">
        <v>4</v>
      </c>
      <c r="F18" s="1">
        <f>INDEX(NREL_ATB_storage!$BB$28:$BE$61, MATCH($D18,NREL_ATB_storage!$BB$28:$BB$61,0), MATCH($B18,NREL_ATB_storage!$BB$28:$BE$28,0))</f>
        <v>667.96875</v>
      </c>
      <c r="H18" s="1">
        <f>INDEX(NREL_ATB_storage!$AW$28:$BE$61, MATCH($D18,NREL_ATB_storage!$AW$28:$AW$61,0), MATCH($B18,NREL_ATB_storage!$AW$28:$AZ$28,0))</f>
        <v>189.54700230430191</v>
      </c>
      <c r="I18" s="1"/>
      <c r="J18" s="1">
        <f t="shared" si="0"/>
        <v>1426.1567592172078</v>
      </c>
      <c r="K18" s="1">
        <f t="shared" si="1"/>
        <v>35.653918980430198</v>
      </c>
      <c r="L18">
        <v>0</v>
      </c>
      <c r="M18">
        <v>15</v>
      </c>
      <c r="N18">
        <v>7.0000000000000007E-2</v>
      </c>
      <c r="O18" s="3">
        <f t="shared" si="2"/>
        <v>0.10979462470100652</v>
      </c>
      <c r="P18" s="2">
        <f t="shared" si="3"/>
        <v>108.99329719868064</v>
      </c>
      <c r="Q18" s="2">
        <f t="shared" si="4"/>
        <v>20.811241981201647</v>
      </c>
    </row>
    <row r="19" spans="1:17" x14ac:dyDescent="0.2">
      <c r="A19">
        <v>1</v>
      </c>
      <c r="B19" t="s">
        <v>81</v>
      </c>
      <c r="C19" t="s">
        <v>15</v>
      </c>
      <c r="D19">
        <v>2022</v>
      </c>
      <c r="E19">
        <v>4</v>
      </c>
      <c r="F19" s="1">
        <f>INDEX(NREL_ATB_storage!$BB$28:$BE$61, MATCH($D19,NREL_ATB_storage!$BB$28:$BB$61,0), MATCH($B19,NREL_ATB_storage!$BB$28:$BE$28,0))</f>
        <v>667.96875</v>
      </c>
      <c r="H19" s="1">
        <f>INDEX(NREL_ATB_storage!$AW$28:$BE$61, MATCH($D19,NREL_ATB_storage!$AW$28:$AW$61,0), MATCH($B19,NREL_ATB_storage!$AW$28:$AZ$28,0))</f>
        <v>186.43738953851036</v>
      </c>
      <c r="I19" s="1"/>
      <c r="J19" s="1">
        <f t="shared" si="0"/>
        <v>1413.7183081540416</v>
      </c>
      <c r="K19" s="1">
        <f t="shared" si="1"/>
        <v>35.342957703851042</v>
      </c>
      <c r="L19">
        <v>0</v>
      </c>
      <c r="M19">
        <v>15</v>
      </c>
      <c r="N19">
        <v>7.0000000000000007E-2</v>
      </c>
      <c r="O19" s="3">
        <f t="shared" si="2"/>
        <v>0.10979462470100652</v>
      </c>
      <c r="P19" s="2">
        <f t="shared" si="3"/>
        <v>108.68233592210149</v>
      </c>
      <c r="Q19" s="2">
        <f t="shared" si="4"/>
        <v>20.469823214616106</v>
      </c>
    </row>
    <row r="20" spans="1:17" x14ac:dyDescent="0.2">
      <c r="A20">
        <v>1</v>
      </c>
      <c r="B20" t="s">
        <v>81</v>
      </c>
      <c r="C20" t="s">
        <v>15</v>
      </c>
      <c r="D20">
        <v>2023</v>
      </c>
      <c r="E20">
        <v>4</v>
      </c>
      <c r="F20" s="1">
        <f>INDEX(NREL_ATB_storage!$BB$28:$BE$61, MATCH($D20,NREL_ATB_storage!$BB$28:$BB$61,0), MATCH($B20,NREL_ATB_storage!$BB$28:$BE$28,0))</f>
        <v>667.96875</v>
      </c>
      <c r="H20" s="1">
        <f>INDEX(NREL_ATB_storage!$AW$28:$BE$61, MATCH($D20,NREL_ATB_storage!$AW$28:$AW$61,0), MATCH($B20,NREL_ATB_storage!$AW$28:$AZ$28,0))</f>
        <v>183.32777677271881</v>
      </c>
      <c r="I20" s="1"/>
      <c r="J20" s="1">
        <f t="shared" si="0"/>
        <v>1401.2798570908753</v>
      </c>
      <c r="K20" s="1">
        <f t="shared" si="1"/>
        <v>35.031996427271885</v>
      </c>
      <c r="L20">
        <v>0</v>
      </c>
      <c r="M20">
        <v>15</v>
      </c>
      <c r="N20">
        <v>7.0000000000000007E-2</v>
      </c>
      <c r="O20" s="3">
        <f t="shared" si="2"/>
        <v>0.10979462470100652</v>
      </c>
      <c r="P20" s="2">
        <f t="shared" si="3"/>
        <v>108.37137464552234</v>
      </c>
      <c r="Q20" s="2">
        <f t="shared" si="4"/>
        <v>20.128404448030562</v>
      </c>
    </row>
    <row r="21" spans="1:17" x14ac:dyDescent="0.2">
      <c r="A21">
        <v>1</v>
      </c>
      <c r="B21" t="s">
        <v>81</v>
      </c>
      <c r="C21" t="s">
        <v>15</v>
      </c>
      <c r="D21">
        <v>2024</v>
      </c>
      <c r="E21">
        <v>4</v>
      </c>
      <c r="F21" s="1">
        <f>INDEX(NREL_ATB_storage!$BB$28:$BE$61, MATCH($D21,NREL_ATB_storage!$BB$28:$BB$61,0), MATCH($B21,NREL_ATB_storage!$BB$28:$BE$28,0))</f>
        <v>667.96875</v>
      </c>
      <c r="H21" s="1">
        <f>INDEX(NREL_ATB_storage!$AW$28:$BE$61, MATCH($D21,NREL_ATB_storage!$AW$28:$AW$61,0), MATCH($B21,NREL_ATB_storage!$AW$28:$AZ$28,0))</f>
        <v>180.21816400692725</v>
      </c>
      <c r="I21" s="1"/>
      <c r="J21" s="1">
        <f t="shared" si="0"/>
        <v>1388.8414060277091</v>
      </c>
      <c r="K21" s="1">
        <f t="shared" si="1"/>
        <v>34.721035150692728</v>
      </c>
      <c r="L21">
        <v>0</v>
      </c>
      <c r="M21">
        <v>15</v>
      </c>
      <c r="N21">
        <v>7.0000000000000007E-2</v>
      </c>
      <c r="O21" s="3">
        <f t="shared" si="2"/>
        <v>0.10979462470100652</v>
      </c>
      <c r="P21" s="2">
        <f t="shared" si="3"/>
        <v>108.06041336894317</v>
      </c>
      <c r="Q21" s="2">
        <f t="shared" si="4"/>
        <v>19.786985681445021</v>
      </c>
    </row>
    <row r="22" spans="1:17" x14ac:dyDescent="0.2">
      <c r="A22">
        <v>1</v>
      </c>
      <c r="B22" t="s">
        <v>81</v>
      </c>
      <c r="C22" t="s">
        <v>15</v>
      </c>
      <c r="D22">
        <v>2025</v>
      </c>
      <c r="E22">
        <v>4</v>
      </c>
      <c r="F22" s="1">
        <f>INDEX(NREL_ATB_storage!$BB$28:$BE$61, MATCH($D22,NREL_ATB_storage!$BB$28:$BB$61,0), MATCH($B22,NREL_ATB_storage!$BB$28:$BE$28,0))</f>
        <v>667.96875</v>
      </c>
      <c r="H22" s="1">
        <f>INDEX(NREL_ATB_storage!$AW$28:$BE$61, MATCH($D22,NREL_ATB_storage!$AW$28:$AW$61,0), MATCH($B22,NREL_ATB_storage!$AW$28:$AZ$28,0))</f>
        <v>177.1085512411357</v>
      </c>
      <c r="I22" s="1"/>
      <c r="J22" s="1">
        <f t="shared" si="0"/>
        <v>1376.4029549645429</v>
      </c>
      <c r="K22" s="1">
        <f t="shared" si="1"/>
        <v>34.410073874113571</v>
      </c>
      <c r="L22">
        <v>0</v>
      </c>
      <c r="M22">
        <v>15</v>
      </c>
      <c r="N22">
        <v>7.0000000000000007E-2</v>
      </c>
      <c r="O22" s="3">
        <f t="shared" si="2"/>
        <v>0.10979462470100652</v>
      </c>
      <c r="P22" s="2">
        <f t="shared" si="3"/>
        <v>107.74945209236401</v>
      </c>
      <c r="Q22" s="2">
        <f t="shared" si="4"/>
        <v>19.445566914859477</v>
      </c>
    </row>
    <row r="23" spans="1:17" x14ac:dyDescent="0.2">
      <c r="A23">
        <v>1</v>
      </c>
      <c r="B23" t="s">
        <v>81</v>
      </c>
      <c r="C23" t="s">
        <v>15</v>
      </c>
      <c r="D23">
        <v>2026</v>
      </c>
      <c r="E23">
        <v>4</v>
      </c>
      <c r="F23" s="1">
        <f>INDEX(NREL_ATB_storage!$BB$28:$BE$61, MATCH($D23,NREL_ATB_storage!$BB$28:$BB$61,0), MATCH($B23,NREL_ATB_storage!$BB$28:$BE$28,0))</f>
        <v>667.96875</v>
      </c>
      <c r="H23" s="1">
        <f>INDEX(NREL_ATB_storage!$AW$28:$BE$61, MATCH($D23,NREL_ATB_storage!$AW$28:$AW$61,0), MATCH($B23,NREL_ATB_storage!$AW$28:$AZ$28,0))</f>
        <v>173.99893847534415</v>
      </c>
      <c r="I23" s="1"/>
      <c r="J23" s="1">
        <f t="shared" si="0"/>
        <v>1363.9645039013767</v>
      </c>
      <c r="K23" s="1">
        <f t="shared" si="1"/>
        <v>34.099112597534422</v>
      </c>
      <c r="L23">
        <v>0</v>
      </c>
      <c r="M23">
        <v>15</v>
      </c>
      <c r="N23">
        <v>7.0000000000000007E-2</v>
      </c>
      <c r="O23" s="3">
        <f t="shared" si="2"/>
        <v>0.10979462470100652</v>
      </c>
      <c r="P23" s="2">
        <f t="shared" si="3"/>
        <v>107.43849081578486</v>
      </c>
      <c r="Q23" s="2">
        <f t="shared" si="4"/>
        <v>19.104148148273936</v>
      </c>
    </row>
    <row r="24" spans="1:17" x14ac:dyDescent="0.2">
      <c r="A24">
        <v>1</v>
      </c>
      <c r="B24" t="s">
        <v>81</v>
      </c>
      <c r="C24" t="s">
        <v>15</v>
      </c>
      <c r="D24">
        <v>2027</v>
      </c>
      <c r="E24">
        <v>4</v>
      </c>
      <c r="F24" s="1">
        <f>INDEX(NREL_ATB_storage!$BB$28:$BE$61, MATCH($D24,NREL_ATB_storage!$BB$28:$BB$61,0), MATCH($B24,NREL_ATB_storage!$BB$28:$BE$28,0))</f>
        <v>667.96875</v>
      </c>
      <c r="H24" s="1">
        <f>INDEX(NREL_ATB_storage!$AW$28:$BE$61, MATCH($D24,NREL_ATB_storage!$AW$28:$AW$61,0), MATCH($B24,NREL_ATB_storage!$AW$28:$AZ$28,0))</f>
        <v>170.88932570955259</v>
      </c>
      <c r="I24" s="1"/>
      <c r="J24" s="1">
        <f t="shared" si="0"/>
        <v>1351.5260528382105</v>
      </c>
      <c r="K24" s="1">
        <f t="shared" si="1"/>
        <v>33.788151320955265</v>
      </c>
      <c r="L24">
        <v>0</v>
      </c>
      <c r="M24">
        <v>15</v>
      </c>
      <c r="N24">
        <v>7.0000000000000007E-2</v>
      </c>
      <c r="O24" s="3">
        <f t="shared" si="2"/>
        <v>0.10979462470100652</v>
      </c>
      <c r="P24" s="2">
        <f t="shared" si="3"/>
        <v>107.12752953920571</v>
      </c>
      <c r="Q24" s="2">
        <f t="shared" si="4"/>
        <v>18.762729381688391</v>
      </c>
    </row>
    <row r="25" spans="1:17" x14ac:dyDescent="0.2">
      <c r="A25">
        <v>1</v>
      </c>
      <c r="B25" t="s">
        <v>81</v>
      </c>
      <c r="C25" t="s">
        <v>15</v>
      </c>
      <c r="D25">
        <v>2028</v>
      </c>
      <c r="E25">
        <v>4</v>
      </c>
      <c r="F25" s="1">
        <f>INDEX(NREL_ATB_storage!$BB$28:$BE$61, MATCH($D25,NREL_ATB_storage!$BB$28:$BB$61,0), MATCH($B25,NREL_ATB_storage!$BB$28:$BE$28,0))</f>
        <v>667.96875</v>
      </c>
      <c r="H25" s="1">
        <f>INDEX(NREL_ATB_storage!$AW$28:$BE$61, MATCH($D25,NREL_ATB_storage!$AW$28:$AW$61,0), MATCH($B25,NREL_ATB_storage!$AW$28:$AZ$28,0))</f>
        <v>167.77971294376104</v>
      </c>
      <c r="I25" s="1"/>
      <c r="J25" s="1">
        <f t="shared" si="0"/>
        <v>1339.0876017750443</v>
      </c>
      <c r="K25" s="1">
        <f t="shared" si="1"/>
        <v>33.477190044376108</v>
      </c>
      <c r="L25">
        <v>0</v>
      </c>
      <c r="M25">
        <v>15</v>
      </c>
      <c r="N25">
        <v>7.0000000000000007E-2</v>
      </c>
      <c r="O25" s="3">
        <f t="shared" si="2"/>
        <v>0.10979462470100652</v>
      </c>
      <c r="P25" s="2">
        <f t="shared" si="3"/>
        <v>106.81656826262656</v>
      </c>
      <c r="Q25" s="2">
        <f t="shared" si="4"/>
        <v>18.421310615102851</v>
      </c>
    </row>
    <row r="26" spans="1:17" x14ac:dyDescent="0.2">
      <c r="A26">
        <v>1</v>
      </c>
      <c r="B26" t="s">
        <v>81</v>
      </c>
      <c r="C26" t="s">
        <v>15</v>
      </c>
      <c r="D26">
        <v>2029</v>
      </c>
      <c r="E26">
        <v>4</v>
      </c>
      <c r="F26" s="1">
        <f>INDEX(NREL_ATB_storage!$BB$28:$BE$61, MATCH($D26,NREL_ATB_storage!$BB$28:$BB$61,0), MATCH($B26,NREL_ATB_storage!$BB$28:$BE$28,0))</f>
        <v>667.96875</v>
      </c>
      <c r="H26" s="1">
        <f>INDEX(NREL_ATB_storage!$AW$28:$BE$61, MATCH($D26,NREL_ATB_storage!$AW$28:$AW$61,0), MATCH($B26,NREL_ATB_storage!$AW$28:$AZ$28,0))</f>
        <v>164.67010017796949</v>
      </c>
      <c r="I26" s="1"/>
      <c r="J26" s="1">
        <f t="shared" si="0"/>
        <v>1326.6491507118781</v>
      </c>
      <c r="K26" s="1">
        <f t="shared" si="1"/>
        <v>33.166228767796952</v>
      </c>
      <c r="L26">
        <v>0</v>
      </c>
      <c r="M26">
        <v>15</v>
      </c>
      <c r="N26">
        <v>7.0000000000000007E-2</v>
      </c>
      <c r="O26" s="3">
        <f t="shared" si="2"/>
        <v>0.10979462470100652</v>
      </c>
      <c r="P26" s="2">
        <f t="shared" si="3"/>
        <v>106.5056069860474</v>
      </c>
      <c r="Q26" s="2">
        <f t="shared" si="4"/>
        <v>18.079891848517306</v>
      </c>
    </row>
    <row r="27" spans="1:17" x14ac:dyDescent="0.2">
      <c r="A27">
        <v>1</v>
      </c>
      <c r="B27" t="s">
        <v>81</v>
      </c>
      <c r="C27" t="s">
        <v>15</v>
      </c>
      <c r="D27">
        <v>2030</v>
      </c>
      <c r="E27">
        <v>4</v>
      </c>
      <c r="F27" s="1">
        <f>INDEX(NREL_ATB_storage!$BB$28:$BE$61, MATCH($D27,NREL_ATB_storage!$BB$28:$BB$61,0), MATCH($B27,NREL_ATB_storage!$BB$28:$BE$28,0))</f>
        <v>667.96875</v>
      </c>
      <c r="H27" s="1">
        <f>INDEX(NREL_ATB_storage!$AW$28:$BE$61, MATCH($D27,NREL_ATB_storage!$AW$28:$AW$61,0), MATCH($B27,NREL_ATB_storage!$AW$28:$AZ$28,0))</f>
        <v>161.56048741217796</v>
      </c>
      <c r="I27" s="1"/>
      <c r="J27" s="1">
        <f t="shared" si="0"/>
        <v>1314.2106996487119</v>
      </c>
      <c r="K27" s="1">
        <f t="shared" si="1"/>
        <v>32.855267491217795</v>
      </c>
      <c r="L27">
        <v>0</v>
      </c>
      <c r="M27">
        <v>15</v>
      </c>
      <c r="N27">
        <v>7.0000000000000007E-2</v>
      </c>
      <c r="O27" s="3">
        <f t="shared" si="2"/>
        <v>0.10979462470100652</v>
      </c>
      <c r="P27" s="2">
        <f t="shared" si="3"/>
        <v>106.19464570946823</v>
      </c>
      <c r="Q27" s="2">
        <f t="shared" si="4"/>
        <v>17.738473081931769</v>
      </c>
    </row>
    <row r="28" spans="1:17" x14ac:dyDescent="0.2">
      <c r="A28">
        <v>1</v>
      </c>
      <c r="B28" t="s">
        <v>81</v>
      </c>
      <c r="C28" t="s">
        <v>16</v>
      </c>
      <c r="D28">
        <v>2018</v>
      </c>
      <c r="E28">
        <v>6</v>
      </c>
      <c r="F28" s="1">
        <f>INDEX(NREL_ATB_storage!$BB$28:$BE$61, MATCH($D28,NREL_ATB_storage!$BB$28:$BB$61,0), MATCH($B28,NREL_ATB_storage!$BB$28:$BE$28,0))</f>
        <v>667.96875</v>
      </c>
      <c r="H28" s="1">
        <f>INDEX(NREL_ATB_storage!$AW$28:$BE$61, MATCH($D28,NREL_ATB_storage!$AW$28:$AW$61,0), MATCH($B28,NREL_ATB_storage!$AW$28:$AZ$28,0))</f>
        <v>204.1015625</v>
      </c>
      <c r="I28" s="1"/>
      <c r="J28" s="1">
        <f t="shared" si="0"/>
        <v>1892.578125</v>
      </c>
      <c r="K28" s="1">
        <f t="shared" si="1"/>
        <v>47.314453125</v>
      </c>
      <c r="L28">
        <v>0</v>
      </c>
      <c r="M28">
        <v>15</v>
      </c>
      <c r="N28">
        <v>7.0000000000000007E-2</v>
      </c>
      <c r="O28" s="3">
        <f t="shared" si="2"/>
        <v>0.10979462470100652</v>
      </c>
      <c r="P28" s="2">
        <f t="shared" si="3"/>
        <v>120.65383134325045</v>
      </c>
      <c r="Q28" s="2">
        <f t="shared" si="4"/>
        <v>22.409254455576527</v>
      </c>
    </row>
    <row r="29" spans="1:17" x14ac:dyDescent="0.2">
      <c r="A29">
        <v>1</v>
      </c>
      <c r="B29" t="s">
        <v>81</v>
      </c>
      <c r="C29" t="s">
        <v>16</v>
      </c>
      <c r="D29">
        <v>2019</v>
      </c>
      <c r="E29">
        <v>6</v>
      </c>
      <c r="F29" s="1">
        <f>INDEX(NREL_ATB_storage!$BB$28:$BE$61, MATCH($D29,NREL_ATB_storage!$BB$28:$BB$61,0), MATCH($B29,NREL_ATB_storage!$BB$28:$BE$28,0))</f>
        <v>667.96875</v>
      </c>
      <c r="H29" s="1">
        <f>INDEX(NREL_ATB_storage!$AW$28:$BE$61, MATCH($D29,NREL_ATB_storage!$AW$28:$AW$61,0), MATCH($B29,NREL_ATB_storage!$AW$28:$AZ$28,0))</f>
        <v>204.1015625</v>
      </c>
      <c r="I29" s="1"/>
      <c r="J29" s="1">
        <f t="shared" si="0"/>
        <v>1892.578125</v>
      </c>
      <c r="K29" s="1">
        <f t="shared" si="1"/>
        <v>47.314453125</v>
      </c>
      <c r="L29">
        <v>0</v>
      </c>
      <c r="M29">
        <v>15</v>
      </c>
      <c r="N29">
        <v>7.0000000000000007E-2</v>
      </c>
      <c r="O29" s="3">
        <f t="shared" si="2"/>
        <v>0.10979462470100652</v>
      </c>
      <c r="P29" s="2">
        <f t="shared" si="3"/>
        <v>120.65383134325045</v>
      </c>
      <c r="Q29" s="2">
        <f t="shared" si="4"/>
        <v>22.409254455576527</v>
      </c>
    </row>
    <row r="30" spans="1:17" x14ac:dyDescent="0.2">
      <c r="A30">
        <v>1</v>
      </c>
      <c r="B30" t="s">
        <v>81</v>
      </c>
      <c r="C30" t="s">
        <v>16</v>
      </c>
      <c r="D30">
        <v>2020</v>
      </c>
      <c r="E30">
        <v>6</v>
      </c>
      <c r="F30" s="1">
        <f>INDEX(NREL_ATB_storage!$BB$28:$BE$61, MATCH($D30,NREL_ATB_storage!$BB$28:$BB$61,0), MATCH($B30,NREL_ATB_storage!$BB$28:$BE$28,0))</f>
        <v>667.96875</v>
      </c>
      <c r="H30" s="1">
        <f>INDEX(NREL_ATB_storage!$AW$28:$BE$61, MATCH($D30,NREL_ATB_storage!$AW$28:$AW$61,0), MATCH($B30,NREL_ATB_storage!$AW$28:$AZ$28,0))</f>
        <v>192.65661507009347</v>
      </c>
      <c r="I30" s="1"/>
      <c r="J30" s="1">
        <f t="shared" si="0"/>
        <v>1823.9084404205607</v>
      </c>
      <c r="K30" s="1">
        <f t="shared" si="1"/>
        <v>45.597711010514018</v>
      </c>
      <c r="L30">
        <v>0</v>
      </c>
      <c r="M30">
        <v>15</v>
      </c>
      <c r="N30">
        <v>7.0000000000000007E-2</v>
      </c>
      <c r="O30" s="3">
        <f t="shared" si="2"/>
        <v>0.10979462470100652</v>
      </c>
      <c r="P30" s="2">
        <f t="shared" si="3"/>
        <v>118.93708922876446</v>
      </c>
      <c r="Q30" s="2">
        <f t="shared" si="4"/>
        <v>21.152660747787191</v>
      </c>
    </row>
    <row r="31" spans="1:17" x14ac:dyDescent="0.2">
      <c r="A31">
        <v>1</v>
      </c>
      <c r="B31" t="s">
        <v>81</v>
      </c>
      <c r="C31" t="s">
        <v>16</v>
      </c>
      <c r="D31">
        <v>2021</v>
      </c>
      <c r="E31">
        <v>6</v>
      </c>
      <c r="F31" s="1">
        <f>INDEX(NREL_ATB_storage!$BB$28:$BE$61, MATCH($D31,NREL_ATB_storage!$BB$28:$BB$61,0), MATCH($B31,NREL_ATB_storage!$BB$28:$BE$28,0))</f>
        <v>667.96875</v>
      </c>
      <c r="H31" s="1">
        <f>INDEX(NREL_ATB_storage!$AW$28:$BE$61, MATCH($D31,NREL_ATB_storage!$AW$28:$AW$61,0), MATCH($B31,NREL_ATB_storage!$AW$28:$AZ$28,0))</f>
        <v>189.54700230430191</v>
      </c>
      <c r="I31" s="1"/>
      <c r="J31" s="1">
        <f t="shared" si="0"/>
        <v>1805.2507638258114</v>
      </c>
      <c r="K31" s="1">
        <f t="shared" si="1"/>
        <v>45.131269095645287</v>
      </c>
      <c r="L31">
        <v>0</v>
      </c>
      <c r="M31">
        <v>15</v>
      </c>
      <c r="N31">
        <v>7.0000000000000007E-2</v>
      </c>
      <c r="O31" s="3">
        <f t="shared" si="2"/>
        <v>0.10979462470100652</v>
      </c>
      <c r="P31" s="2">
        <f t="shared" si="3"/>
        <v>118.47064731389574</v>
      </c>
      <c r="Q31" s="2">
        <f t="shared" si="4"/>
        <v>20.811241981201647</v>
      </c>
    </row>
    <row r="32" spans="1:17" x14ac:dyDescent="0.2">
      <c r="A32">
        <v>1</v>
      </c>
      <c r="B32" t="s">
        <v>81</v>
      </c>
      <c r="C32" t="s">
        <v>16</v>
      </c>
      <c r="D32">
        <v>2022</v>
      </c>
      <c r="E32">
        <v>6</v>
      </c>
      <c r="F32" s="1">
        <f>INDEX(NREL_ATB_storage!$BB$28:$BE$61, MATCH($D32,NREL_ATB_storage!$BB$28:$BB$61,0), MATCH($B32,NREL_ATB_storage!$BB$28:$BE$28,0))</f>
        <v>667.96875</v>
      </c>
      <c r="H32" s="1">
        <f>INDEX(NREL_ATB_storage!$AW$28:$BE$61, MATCH($D32,NREL_ATB_storage!$AW$28:$AW$61,0), MATCH($B32,NREL_ATB_storage!$AW$28:$AZ$28,0))</f>
        <v>186.43738953851036</v>
      </c>
      <c r="I32" s="1"/>
      <c r="J32" s="1">
        <f t="shared" si="0"/>
        <v>1786.5930872310621</v>
      </c>
      <c r="K32" s="1">
        <f t="shared" si="1"/>
        <v>44.664827180776555</v>
      </c>
      <c r="L32">
        <v>0</v>
      </c>
      <c r="M32">
        <v>15</v>
      </c>
      <c r="N32">
        <v>7.0000000000000007E-2</v>
      </c>
      <c r="O32" s="3">
        <f t="shared" si="2"/>
        <v>0.10979462470100652</v>
      </c>
      <c r="P32" s="2">
        <f t="shared" si="3"/>
        <v>118.004205399027</v>
      </c>
      <c r="Q32" s="2">
        <f t="shared" si="4"/>
        <v>20.469823214616106</v>
      </c>
    </row>
    <row r="33" spans="1:17" x14ac:dyDescent="0.2">
      <c r="A33">
        <v>1</v>
      </c>
      <c r="B33" t="s">
        <v>81</v>
      </c>
      <c r="C33" t="s">
        <v>16</v>
      </c>
      <c r="D33">
        <v>2023</v>
      </c>
      <c r="E33">
        <v>6</v>
      </c>
      <c r="F33" s="1">
        <f>INDEX(NREL_ATB_storage!$BB$28:$BE$61, MATCH($D33,NREL_ATB_storage!$BB$28:$BB$61,0), MATCH($B33,NREL_ATB_storage!$BB$28:$BE$28,0))</f>
        <v>667.96875</v>
      </c>
      <c r="H33" s="1">
        <f>INDEX(NREL_ATB_storage!$AW$28:$BE$61, MATCH($D33,NREL_ATB_storage!$AW$28:$AW$61,0), MATCH($B33,NREL_ATB_storage!$AW$28:$AZ$28,0))</f>
        <v>183.32777677271881</v>
      </c>
      <c r="I33" s="1"/>
      <c r="J33" s="1">
        <f t="shared" si="0"/>
        <v>1767.9354106363128</v>
      </c>
      <c r="K33" s="1">
        <f t="shared" si="1"/>
        <v>44.198385265907824</v>
      </c>
      <c r="L33">
        <v>0</v>
      </c>
      <c r="M33">
        <v>15</v>
      </c>
      <c r="N33">
        <v>7.0000000000000007E-2</v>
      </c>
      <c r="O33" s="3">
        <f t="shared" si="2"/>
        <v>0.10979462470100652</v>
      </c>
      <c r="P33" s="2">
        <f t="shared" si="3"/>
        <v>117.53776348415826</v>
      </c>
      <c r="Q33" s="2">
        <f t="shared" si="4"/>
        <v>20.128404448030562</v>
      </c>
    </row>
    <row r="34" spans="1:17" x14ac:dyDescent="0.2">
      <c r="A34">
        <v>1</v>
      </c>
      <c r="B34" t="s">
        <v>81</v>
      </c>
      <c r="C34" t="s">
        <v>16</v>
      </c>
      <c r="D34">
        <v>2024</v>
      </c>
      <c r="E34">
        <v>6</v>
      </c>
      <c r="F34" s="1">
        <f>INDEX(NREL_ATB_storage!$BB$28:$BE$61, MATCH($D34,NREL_ATB_storage!$BB$28:$BB$61,0), MATCH($B34,NREL_ATB_storage!$BB$28:$BE$28,0))</f>
        <v>667.96875</v>
      </c>
      <c r="H34" s="1">
        <f>INDEX(NREL_ATB_storage!$AW$28:$BE$61, MATCH($D34,NREL_ATB_storage!$AW$28:$AW$61,0), MATCH($B34,NREL_ATB_storage!$AW$28:$AZ$28,0))</f>
        <v>180.21816400692725</v>
      </c>
      <c r="I34" s="1"/>
      <c r="J34" s="1">
        <f t="shared" si="0"/>
        <v>1749.2777340415635</v>
      </c>
      <c r="K34" s="1">
        <f t="shared" si="1"/>
        <v>43.731943351039092</v>
      </c>
      <c r="L34">
        <v>0</v>
      </c>
      <c r="M34">
        <v>15</v>
      </c>
      <c r="N34">
        <v>7.0000000000000007E-2</v>
      </c>
      <c r="O34" s="3">
        <f t="shared" si="2"/>
        <v>0.10979462470100652</v>
      </c>
      <c r="P34" s="2">
        <f t="shared" si="3"/>
        <v>117.07132156928954</v>
      </c>
      <c r="Q34" s="2">
        <f t="shared" si="4"/>
        <v>19.786985681445021</v>
      </c>
    </row>
    <row r="35" spans="1:17" x14ac:dyDescent="0.2">
      <c r="A35">
        <v>1</v>
      </c>
      <c r="B35" t="s">
        <v>81</v>
      </c>
      <c r="C35" t="s">
        <v>16</v>
      </c>
      <c r="D35">
        <v>2025</v>
      </c>
      <c r="E35">
        <v>6</v>
      </c>
      <c r="F35" s="1">
        <f>INDEX(NREL_ATB_storage!$BB$28:$BE$61, MATCH($D35,NREL_ATB_storage!$BB$28:$BB$61,0), MATCH($B35,NREL_ATB_storage!$BB$28:$BE$28,0))</f>
        <v>667.96875</v>
      </c>
      <c r="H35" s="1">
        <f>INDEX(NREL_ATB_storage!$AW$28:$BE$61, MATCH($D35,NREL_ATB_storage!$AW$28:$AW$61,0), MATCH($B35,NREL_ATB_storage!$AW$28:$AZ$28,0))</f>
        <v>177.1085512411357</v>
      </c>
      <c r="I35" s="1"/>
      <c r="J35" s="1">
        <f t="shared" si="0"/>
        <v>1730.6200574468141</v>
      </c>
      <c r="K35" s="1">
        <f t="shared" si="1"/>
        <v>43.265501436170354</v>
      </c>
      <c r="L35">
        <v>0</v>
      </c>
      <c r="M35">
        <v>15</v>
      </c>
      <c r="N35">
        <v>7.0000000000000007E-2</v>
      </c>
      <c r="O35" s="3">
        <f t="shared" si="2"/>
        <v>0.10979462470100652</v>
      </c>
      <c r="P35" s="2">
        <f t="shared" si="3"/>
        <v>116.6048796544208</v>
      </c>
      <c r="Q35" s="2">
        <f t="shared" si="4"/>
        <v>19.445566914859477</v>
      </c>
    </row>
    <row r="36" spans="1:17" x14ac:dyDescent="0.2">
      <c r="A36">
        <v>1</v>
      </c>
      <c r="B36" t="s">
        <v>81</v>
      </c>
      <c r="C36" t="s">
        <v>16</v>
      </c>
      <c r="D36">
        <v>2026</v>
      </c>
      <c r="E36">
        <v>6</v>
      </c>
      <c r="F36" s="1">
        <f>INDEX(NREL_ATB_storage!$BB$28:$BE$61, MATCH($D36,NREL_ATB_storage!$BB$28:$BB$61,0), MATCH($B36,NREL_ATB_storage!$BB$28:$BE$28,0))</f>
        <v>667.96875</v>
      </c>
      <c r="H36" s="1">
        <f>INDEX(NREL_ATB_storage!$AW$28:$BE$61, MATCH($D36,NREL_ATB_storage!$AW$28:$AW$61,0), MATCH($B36,NREL_ATB_storage!$AW$28:$AZ$28,0))</f>
        <v>173.99893847534415</v>
      </c>
      <c r="I36" s="1"/>
      <c r="J36" s="1">
        <f t="shared" si="0"/>
        <v>1711.9623808520648</v>
      </c>
      <c r="K36" s="1">
        <f t="shared" si="1"/>
        <v>42.799059521301622</v>
      </c>
      <c r="L36">
        <v>0</v>
      </c>
      <c r="M36">
        <v>15</v>
      </c>
      <c r="N36">
        <v>7.0000000000000007E-2</v>
      </c>
      <c r="O36" s="3">
        <f t="shared" si="2"/>
        <v>0.10979462470100652</v>
      </c>
      <c r="P36" s="2">
        <f t="shared" si="3"/>
        <v>116.13843773955207</v>
      </c>
      <c r="Q36" s="2">
        <f t="shared" si="4"/>
        <v>19.104148148273936</v>
      </c>
    </row>
    <row r="37" spans="1:17" x14ac:dyDescent="0.2">
      <c r="A37">
        <v>1</v>
      </c>
      <c r="B37" t="s">
        <v>81</v>
      </c>
      <c r="C37" t="s">
        <v>16</v>
      </c>
      <c r="D37">
        <v>2027</v>
      </c>
      <c r="E37">
        <v>6</v>
      </c>
      <c r="F37" s="1">
        <f>INDEX(NREL_ATB_storage!$BB$28:$BE$61, MATCH($D37,NREL_ATB_storage!$BB$28:$BB$61,0), MATCH($B37,NREL_ATB_storage!$BB$28:$BE$28,0))</f>
        <v>667.96875</v>
      </c>
      <c r="H37" s="1">
        <f>INDEX(NREL_ATB_storage!$AW$28:$BE$61, MATCH($D37,NREL_ATB_storage!$AW$28:$AW$61,0), MATCH($B37,NREL_ATB_storage!$AW$28:$AZ$28,0))</f>
        <v>170.88932570955259</v>
      </c>
      <c r="I37" s="1"/>
      <c r="J37" s="1">
        <f t="shared" si="0"/>
        <v>1693.3047042573155</v>
      </c>
      <c r="K37" s="1">
        <f t="shared" si="1"/>
        <v>42.332617606432891</v>
      </c>
      <c r="L37">
        <v>0</v>
      </c>
      <c r="M37">
        <v>15</v>
      </c>
      <c r="N37">
        <v>7.0000000000000007E-2</v>
      </c>
      <c r="O37" s="3">
        <f t="shared" si="2"/>
        <v>0.10979462470100652</v>
      </c>
      <c r="P37" s="2">
        <f t="shared" si="3"/>
        <v>115.67199582468334</v>
      </c>
      <c r="Q37" s="2">
        <f t="shared" si="4"/>
        <v>18.762729381688391</v>
      </c>
    </row>
    <row r="38" spans="1:17" x14ac:dyDescent="0.2">
      <c r="A38">
        <v>1</v>
      </c>
      <c r="B38" t="s">
        <v>81</v>
      </c>
      <c r="C38" t="s">
        <v>16</v>
      </c>
      <c r="D38">
        <v>2028</v>
      </c>
      <c r="E38">
        <v>6</v>
      </c>
      <c r="F38" s="1">
        <f>INDEX(NREL_ATB_storage!$BB$28:$BE$61, MATCH($D38,NREL_ATB_storage!$BB$28:$BB$61,0), MATCH($B38,NREL_ATB_storage!$BB$28:$BE$28,0))</f>
        <v>667.96875</v>
      </c>
      <c r="H38" s="1">
        <f>INDEX(NREL_ATB_storage!$AW$28:$BE$61, MATCH($D38,NREL_ATB_storage!$AW$28:$AW$61,0), MATCH($B38,NREL_ATB_storage!$AW$28:$AZ$28,0))</f>
        <v>167.77971294376104</v>
      </c>
      <c r="I38" s="1"/>
      <c r="J38" s="1">
        <f t="shared" si="0"/>
        <v>1674.6470276625662</v>
      </c>
      <c r="K38" s="1">
        <f t="shared" si="1"/>
        <v>41.866175691564159</v>
      </c>
      <c r="L38">
        <v>0</v>
      </c>
      <c r="M38">
        <v>15</v>
      </c>
      <c r="N38">
        <v>7.0000000000000007E-2</v>
      </c>
      <c r="O38" s="3">
        <f t="shared" si="2"/>
        <v>0.10979462470100652</v>
      </c>
      <c r="P38" s="2">
        <f t="shared" si="3"/>
        <v>115.2055539098146</v>
      </c>
      <c r="Q38" s="2">
        <f t="shared" si="4"/>
        <v>18.421310615102851</v>
      </c>
    </row>
    <row r="39" spans="1:17" x14ac:dyDescent="0.2">
      <c r="A39">
        <v>1</v>
      </c>
      <c r="B39" t="s">
        <v>81</v>
      </c>
      <c r="C39" t="s">
        <v>16</v>
      </c>
      <c r="D39">
        <v>2029</v>
      </c>
      <c r="E39">
        <v>6</v>
      </c>
      <c r="F39" s="1">
        <f>INDEX(NREL_ATB_storage!$BB$28:$BE$61, MATCH($D39,NREL_ATB_storage!$BB$28:$BB$61,0), MATCH($B39,NREL_ATB_storage!$BB$28:$BE$28,0))</f>
        <v>667.96875</v>
      </c>
      <c r="H39" s="1">
        <f>INDEX(NREL_ATB_storage!$AW$28:$BE$61, MATCH($D39,NREL_ATB_storage!$AW$28:$AW$61,0), MATCH($B39,NREL_ATB_storage!$AW$28:$AZ$28,0))</f>
        <v>164.67010017796949</v>
      </c>
      <c r="I39" s="1"/>
      <c r="J39" s="1">
        <f t="shared" si="0"/>
        <v>1655.9893510678169</v>
      </c>
      <c r="K39" s="1">
        <f t="shared" si="1"/>
        <v>41.399733776695427</v>
      </c>
      <c r="L39">
        <v>0</v>
      </c>
      <c r="M39">
        <v>15</v>
      </c>
      <c r="N39">
        <v>7.0000000000000007E-2</v>
      </c>
      <c r="O39" s="3">
        <f t="shared" si="2"/>
        <v>0.10979462470100652</v>
      </c>
      <c r="P39" s="2">
        <f t="shared" si="3"/>
        <v>114.73911199494587</v>
      </c>
      <c r="Q39" s="2">
        <f t="shared" si="4"/>
        <v>18.079891848517306</v>
      </c>
    </row>
    <row r="40" spans="1:17" x14ac:dyDescent="0.2">
      <c r="A40">
        <v>1</v>
      </c>
      <c r="B40" t="s">
        <v>81</v>
      </c>
      <c r="C40" t="s">
        <v>16</v>
      </c>
      <c r="D40">
        <v>2030</v>
      </c>
      <c r="E40">
        <v>6</v>
      </c>
      <c r="F40" s="1">
        <f>INDEX(NREL_ATB_storage!$BB$28:$BE$61, MATCH($D40,NREL_ATB_storage!$BB$28:$BB$61,0), MATCH($B40,NREL_ATB_storage!$BB$28:$BE$28,0))</f>
        <v>667.96875</v>
      </c>
      <c r="H40" s="1">
        <f>INDEX(NREL_ATB_storage!$AW$28:$BE$61, MATCH($D40,NREL_ATB_storage!$AW$28:$AW$61,0), MATCH($B40,NREL_ATB_storage!$AW$28:$AZ$28,0))</f>
        <v>161.56048741217796</v>
      </c>
      <c r="I40" s="1"/>
      <c r="J40" s="1">
        <f t="shared" si="0"/>
        <v>1637.3316744730678</v>
      </c>
      <c r="K40" s="1">
        <f t="shared" si="1"/>
        <v>40.933291861826696</v>
      </c>
      <c r="L40">
        <v>0</v>
      </c>
      <c r="M40">
        <v>15</v>
      </c>
      <c r="N40">
        <v>7.0000000000000007E-2</v>
      </c>
      <c r="O40" s="3">
        <f t="shared" si="2"/>
        <v>0.10979462470100652</v>
      </c>
      <c r="P40" s="2">
        <f t="shared" si="3"/>
        <v>114.27267008007715</v>
      </c>
      <c r="Q40" s="2">
        <f t="shared" si="4"/>
        <v>17.738473081931769</v>
      </c>
    </row>
    <row r="41" spans="1:17" x14ac:dyDescent="0.2">
      <c r="B41" t="s">
        <v>83</v>
      </c>
      <c r="C41" t="s">
        <v>14</v>
      </c>
      <c r="D41">
        <v>2018</v>
      </c>
      <c r="E41">
        <v>2</v>
      </c>
      <c r="F41" s="1">
        <f>INDEX(NREL_ATB_storage!$BB$28:$BE$61, MATCH($D41,NREL_ATB_storage!$BB$28:$BB$61,0), MATCH($B41,NREL_ATB_storage!$BB$28:$BE$28,0))</f>
        <v>667.96875</v>
      </c>
      <c r="H41" s="1">
        <f>INDEX(NREL_ATB_storage!$AW$28:$BE$61, MATCH($D41,NREL_ATB_storage!$AW$28:$AW$61,0), MATCH($B41,NREL_ATB_storage!$AW$28:$AZ$28,0))</f>
        <v>204.1015625</v>
      </c>
      <c r="I41" s="1"/>
      <c r="J41" s="1">
        <f>H41*E41+F41</f>
        <v>1076.171875</v>
      </c>
      <c r="K41" s="1">
        <f>0.025*J41</f>
        <v>26.904296875</v>
      </c>
      <c r="L41">
        <v>0</v>
      </c>
      <c r="M41">
        <v>15</v>
      </c>
      <c r="N41">
        <v>7.0000000000000007E-2</v>
      </c>
      <c r="O41" s="3">
        <f>(N41*(1+N41)^M41)/(((1+N41)^M41)-1)</f>
        <v>0.10979462470100652</v>
      </c>
      <c r="P41" s="2">
        <f>F41*O41+K41</f>
        <v>100.24367509325045</v>
      </c>
      <c r="Q41" s="2">
        <f>H41*O41+L41</f>
        <v>22.409254455576527</v>
      </c>
    </row>
    <row r="42" spans="1:17" x14ac:dyDescent="0.2">
      <c r="B42" t="s">
        <v>83</v>
      </c>
      <c r="C42" t="s">
        <v>14</v>
      </c>
      <c r="D42">
        <v>2019</v>
      </c>
      <c r="E42">
        <v>2</v>
      </c>
      <c r="F42" s="1">
        <f>INDEX(NREL_ATB_storage!$BB$28:$BE$61, MATCH($D42,NREL_ATB_storage!$BB$28:$BB$61,0), MATCH($B42,NREL_ATB_storage!$BB$28:$BE$28,0))</f>
        <v>595.39340875651203</v>
      </c>
      <c r="H42" s="1">
        <f>INDEX(NREL_ATB_storage!$AW$28:$BE$61, MATCH($D42,NREL_ATB_storage!$AW$28:$AW$61,0), MATCH($B42,NREL_ATB_storage!$AW$28:$AZ$28,0))</f>
        <v>181.92576378671203</v>
      </c>
      <c r="I42" s="1"/>
      <c r="J42" s="1">
        <f t="shared" ref="J42:J79" si="5">H42*E42+F42</f>
        <v>959.24493632993608</v>
      </c>
      <c r="K42" s="1">
        <f t="shared" si="1"/>
        <v>23.981123408248404</v>
      </c>
      <c r="L42">
        <v>0</v>
      </c>
      <c r="M42">
        <v>15</v>
      </c>
      <c r="N42">
        <v>7.0000000000000007E-2</v>
      </c>
      <c r="O42" s="3">
        <f t="shared" ref="O42:O79" si="6">(N42*(1+N42)^M42)/(((1+N42)^M42)-1)</f>
        <v>0.10979462470100652</v>
      </c>
      <c r="P42" s="2">
        <f t="shared" ref="P42:P79" si="7">F42*O42+K42</f>
        <v>89.352119272122621</v>
      </c>
      <c r="Q42" s="2">
        <f t="shared" ref="Q42:Q79" si="8">H42*O42+L42</f>
        <v>19.974470958406009</v>
      </c>
    </row>
    <row r="43" spans="1:17" x14ac:dyDescent="0.2">
      <c r="B43" t="s">
        <v>83</v>
      </c>
      <c r="C43" t="s">
        <v>14</v>
      </c>
      <c r="D43">
        <v>2020</v>
      </c>
      <c r="E43">
        <v>2</v>
      </c>
      <c r="F43" s="1">
        <f>INDEX(NREL_ATB_storage!$BB$28:$BE$61, MATCH($D43,NREL_ATB_storage!$BB$28:$BB$61,0), MATCH($B43,NREL_ATB_storage!$BB$28:$BE$28,0))</f>
        <v>522.81806751302395</v>
      </c>
      <c r="H43" s="1">
        <f>INDEX(NREL_ATB_storage!$AW$28:$BE$61, MATCH($D43,NREL_ATB_storage!$AW$28:$AW$61,0), MATCH($B43,NREL_ATB_storage!$AW$28:$AZ$28,0))</f>
        <v>159.74996507342399</v>
      </c>
      <c r="I43" s="1"/>
      <c r="J43" s="1">
        <f t="shared" si="5"/>
        <v>842.31799765987193</v>
      </c>
      <c r="K43" s="1">
        <f t="shared" si="1"/>
        <v>21.057949941496801</v>
      </c>
      <c r="L43">
        <v>0</v>
      </c>
      <c r="M43">
        <v>15</v>
      </c>
      <c r="N43">
        <v>7.0000000000000007E-2</v>
      </c>
      <c r="O43" s="3">
        <f t="shared" si="6"/>
        <v>0.10979462470100652</v>
      </c>
      <c r="P43" s="2">
        <f t="shared" si="7"/>
        <v>78.460563450994755</v>
      </c>
      <c r="Q43" s="2">
        <f t="shared" si="8"/>
        <v>17.539687461235488</v>
      </c>
    </row>
    <row r="44" spans="1:17" x14ac:dyDescent="0.2">
      <c r="B44" t="s">
        <v>83</v>
      </c>
      <c r="C44" t="s">
        <v>14</v>
      </c>
      <c r="D44">
        <v>2021</v>
      </c>
      <c r="E44">
        <v>2</v>
      </c>
      <c r="F44" s="1">
        <f>INDEX(NREL_ATB_storage!$BB$28:$BE$61, MATCH($D44,NREL_ATB_storage!$BB$28:$BB$61,0), MATCH($B44,NREL_ATB_storage!$BB$28:$BE$28,0))</f>
        <v>482.89377872112033</v>
      </c>
      <c r="H44" s="1">
        <f>INDEX(NREL_ATB_storage!$AW$28:$BE$61, MATCH($D44,NREL_ATB_storage!$AW$28:$AW$61,0), MATCH($B44,NREL_ATB_storage!$AW$28:$AZ$28,0))</f>
        <v>147.55087683145342</v>
      </c>
      <c r="I44" s="1"/>
      <c r="J44" s="1">
        <f t="shared" si="5"/>
        <v>777.99553238402723</v>
      </c>
      <c r="K44" s="1">
        <f t="shared" si="1"/>
        <v>19.449888309600681</v>
      </c>
      <c r="L44">
        <v>0</v>
      </c>
      <c r="M44">
        <v>15</v>
      </c>
      <c r="N44">
        <v>7.0000000000000007E-2</v>
      </c>
      <c r="O44" s="3">
        <f t="shared" si="6"/>
        <v>0.10979462470100652</v>
      </c>
      <c r="P44" s="2">
        <f t="shared" si="7"/>
        <v>72.469029514736974</v>
      </c>
      <c r="Q44" s="2">
        <f t="shared" si="8"/>
        <v>16.200293146013866</v>
      </c>
    </row>
    <row r="45" spans="1:17" x14ac:dyDescent="0.2">
      <c r="B45" t="s">
        <v>83</v>
      </c>
      <c r="C45" t="s">
        <v>14</v>
      </c>
      <c r="D45">
        <v>2022</v>
      </c>
      <c r="E45">
        <v>2</v>
      </c>
      <c r="F45" s="1">
        <f>INDEX(NREL_ATB_storage!$BB$28:$BE$61, MATCH($D45,NREL_ATB_storage!$BB$28:$BB$61,0), MATCH($B45,NREL_ATB_storage!$BB$28:$BE$28,0))</f>
        <v>442.96948992921665</v>
      </c>
      <c r="H45" s="1">
        <f>INDEX(NREL_ATB_storage!$AW$28:$BE$61, MATCH($D45,NREL_ATB_storage!$AW$28:$AW$61,0), MATCH($B45,NREL_ATB_storage!$AW$28:$AZ$28,0))</f>
        <v>135.35178858948285</v>
      </c>
      <c r="I45" s="1"/>
      <c r="J45" s="1">
        <f t="shared" si="5"/>
        <v>713.67306710818229</v>
      </c>
      <c r="K45" s="1">
        <f t="shared" si="1"/>
        <v>17.841826677704557</v>
      </c>
      <c r="L45">
        <v>0</v>
      </c>
      <c r="M45">
        <v>15</v>
      </c>
      <c r="N45">
        <v>7.0000000000000007E-2</v>
      </c>
      <c r="O45" s="3">
        <f t="shared" si="6"/>
        <v>0.10979462470100652</v>
      </c>
      <c r="P45" s="2">
        <f t="shared" si="7"/>
        <v>66.477495578479193</v>
      </c>
      <c r="Q45" s="2">
        <f t="shared" si="8"/>
        <v>14.860898830792246</v>
      </c>
    </row>
    <row r="46" spans="1:17" x14ac:dyDescent="0.2">
      <c r="B46" t="s">
        <v>83</v>
      </c>
      <c r="C46" t="s">
        <v>14</v>
      </c>
      <c r="D46">
        <v>2023</v>
      </c>
      <c r="E46">
        <v>2</v>
      </c>
      <c r="F46" s="1">
        <f>INDEX(NREL_ATB_storage!$BB$28:$BE$61, MATCH($D46,NREL_ATB_storage!$BB$28:$BB$61,0), MATCH($B46,NREL_ATB_storage!$BB$28:$BE$28,0))</f>
        <v>403.04520113731297</v>
      </c>
      <c r="H46" s="1">
        <f>INDEX(NREL_ATB_storage!$AW$28:$BE$61, MATCH($D46,NREL_ATB_storage!$AW$28:$AW$61,0), MATCH($B46,NREL_ATB_storage!$AW$28:$AZ$28,0))</f>
        <v>123.15270034751228</v>
      </c>
      <c r="I46" s="1"/>
      <c r="J46" s="1">
        <f t="shared" si="5"/>
        <v>649.35060183233759</v>
      </c>
      <c r="K46" s="1">
        <f t="shared" si="1"/>
        <v>16.23376504580844</v>
      </c>
      <c r="L46">
        <v>0</v>
      </c>
      <c r="M46">
        <v>15</v>
      </c>
      <c r="N46">
        <v>7.0000000000000007E-2</v>
      </c>
      <c r="O46" s="3">
        <f t="shared" si="6"/>
        <v>0.10979462470100652</v>
      </c>
      <c r="P46" s="2">
        <f t="shared" si="7"/>
        <v>60.485961642221405</v>
      </c>
      <c r="Q46" s="2">
        <f t="shared" si="8"/>
        <v>13.521504515570626</v>
      </c>
    </row>
    <row r="47" spans="1:17" x14ac:dyDescent="0.2">
      <c r="B47" t="s">
        <v>83</v>
      </c>
      <c r="C47" t="s">
        <v>14</v>
      </c>
      <c r="D47">
        <v>2024</v>
      </c>
      <c r="E47">
        <v>2</v>
      </c>
      <c r="F47" s="1">
        <f>INDEX(NREL_ATB_storage!$BB$28:$BE$61, MATCH($D47,NREL_ATB_storage!$BB$28:$BB$61,0), MATCH($B47,NREL_ATB_storage!$BB$28:$BE$28,0))</f>
        <v>363.12091234540929</v>
      </c>
      <c r="H47" s="1">
        <f>INDEX(NREL_ATB_storage!$AW$28:$BE$61, MATCH($D47,NREL_ATB_storage!$AW$28:$AW$61,0), MATCH($B47,NREL_ATB_storage!$AW$28:$AZ$28,0))</f>
        <v>110.95361210554172</v>
      </c>
      <c r="I47" s="1"/>
      <c r="J47" s="1">
        <f t="shared" si="5"/>
        <v>585.02813655649277</v>
      </c>
      <c r="K47" s="1">
        <f t="shared" si="1"/>
        <v>14.625703413912319</v>
      </c>
      <c r="L47">
        <v>0</v>
      </c>
      <c r="M47">
        <v>15</v>
      </c>
      <c r="N47">
        <v>7.0000000000000007E-2</v>
      </c>
      <c r="O47" s="3">
        <f t="shared" si="6"/>
        <v>0.10979462470100652</v>
      </c>
      <c r="P47" s="2">
        <f t="shared" si="7"/>
        <v>54.494427705963616</v>
      </c>
      <c r="Q47" s="2">
        <f t="shared" si="8"/>
        <v>12.182110200349008</v>
      </c>
    </row>
    <row r="48" spans="1:17" x14ac:dyDescent="0.2">
      <c r="B48" t="s">
        <v>83</v>
      </c>
      <c r="C48" t="s">
        <v>14</v>
      </c>
      <c r="D48">
        <v>2025</v>
      </c>
      <c r="E48">
        <v>2</v>
      </c>
      <c r="F48" s="1">
        <f>INDEX(NREL_ATB_storage!$BB$28:$BE$61, MATCH($D48,NREL_ATB_storage!$BB$28:$BB$61,0), MATCH($B48,NREL_ATB_storage!$BB$28:$BE$28,0))</f>
        <v>323.19662355350573</v>
      </c>
      <c r="H48" s="1">
        <f>INDEX(NREL_ATB_storage!$AW$28:$BE$61, MATCH($D48,NREL_ATB_storage!$AW$28:$AW$61,0), MATCH($B48,NREL_ATB_storage!$AW$28:$AZ$28,0))</f>
        <v>98.754523863571194</v>
      </c>
      <c r="I48" s="1"/>
      <c r="J48" s="1">
        <f t="shared" si="5"/>
        <v>520.70567128064818</v>
      </c>
      <c r="K48" s="1">
        <f t="shared" si="1"/>
        <v>13.017641782016206</v>
      </c>
      <c r="L48">
        <v>0</v>
      </c>
      <c r="M48">
        <v>15</v>
      </c>
      <c r="N48">
        <v>7.0000000000000007E-2</v>
      </c>
      <c r="O48" s="3">
        <f t="shared" si="6"/>
        <v>0.10979462470100652</v>
      </c>
      <c r="P48" s="2">
        <f t="shared" si="7"/>
        <v>48.50289376970585</v>
      </c>
      <c r="Q48" s="2">
        <f t="shared" si="8"/>
        <v>10.842715885127392</v>
      </c>
    </row>
    <row r="49" spans="2:17" x14ac:dyDescent="0.2">
      <c r="B49" t="s">
        <v>83</v>
      </c>
      <c r="C49" t="s">
        <v>14</v>
      </c>
      <c r="D49">
        <v>2026</v>
      </c>
      <c r="E49">
        <v>2</v>
      </c>
      <c r="F49" s="1">
        <f>INDEX(NREL_ATB_storage!$BB$28:$BE$61, MATCH($D49,NREL_ATB_storage!$BB$28:$BB$61,0), MATCH($B49,NREL_ATB_storage!$BB$28:$BE$28,0))</f>
        <v>302.2839008529848</v>
      </c>
      <c r="H49" s="1">
        <f>INDEX(NREL_ATB_storage!$AW$28:$BE$61, MATCH($D49,NREL_ATB_storage!$AW$28:$AW$61,0), MATCH($B49,NREL_ATB_storage!$AW$28:$AZ$28,0))</f>
        <v>92.364525260634238</v>
      </c>
      <c r="I49" s="1"/>
      <c r="J49" s="1">
        <f t="shared" si="5"/>
        <v>487.01295137425325</v>
      </c>
      <c r="K49" s="1">
        <f t="shared" si="1"/>
        <v>12.175323784356332</v>
      </c>
      <c r="L49">
        <v>0</v>
      </c>
      <c r="M49">
        <v>15</v>
      </c>
      <c r="N49">
        <v>7.0000000000000007E-2</v>
      </c>
      <c r="O49" s="3">
        <f t="shared" si="6"/>
        <v>0.10979462470100652</v>
      </c>
      <c r="P49" s="2">
        <f t="shared" si="7"/>
        <v>45.364471231666059</v>
      </c>
      <c r="Q49" s="2">
        <f t="shared" si="8"/>
        <v>10.141128386677973</v>
      </c>
    </row>
    <row r="50" spans="2:17" x14ac:dyDescent="0.2">
      <c r="B50" t="s">
        <v>83</v>
      </c>
      <c r="C50" t="s">
        <v>14</v>
      </c>
      <c r="D50">
        <v>2027</v>
      </c>
      <c r="E50">
        <v>2</v>
      </c>
      <c r="F50" s="1">
        <f>INDEX(NREL_ATB_storage!$BB$28:$BE$61, MATCH($D50,NREL_ATB_storage!$BB$28:$BB$61,0), MATCH($B50,NREL_ATB_storage!$BB$28:$BE$28,0))</f>
        <v>281.37117815246381</v>
      </c>
      <c r="H50" s="1">
        <f>INDEX(NREL_ATB_storage!$AW$28:$BE$61, MATCH($D50,NREL_ATB_storage!$AW$28:$AW$61,0), MATCH($B50,NREL_ATB_storage!$AW$28:$AZ$28,0))</f>
        <v>85.974526657697282</v>
      </c>
      <c r="I50" s="1"/>
      <c r="J50" s="1">
        <f t="shared" si="5"/>
        <v>453.32023146785838</v>
      </c>
      <c r="K50" s="1">
        <f t="shared" si="1"/>
        <v>11.333005786696461</v>
      </c>
      <c r="L50">
        <v>0</v>
      </c>
      <c r="M50">
        <v>15</v>
      </c>
      <c r="N50">
        <v>7.0000000000000007E-2</v>
      </c>
      <c r="O50" s="3">
        <f t="shared" si="6"/>
        <v>0.10979462470100652</v>
      </c>
      <c r="P50" s="2">
        <f t="shared" si="7"/>
        <v>42.226048693626268</v>
      </c>
      <c r="Q50" s="2">
        <f t="shared" si="8"/>
        <v>9.4395408882285547</v>
      </c>
    </row>
    <row r="51" spans="2:17" x14ac:dyDescent="0.2">
      <c r="B51" t="s">
        <v>83</v>
      </c>
      <c r="C51" t="s">
        <v>14</v>
      </c>
      <c r="D51">
        <v>2028</v>
      </c>
      <c r="E51">
        <v>2</v>
      </c>
      <c r="F51" s="1">
        <f>INDEX(NREL_ATB_storage!$BB$28:$BE$61, MATCH($D51,NREL_ATB_storage!$BB$28:$BB$61,0), MATCH($B51,NREL_ATB_storage!$BB$28:$BE$28,0))</f>
        <v>260.45845545194288</v>
      </c>
      <c r="H51" s="1">
        <f>INDEX(NREL_ATB_storage!$AW$28:$BE$61, MATCH($D51,NREL_ATB_storage!$AW$28:$AW$61,0), MATCH($B51,NREL_ATB_storage!$AW$28:$AZ$28,0))</f>
        <v>79.584528054760327</v>
      </c>
      <c r="I51" s="1"/>
      <c r="J51" s="1">
        <f t="shared" si="5"/>
        <v>419.62751156146351</v>
      </c>
      <c r="K51" s="1">
        <f t="shared" si="1"/>
        <v>10.490687789036588</v>
      </c>
      <c r="L51">
        <v>0</v>
      </c>
      <c r="M51">
        <v>15</v>
      </c>
      <c r="N51">
        <v>7.0000000000000007E-2</v>
      </c>
      <c r="O51" s="3">
        <f t="shared" si="6"/>
        <v>0.10979462470100652</v>
      </c>
      <c r="P51" s="2">
        <f t="shared" si="7"/>
        <v>39.087626155586484</v>
      </c>
      <c r="Q51" s="2">
        <f t="shared" si="8"/>
        <v>8.7379533897791344</v>
      </c>
    </row>
    <row r="52" spans="2:17" x14ac:dyDescent="0.2">
      <c r="B52" t="s">
        <v>83</v>
      </c>
      <c r="C52" t="s">
        <v>14</v>
      </c>
      <c r="D52">
        <v>2029</v>
      </c>
      <c r="E52">
        <v>2</v>
      </c>
      <c r="F52" s="1">
        <f>INDEX(NREL_ATB_storage!$BB$28:$BE$61, MATCH($D52,NREL_ATB_storage!$BB$28:$BB$61,0), MATCH($B52,NREL_ATB_storage!$BB$28:$BE$28,0))</f>
        <v>239.54573275142192</v>
      </c>
      <c r="H52" s="1">
        <f>INDEX(NREL_ATB_storage!$AW$28:$BE$61, MATCH($D52,NREL_ATB_storage!$AW$28:$AW$61,0), MATCH($B52,NREL_ATB_storage!$AW$28:$AZ$28,0))</f>
        <v>73.194529451823371</v>
      </c>
      <c r="I52" s="1"/>
      <c r="J52" s="1">
        <f t="shared" si="5"/>
        <v>385.93479165506869</v>
      </c>
      <c r="K52" s="1">
        <f t="shared" si="1"/>
        <v>9.6483697913767177</v>
      </c>
      <c r="L52">
        <v>0</v>
      </c>
      <c r="M52">
        <v>15</v>
      </c>
      <c r="N52">
        <v>7.0000000000000007E-2</v>
      </c>
      <c r="O52" s="3">
        <f t="shared" si="6"/>
        <v>0.10979462470100652</v>
      </c>
      <c r="P52" s="2">
        <f t="shared" si="7"/>
        <v>35.949203617546694</v>
      </c>
      <c r="Q52" s="2">
        <f t="shared" si="8"/>
        <v>8.0363658913297158</v>
      </c>
    </row>
    <row r="53" spans="2:17" x14ac:dyDescent="0.2">
      <c r="B53" t="s">
        <v>83</v>
      </c>
      <c r="C53" t="s">
        <v>14</v>
      </c>
      <c r="D53">
        <v>2030</v>
      </c>
      <c r="E53">
        <v>2</v>
      </c>
      <c r="F53" s="1">
        <f>INDEX(NREL_ATB_storage!$BB$28:$BE$61, MATCH($D53,NREL_ATB_storage!$BB$28:$BB$61,0), MATCH($B53,NREL_ATB_storage!$BB$28:$BE$28,0))</f>
        <v>218.63301005090096</v>
      </c>
      <c r="H53" s="1">
        <f>INDEX(NREL_ATB_storage!$AW$28:$BE$61, MATCH($D53,NREL_ATB_storage!$AW$28:$AW$61,0), MATCH($B53,NREL_ATB_storage!$AW$28:$AZ$28,0))</f>
        <v>66.804530848886401</v>
      </c>
      <c r="I53" s="1"/>
      <c r="J53" s="1">
        <f t="shared" si="5"/>
        <v>352.24207174867377</v>
      </c>
      <c r="K53" s="1">
        <f t="shared" si="1"/>
        <v>8.8060517937168452</v>
      </c>
      <c r="L53">
        <v>0</v>
      </c>
      <c r="M53">
        <v>15</v>
      </c>
      <c r="N53">
        <v>7.0000000000000007E-2</v>
      </c>
      <c r="O53" s="3">
        <f t="shared" si="6"/>
        <v>0.10979462470100652</v>
      </c>
      <c r="P53" s="2">
        <f t="shared" si="7"/>
        <v>32.810781079506903</v>
      </c>
      <c r="Q53" s="2">
        <f t="shared" si="8"/>
        <v>7.3347783928802954</v>
      </c>
    </row>
    <row r="54" spans="2:17" x14ac:dyDescent="0.2">
      <c r="B54" t="s">
        <v>83</v>
      </c>
      <c r="C54" t="s">
        <v>15</v>
      </c>
      <c r="D54">
        <v>2018</v>
      </c>
      <c r="E54">
        <v>4</v>
      </c>
      <c r="F54" s="1">
        <f>INDEX(NREL_ATB_storage!$BB$28:$BE$61, MATCH($D54,NREL_ATB_storage!$BB$28:$BB$61,0), MATCH($B54,NREL_ATB_storage!$BB$28:$BE$28,0))</f>
        <v>667.96875</v>
      </c>
      <c r="H54" s="1">
        <f>INDEX(NREL_ATB_storage!$AW$28:$BE$61, MATCH($D54,NREL_ATB_storage!$AW$28:$AW$61,0), MATCH($B54,NREL_ATB_storage!$AW$28:$AZ$28,0))</f>
        <v>204.1015625</v>
      </c>
      <c r="I54" s="1"/>
      <c r="J54" s="1">
        <f t="shared" si="5"/>
        <v>1484.375</v>
      </c>
      <c r="K54" s="1">
        <f t="shared" si="1"/>
        <v>37.109375</v>
      </c>
      <c r="L54">
        <v>0</v>
      </c>
      <c r="M54">
        <v>15</v>
      </c>
      <c r="N54">
        <v>7.0000000000000007E-2</v>
      </c>
      <c r="O54" s="3">
        <f t="shared" si="6"/>
        <v>0.10979462470100652</v>
      </c>
      <c r="P54" s="2">
        <f t="shared" si="7"/>
        <v>110.44875321825045</v>
      </c>
      <c r="Q54" s="2">
        <f t="shared" si="8"/>
        <v>22.409254455576527</v>
      </c>
    </row>
    <row r="55" spans="2:17" x14ac:dyDescent="0.2">
      <c r="B55" t="s">
        <v>83</v>
      </c>
      <c r="C55" t="s">
        <v>15</v>
      </c>
      <c r="D55">
        <v>2019</v>
      </c>
      <c r="E55">
        <v>4</v>
      </c>
      <c r="F55" s="1">
        <f>INDEX(NREL_ATB_storage!$BB$28:$BE$61, MATCH($D55,NREL_ATB_storage!$BB$28:$BB$61,0), MATCH($B55,NREL_ATB_storage!$BB$28:$BE$28,0))</f>
        <v>595.39340875651203</v>
      </c>
      <c r="H55" s="1">
        <f>INDEX(NREL_ATB_storage!$AW$28:$BE$61, MATCH($D55,NREL_ATB_storage!$AW$28:$AW$61,0), MATCH($B55,NREL_ATB_storage!$AW$28:$AZ$28,0))</f>
        <v>181.92576378671203</v>
      </c>
      <c r="I55" s="1"/>
      <c r="J55" s="1">
        <f t="shared" si="5"/>
        <v>1323.09646390336</v>
      </c>
      <c r="K55" s="1">
        <f t="shared" si="1"/>
        <v>33.077411597584003</v>
      </c>
      <c r="L55">
        <v>0</v>
      </c>
      <c r="M55">
        <v>15</v>
      </c>
      <c r="N55">
        <v>7.0000000000000007E-2</v>
      </c>
      <c r="O55" s="3">
        <f t="shared" si="6"/>
        <v>0.10979462470100652</v>
      </c>
      <c r="P55" s="2">
        <f t="shared" si="7"/>
        <v>98.448407461458217</v>
      </c>
      <c r="Q55" s="2">
        <f t="shared" si="8"/>
        <v>19.974470958406009</v>
      </c>
    </row>
    <row r="56" spans="2:17" x14ac:dyDescent="0.2">
      <c r="B56" t="s">
        <v>83</v>
      </c>
      <c r="C56" t="s">
        <v>15</v>
      </c>
      <c r="D56">
        <v>2020</v>
      </c>
      <c r="E56">
        <v>4</v>
      </c>
      <c r="F56" s="1">
        <f>INDEX(NREL_ATB_storage!$BB$28:$BE$61, MATCH($D56,NREL_ATB_storage!$BB$28:$BB$61,0), MATCH($B56,NREL_ATB_storage!$BB$28:$BE$28,0))</f>
        <v>522.81806751302395</v>
      </c>
      <c r="H56" s="1">
        <f>INDEX(NREL_ATB_storage!$AW$28:$BE$61, MATCH($D56,NREL_ATB_storage!$AW$28:$AW$61,0), MATCH($B56,NREL_ATB_storage!$AW$28:$AZ$28,0))</f>
        <v>159.74996507342399</v>
      </c>
      <c r="I56" s="1"/>
      <c r="J56" s="1">
        <f t="shared" si="5"/>
        <v>1161.81792780672</v>
      </c>
      <c r="K56" s="1">
        <f t="shared" si="1"/>
        <v>29.045448195168003</v>
      </c>
      <c r="L56">
        <v>0</v>
      </c>
      <c r="M56">
        <v>15</v>
      </c>
      <c r="N56">
        <v>7.0000000000000007E-2</v>
      </c>
      <c r="O56" s="3">
        <f t="shared" si="6"/>
        <v>0.10979462470100652</v>
      </c>
      <c r="P56" s="2">
        <f t="shared" si="7"/>
        <v>86.44806170466596</v>
      </c>
      <c r="Q56" s="2">
        <f t="shared" si="8"/>
        <v>17.539687461235488</v>
      </c>
    </row>
    <row r="57" spans="2:17" x14ac:dyDescent="0.2">
      <c r="B57" t="s">
        <v>83</v>
      </c>
      <c r="C57" t="s">
        <v>15</v>
      </c>
      <c r="D57">
        <v>2021</v>
      </c>
      <c r="E57">
        <v>4</v>
      </c>
      <c r="F57" s="1">
        <f>INDEX(NREL_ATB_storage!$BB$28:$BE$61, MATCH($D57,NREL_ATB_storage!$BB$28:$BB$61,0), MATCH($B57,NREL_ATB_storage!$BB$28:$BE$28,0))</f>
        <v>482.89377872112033</v>
      </c>
      <c r="H57" s="1">
        <f>INDEX(NREL_ATB_storage!$AW$28:$BE$61, MATCH($D57,NREL_ATB_storage!$AW$28:$AW$61,0), MATCH($B57,NREL_ATB_storage!$AW$28:$AZ$28,0))</f>
        <v>147.55087683145342</v>
      </c>
      <c r="I57" s="1"/>
      <c r="J57" s="1">
        <f t="shared" si="5"/>
        <v>1073.097286046934</v>
      </c>
      <c r="K57" s="1">
        <f t="shared" si="1"/>
        <v>26.827432151173351</v>
      </c>
      <c r="L57">
        <v>0</v>
      </c>
      <c r="M57">
        <v>15</v>
      </c>
      <c r="N57">
        <v>7.0000000000000007E-2</v>
      </c>
      <c r="O57" s="3">
        <f t="shared" si="6"/>
        <v>0.10979462470100652</v>
      </c>
      <c r="P57" s="2">
        <f t="shared" si="7"/>
        <v>79.846573356309648</v>
      </c>
      <c r="Q57" s="2">
        <f t="shared" si="8"/>
        <v>16.200293146013866</v>
      </c>
    </row>
    <row r="58" spans="2:17" x14ac:dyDescent="0.2">
      <c r="B58" t="s">
        <v>83</v>
      </c>
      <c r="C58" t="s">
        <v>15</v>
      </c>
      <c r="D58">
        <v>2022</v>
      </c>
      <c r="E58">
        <v>4</v>
      </c>
      <c r="F58" s="1">
        <f>INDEX(NREL_ATB_storage!$BB$28:$BE$61, MATCH($D58,NREL_ATB_storage!$BB$28:$BB$61,0), MATCH($B58,NREL_ATB_storage!$BB$28:$BE$28,0))</f>
        <v>442.96948992921665</v>
      </c>
      <c r="H58" s="1">
        <f>INDEX(NREL_ATB_storage!$AW$28:$BE$61, MATCH($D58,NREL_ATB_storage!$AW$28:$AW$61,0), MATCH($B58,NREL_ATB_storage!$AW$28:$AZ$28,0))</f>
        <v>135.35178858948285</v>
      </c>
      <c r="I58" s="1"/>
      <c r="J58" s="1">
        <f t="shared" si="5"/>
        <v>984.37664428714811</v>
      </c>
      <c r="K58" s="1">
        <f t="shared" si="1"/>
        <v>24.609416107178703</v>
      </c>
      <c r="L58">
        <v>0</v>
      </c>
      <c r="M58">
        <v>15</v>
      </c>
      <c r="N58">
        <v>7.0000000000000007E-2</v>
      </c>
      <c r="O58" s="3">
        <f t="shared" si="6"/>
        <v>0.10979462470100652</v>
      </c>
      <c r="P58" s="2">
        <f t="shared" si="7"/>
        <v>73.245085007953335</v>
      </c>
      <c r="Q58" s="2">
        <f t="shared" si="8"/>
        <v>14.860898830792246</v>
      </c>
    </row>
    <row r="59" spans="2:17" x14ac:dyDescent="0.2">
      <c r="B59" t="s">
        <v>83</v>
      </c>
      <c r="C59" t="s">
        <v>15</v>
      </c>
      <c r="D59">
        <v>2023</v>
      </c>
      <c r="E59">
        <v>4</v>
      </c>
      <c r="F59" s="1">
        <f>INDEX(NREL_ATB_storage!$BB$28:$BE$61, MATCH($D59,NREL_ATB_storage!$BB$28:$BB$61,0), MATCH($B59,NREL_ATB_storage!$BB$28:$BE$28,0))</f>
        <v>403.04520113731297</v>
      </c>
      <c r="H59" s="1">
        <f>INDEX(NREL_ATB_storage!$AW$28:$BE$61, MATCH($D59,NREL_ATB_storage!$AW$28:$AW$61,0), MATCH($B59,NREL_ATB_storage!$AW$28:$AZ$28,0))</f>
        <v>123.15270034751228</v>
      </c>
      <c r="I59" s="1"/>
      <c r="J59" s="1">
        <f t="shared" si="5"/>
        <v>895.65600252736203</v>
      </c>
      <c r="K59" s="1">
        <f t="shared" si="1"/>
        <v>22.391400063184051</v>
      </c>
      <c r="L59">
        <v>0</v>
      </c>
      <c r="M59">
        <v>15</v>
      </c>
      <c r="N59">
        <v>7.0000000000000007E-2</v>
      </c>
      <c r="O59" s="3">
        <f t="shared" si="6"/>
        <v>0.10979462470100652</v>
      </c>
      <c r="P59" s="2">
        <f t="shared" si="7"/>
        <v>66.643596659597023</v>
      </c>
      <c r="Q59" s="2">
        <f t="shared" si="8"/>
        <v>13.521504515570626</v>
      </c>
    </row>
    <row r="60" spans="2:17" x14ac:dyDescent="0.2">
      <c r="B60" t="s">
        <v>83</v>
      </c>
      <c r="C60" t="s">
        <v>15</v>
      </c>
      <c r="D60">
        <v>2024</v>
      </c>
      <c r="E60">
        <v>4</v>
      </c>
      <c r="F60" s="1">
        <f>INDEX(NREL_ATB_storage!$BB$28:$BE$61, MATCH($D60,NREL_ATB_storage!$BB$28:$BB$61,0), MATCH($B60,NREL_ATB_storage!$BB$28:$BE$28,0))</f>
        <v>363.12091234540929</v>
      </c>
      <c r="H60" s="1">
        <f>INDEX(NREL_ATB_storage!$AW$28:$BE$61, MATCH($D60,NREL_ATB_storage!$AW$28:$AW$61,0), MATCH($B60,NREL_ATB_storage!$AW$28:$AZ$28,0))</f>
        <v>110.95361210554172</v>
      </c>
      <c r="I60" s="1"/>
      <c r="J60" s="1">
        <f t="shared" si="5"/>
        <v>806.93536076757619</v>
      </c>
      <c r="K60" s="1">
        <f t="shared" si="1"/>
        <v>20.173384019189406</v>
      </c>
      <c r="L60">
        <v>0</v>
      </c>
      <c r="M60">
        <v>15</v>
      </c>
      <c r="N60">
        <v>7.0000000000000007E-2</v>
      </c>
      <c r="O60" s="3">
        <f t="shared" si="6"/>
        <v>0.10979462470100652</v>
      </c>
      <c r="P60" s="2">
        <f t="shared" si="7"/>
        <v>60.042108311240703</v>
      </c>
      <c r="Q60" s="2">
        <f t="shared" si="8"/>
        <v>12.182110200349008</v>
      </c>
    </row>
    <row r="61" spans="2:17" x14ac:dyDescent="0.2">
      <c r="B61" t="s">
        <v>83</v>
      </c>
      <c r="C61" t="s">
        <v>15</v>
      </c>
      <c r="D61">
        <v>2025</v>
      </c>
      <c r="E61">
        <v>4</v>
      </c>
      <c r="F61" s="1">
        <f>INDEX(NREL_ATB_storage!$BB$28:$BE$61, MATCH($D61,NREL_ATB_storage!$BB$28:$BB$61,0), MATCH($B61,NREL_ATB_storage!$BB$28:$BE$28,0))</f>
        <v>323.19662355350573</v>
      </c>
      <c r="H61" s="1">
        <f>INDEX(NREL_ATB_storage!$AW$28:$BE$61, MATCH($D61,NREL_ATB_storage!$AW$28:$AW$61,0), MATCH($B61,NREL_ATB_storage!$AW$28:$AZ$28,0))</f>
        <v>98.754523863571194</v>
      </c>
      <c r="I61" s="1"/>
      <c r="J61" s="1">
        <f t="shared" si="5"/>
        <v>718.21471900779056</v>
      </c>
      <c r="K61" s="1">
        <f t="shared" si="1"/>
        <v>17.955367975194765</v>
      </c>
      <c r="L61">
        <v>0</v>
      </c>
      <c r="M61">
        <v>15</v>
      </c>
      <c r="N61">
        <v>7.0000000000000007E-2</v>
      </c>
      <c r="O61" s="3">
        <f t="shared" si="6"/>
        <v>0.10979462470100652</v>
      </c>
      <c r="P61" s="2">
        <f t="shared" si="7"/>
        <v>53.440619962884412</v>
      </c>
      <c r="Q61" s="2">
        <f t="shared" si="8"/>
        <v>10.842715885127392</v>
      </c>
    </row>
    <row r="62" spans="2:17" x14ac:dyDescent="0.2">
      <c r="B62" t="s">
        <v>83</v>
      </c>
      <c r="C62" t="s">
        <v>15</v>
      </c>
      <c r="D62">
        <v>2026</v>
      </c>
      <c r="E62">
        <v>4</v>
      </c>
      <c r="F62" s="1">
        <f>INDEX(NREL_ATB_storage!$BB$28:$BE$61, MATCH($D62,NREL_ATB_storage!$BB$28:$BB$61,0), MATCH($B62,NREL_ATB_storage!$BB$28:$BE$28,0))</f>
        <v>302.2839008529848</v>
      </c>
      <c r="H62" s="1">
        <f>INDEX(NREL_ATB_storage!$AW$28:$BE$61, MATCH($D62,NREL_ATB_storage!$AW$28:$AW$61,0), MATCH($B62,NREL_ATB_storage!$AW$28:$AZ$28,0))</f>
        <v>92.364525260634238</v>
      </c>
      <c r="I62" s="1"/>
      <c r="J62" s="1">
        <f t="shared" si="5"/>
        <v>671.74200189552175</v>
      </c>
      <c r="K62" s="1">
        <f t="shared" si="1"/>
        <v>16.793550047388045</v>
      </c>
      <c r="L62">
        <v>0</v>
      </c>
      <c r="M62">
        <v>15</v>
      </c>
      <c r="N62">
        <v>7.0000000000000007E-2</v>
      </c>
      <c r="O62" s="3">
        <f t="shared" si="6"/>
        <v>0.10979462470100652</v>
      </c>
      <c r="P62" s="2">
        <f t="shared" si="7"/>
        <v>49.982697494697774</v>
      </c>
      <c r="Q62" s="2">
        <f t="shared" si="8"/>
        <v>10.141128386677973</v>
      </c>
    </row>
    <row r="63" spans="2:17" x14ac:dyDescent="0.2">
      <c r="B63" t="s">
        <v>83</v>
      </c>
      <c r="C63" t="s">
        <v>15</v>
      </c>
      <c r="D63">
        <v>2027</v>
      </c>
      <c r="E63">
        <v>4</v>
      </c>
      <c r="F63" s="1">
        <f>INDEX(NREL_ATB_storage!$BB$28:$BE$61, MATCH($D63,NREL_ATB_storage!$BB$28:$BB$61,0), MATCH($B63,NREL_ATB_storage!$BB$28:$BE$28,0))</f>
        <v>281.37117815246381</v>
      </c>
      <c r="H63" s="1">
        <f>INDEX(NREL_ATB_storage!$AW$28:$BE$61, MATCH($D63,NREL_ATB_storage!$AW$28:$AW$61,0), MATCH($B63,NREL_ATB_storage!$AW$28:$AZ$28,0))</f>
        <v>85.974526657697282</v>
      </c>
      <c r="I63" s="1"/>
      <c r="J63" s="1">
        <f t="shared" si="5"/>
        <v>625.26928478325294</v>
      </c>
      <c r="K63" s="1">
        <f t="shared" si="1"/>
        <v>15.631732119581324</v>
      </c>
      <c r="L63">
        <v>0</v>
      </c>
      <c r="M63">
        <v>15</v>
      </c>
      <c r="N63">
        <v>7.0000000000000007E-2</v>
      </c>
      <c r="O63" s="3">
        <f t="shared" si="6"/>
        <v>0.10979462470100652</v>
      </c>
      <c r="P63" s="2">
        <f t="shared" si="7"/>
        <v>46.524775026511136</v>
      </c>
      <c r="Q63" s="2">
        <f t="shared" si="8"/>
        <v>9.4395408882285547</v>
      </c>
    </row>
    <row r="64" spans="2:17" x14ac:dyDescent="0.2">
      <c r="B64" t="s">
        <v>83</v>
      </c>
      <c r="C64" t="s">
        <v>15</v>
      </c>
      <c r="D64">
        <v>2028</v>
      </c>
      <c r="E64">
        <v>4</v>
      </c>
      <c r="F64" s="1">
        <f>INDEX(NREL_ATB_storage!$BB$28:$BE$61, MATCH($D64,NREL_ATB_storage!$BB$28:$BB$61,0), MATCH($B64,NREL_ATB_storage!$BB$28:$BE$28,0))</f>
        <v>260.45845545194288</v>
      </c>
      <c r="H64" s="1">
        <f>INDEX(NREL_ATB_storage!$AW$28:$BE$61, MATCH($D64,NREL_ATB_storage!$AW$28:$AW$61,0), MATCH($B64,NREL_ATB_storage!$AW$28:$AZ$28,0))</f>
        <v>79.584528054760327</v>
      </c>
      <c r="I64" s="1"/>
      <c r="J64" s="1">
        <f t="shared" si="5"/>
        <v>578.79656767098413</v>
      </c>
      <c r="K64" s="1">
        <f t="shared" si="1"/>
        <v>14.469914191774604</v>
      </c>
      <c r="L64">
        <v>0</v>
      </c>
      <c r="M64">
        <v>15</v>
      </c>
      <c r="N64">
        <v>7.0000000000000007E-2</v>
      </c>
      <c r="O64" s="3">
        <f t="shared" si="6"/>
        <v>0.10979462470100652</v>
      </c>
      <c r="P64" s="2">
        <f t="shared" si="7"/>
        <v>43.066852558324499</v>
      </c>
      <c r="Q64" s="2">
        <f t="shared" si="8"/>
        <v>8.7379533897791344</v>
      </c>
    </row>
    <row r="65" spans="2:17" x14ac:dyDescent="0.2">
      <c r="B65" t="s">
        <v>83</v>
      </c>
      <c r="C65" t="s">
        <v>15</v>
      </c>
      <c r="D65">
        <v>2029</v>
      </c>
      <c r="E65">
        <v>4</v>
      </c>
      <c r="F65" s="1">
        <f>INDEX(NREL_ATB_storage!$BB$28:$BE$61, MATCH($D65,NREL_ATB_storage!$BB$28:$BB$61,0), MATCH($B65,NREL_ATB_storage!$BB$28:$BE$28,0))</f>
        <v>239.54573275142192</v>
      </c>
      <c r="H65" s="1">
        <f>INDEX(NREL_ATB_storage!$AW$28:$BE$61, MATCH($D65,NREL_ATB_storage!$AW$28:$AW$61,0), MATCH($B65,NREL_ATB_storage!$AW$28:$AZ$28,0))</f>
        <v>73.194529451823371</v>
      </c>
      <c r="I65" s="1"/>
      <c r="J65" s="1">
        <f t="shared" si="5"/>
        <v>532.32385055871543</v>
      </c>
      <c r="K65" s="1">
        <f t="shared" si="1"/>
        <v>13.308096263967887</v>
      </c>
      <c r="L65">
        <v>0</v>
      </c>
      <c r="M65">
        <v>15</v>
      </c>
      <c r="N65">
        <v>7.0000000000000007E-2</v>
      </c>
      <c r="O65" s="3">
        <f t="shared" si="6"/>
        <v>0.10979462470100652</v>
      </c>
      <c r="P65" s="2">
        <f t="shared" si="7"/>
        <v>39.608930090137861</v>
      </c>
      <c r="Q65" s="2">
        <f t="shared" si="8"/>
        <v>8.0363658913297158</v>
      </c>
    </row>
    <row r="66" spans="2:17" x14ac:dyDescent="0.2">
      <c r="B66" t="s">
        <v>83</v>
      </c>
      <c r="C66" t="s">
        <v>15</v>
      </c>
      <c r="D66">
        <v>2030</v>
      </c>
      <c r="E66">
        <v>4</v>
      </c>
      <c r="F66" s="1">
        <f>INDEX(NREL_ATB_storage!$BB$28:$BE$61, MATCH($D66,NREL_ATB_storage!$BB$28:$BB$61,0), MATCH($B66,NREL_ATB_storage!$BB$28:$BE$28,0))</f>
        <v>218.63301005090096</v>
      </c>
      <c r="H66" s="1">
        <f>INDEX(NREL_ATB_storage!$AW$28:$BE$61, MATCH($D66,NREL_ATB_storage!$AW$28:$AW$61,0), MATCH($B66,NREL_ATB_storage!$AW$28:$AZ$28,0))</f>
        <v>66.804530848886401</v>
      </c>
      <c r="I66" s="1"/>
      <c r="J66" s="1">
        <f t="shared" si="5"/>
        <v>485.85113344644657</v>
      </c>
      <c r="K66" s="1">
        <f t="shared" si="1"/>
        <v>12.146278336161165</v>
      </c>
      <c r="L66">
        <v>0</v>
      </c>
      <c r="M66">
        <v>15</v>
      </c>
      <c r="N66">
        <v>7.0000000000000007E-2</v>
      </c>
      <c r="O66" s="3">
        <f t="shared" si="6"/>
        <v>0.10979462470100652</v>
      </c>
      <c r="P66" s="2">
        <f t="shared" si="7"/>
        <v>36.151007621951223</v>
      </c>
      <c r="Q66" s="2">
        <f t="shared" si="8"/>
        <v>7.3347783928802954</v>
      </c>
    </row>
    <row r="67" spans="2:17" x14ac:dyDescent="0.2">
      <c r="B67" t="s">
        <v>83</v>
      </c>
      <c r="C67" t="s">
        <v>16</v>
      </c>
      <c r="D67">
        <v>2018</v>
      </c>
      <c r="E67">
        <v>6</v>
      </c>
      <c r="F67" s="1">
        <f>INDEX(NREL_ATB_storage!$BB$28:$BE$61, MATCH($D67,NREL_ATB_storage!$BB$28:$BB$61,0), MATCH($B67,NREL_ATB_storage!$BB$28:$BE$28,0))</f>
        <v>667.96875</v>
      </c>
      <c r="H67" s="1">
        <f>INDEX(NREL_ATB_storage!$AW$28:$BE$61, MATCH($D67,NREL_ATB_storage!$AW$28:$AW$61,0), MATCH($B67,NREL_ATB_storage!$AW$28:$AZ$28,0))</f>
        <v>204.1015625</v>
      </c>
      <c r="I67" s="1"/>
      <c r="J67" s="1">
        <f t="shared" si="5"/>
        <v>1892.578125</v>
      </c>
      <c r="K67" s="1">
        <f t="shared" ref="K67:K79" si="9">0.025*J67</f>
        <v>47.314453125</v>
      </c>
      <c r="L67">
        <v>0</v>
      </c>
      <c r="M67">
        <v>15</v>
      </c>
      <c r="N67">
        <v>7.0000000000000007E-2</v>
      </c>
      <c r="O67" s="3">
        <f t="shared" si="6"/>
        <v>0.10979462470100652</v>
      </c>
      <c r="P67" s="2">
        <f t="shared" si="7"/>
        <v>120.65383134325045</v>
      </c>
      <c r="Q67" s="2">
        <f t="shared" si="8"/>
        <v>22.409254455576527</v>
      </c>
    </row>
    <row r="68" spans="2:17" x14ac:dyDescent="0.2">
      <c r="B68" t="s">
        <v>83</v>
      </c>
      <c r="C68" t="s">
        <v>16</v>
      </c>
      <c r="D68">
        <v>2019</v>
      </c>
      <c r="E68">
        <v>6</v>
      </c>
      <c r="F68" s="1">
        <f>INDEX(NREL_ATB_storage!$BB$28:$BE$61, MATCH($D68,NREL_ATB_storage!$BB$28:$BB$61,0), MATCH($B68,NREL_ATB_storage!$BB$28:$BE$28,0))</f>
        <v>595.39340875651203</v>
      </c>
      <c r="H68" s="1">
        <f>INDEX(NREL_ATB_storage!$AW$28:$BE$61, MATCH($D68,NREL_ATB_storage!$AW$28:$AW$61,0), MATCH($B68,NREL_ATB_storage!$AW$28:$AZ$28,0))</f>
        <v>181.92576378671203</v>
      </c>
      <c r="I68" s="1"/>
      <c r="J68" s="1">
        <f t="shared" si="5"/>
        <v>1686.9479914767844</v>
      </c>
      <c r="K68" s="1">
        <f t="shared" si="9"/>
        <v>42.173699786919613</v>
      </c>
      <c r="L68">
        <v>0</v>
      </c>
      <c r="M68">
        <v>15</v>
      </c>
      <c r="N68">
        <v>7.0000000000000007E-2</v>
      </c>
      <c r="O68" s="3">
        <f t="shared" si="6"/>
        <v>0.10979462470100652</v>
      </c>
      <c r="P68" s="2">
        <f t="shared" si="7"/>
        <v>107.54469565079383</v>
      </c>
      <c r="Q68" s="2">
        <f t="shared" si="8"/>
        <v>19.974470958406009</v>
      </c>
    </row>
    <row r="69" spans="2:17" x14ac:dyDescent="0.2">
      <c r="B69" t="s">
        <v>83</v>
      </c>
      <c r="C69" t="s">
        <v>16</v>
      </c>
      <c r="D69">
        <v>2020</v>
      </c>
      <c r="E69">
        <v>6</v>
      </c>
      <c r="F69" s="1">
        <f>INDEX(NREL_ATB_storage!$BB$28:$BE$61, MATCH($D69,NREL_ATB_storage!$BB$28:$BB$61,0), MATCH($B69,NREL_ATB_storage!$BB$28:$BE$28,0))</f>
        <v>522.81806751302395</v>
      </c>
      <c r="H69" s="1">
        <f>INDEX(NREL_ATB_storage!$AW$28:$BE$61, MATCH($D69,NREL_ATB_storage!$AW$28:$AW$61,0), MATCH($B69,NREL_ATB_storage!$AW$28:$AZ$28,0))</f>
        <v>159.74996507342399</v>
      </c>
      <c r="I69" s="1"/>
      <c r="J69" s="1">
        <f t="shared" si="5"/>
        <v>1481.3178579535679</v>
      </c>
      <c r="K69" s="1">
        <f t="shared" si="9"/>
        <v>37.032946448839198</v>
      </c>
      <c r="L69">
        <v>0</v>
      </c>
      <c r="M69">
        <v>15</v>
      </c>
      <c r="N69">
        <v>7.0000000000000007E-2</v>
      </c>
      <c r="O69" s="3">
        <f t="shared" si="6"/>
        <v>0.10979462470100652</v>
      </c>
      <c r="P69" s="2">
        <f t="shared" si="7"/>
        <v>94.435559958337151</v>
      </c>
      <c r="Q69" s="2">
        <f t="shared" si="8"/>
        <v>17.539687461235488</v>
      </c>
    </row>
    <row r="70" spans="2:17" x14ac:dyDescent="0.2">
      <c r="B70" t="s">
        <v>83</v>
      </c>
      <c r="C70" t="s">
        <v>16</v>
      </c>
      <c r="D70">
        <v>2021</v>
      </c>
      <c r="E70">
        <v>6</v>
      </c>
      <c r="F70" s="1">
        <f>INDEX(NREL_ATB_storage!$BB$28:$BE$61, MATCH($D70,NREL_ATB_storage!$BB$28:$BB$61,0), MATCH($B70,NREL_ATB_storage!$BB$28:$BE$28,0))</f>
        <v>482.89377872112033</v>
      </c>
      <c r="H70" s="1">
        <f>INDEX(NREL_ATB_storage!$AW$28:$BE$61, MATCH($D70,NREL_ATB_storage!$AW$28:$AW$61,0), MATCH($B70,NREL_ATB_storage!$AW$28:$AZ$28,0))</f>
        <v>147.55087683145342</v>
      </c>
      <c r="I70" s="1"/>
      <c r="J70" s="1">
        <f t="shared" si="5"/>
        <v>1368.1990397098409</v>
      </c>
      <c r="K70" s="1">
        <f t="shared" si="9"/>
        <v>34.204975992746022</v>
      </c>
      <c r="L70">
        <v>0</v>
      </c>
      <c r="M70">
        <v>15</v>
      </c>
      <c r="N70">
        <v>7.0000000000000007E-2</v>
      </c>
      <c r="O70" s="3">
        <f t="shared" si="6"/>
        <v>0.10979462470100652</v>
      </c>
      <c r="P70" s="2">
        <f t="shared" si="7"/>
        <v>87.224117197882322</v>
      </c>
      <c r="Q70" s="2">
        <f t="shared" si="8"/>
        <v>16.200293146013866</v>
      </c>
    </row>
    <row r="71" spans="2:17" x14ac:dyDescent="0.2">
      <c r="B71" t="s">
        <v>83</v>
      </c>
      <c r="C71" t="s">
        <v>16</v>
      </c>
      <c r="D71">
        <v>2022</v>
      </c>
      <c r="E71">
        <v>6</v>
      </c>
      <c r="F71" s="1">
        <f>INDEX(NREL_ATB_storage!$BB$28:$BE$61, MATCH($D71,NREL_ATB_storage!$BB$28:$BB$61,0), MATCH($B71,NREL_ATB_storage!$BB$28:$BE$28,0))</f>
        <v>442.96948992921665</v>
      </c>
      <c r="H71" s="1">
        <f>INDEX(NREL_ATB_storage!$AW$28:$BE$61, MATCH($D71,NREL_ATB_storage!$AW$28:$AW$61,0), MATCH($B71,NREL_ATB_storage!$AW$28:$AZ$28,0))</f>
        <v>135.35178858948285</v>
      </c>
      <c r="I71" s="1"/>
      <c r="J71" s="1">
        <f t="shared" si="5"/>
        <v>1255.0802214661137</v>
      </c>
      <c r="K71" s="1">
        <f t="shared" si="9"/>
        <v>31.377005536652845</v>
      </c>
      <c r="L71">
        <v>0</v>
      </c>
      <c r="M71">
        <v>15</v>
      </c>
      <c r="N71">
        <v>7.0000000000000007E-2</v>
      </c>
      <c r="O71" s="3">
        <f t="shared" si="6"/>
        <v>0.10979462470100652</v>
      </c>
      <c r="P71" s="2">
        <f t="shared" si="7"/>
        <v>80.012674437427478</v>
      </c>
      <c r="Q71" s="2">
        <f t="shared" si="8"/>
        <v>14.860898830792246</v>
      </c>
    </row>
    <row r="72" spans="2:17" x14ac:dyDescent="0.2">
      <c r="B72" t="s">
        <v>83</v>
      </c>
      <c r="C72" t="s">
        <v>16</v>
      </c>
      <c r="D72">
        <v>2023</v>
      </c>
      <c r="E72">
        <v>6</v>
      </c>
      <c r="F72" s="1">
        <f>INDEX(NREL_ATB_storage!$BB$28:$BE$61, MATCH($D72,NREL_ATB_storage!$BB$28:$BB$61,0), MATCH($B72,NREL_ATB_storage!$BB$28:$BE$28,0))</f>
        <v>403.04520113731297</v>
      </c>
      <c r="H72" s="1">
        <f>INDEX(NREL_ATB_storage!$AW$28:$BE$61, MATCH($D72,NREL_ATB_storage!$AW$28:$AW$61,0), MATCH($B72,NREL_ATB_storage!$AW$28:$AZ$28,0))</f>
        <v>123.15270034751228</v>
      </c>
      <c r="I72" s="1"/>
      <c r="J72" s="1">
        <f t="shared" si="5"/>
        <v>1141.9614032223867</v>
      </c>
      <c r="K72" s="1">
        <f t="shared" si="9"/>
        <v>28.549035080559669</v>
      </c>
      <c r="L72">
        <v>0</v>
      </c>
      <c r="M72">
        <v>15</v>
      </c>
      <c r="N72">
        <v>7.0000000000000007E-2</v>
      </c>
      <c r="O72" s="3">
        <f t="shared" si="6"/>
        <v>0.10979462470100652</v>
      </c>
      <c r="P72" s="2">
        <f t="shared" si="7"/>
        <v>72.801231676972634</v>
      </c>
      <c r="Q72" s="2">
        <f t="shared" si="8"/>
        <v>13.521504515570626</v>
      </c>
    </row>
    <row r="73" spans="2:17" x14ac:dyDescent="0.2">
      <c r="B73" t="s">
        <v>83</v>
      </c>
      <c r="C73" t="s">
        <v>16</v>
      </c>
      <c r="D73">
        <v>2024</v>
      </c>
      <c r="E73">
        <v>6</v>
      </c>
      <c r="F73" s="1">
        <f>INDEX(NREL_ATB_storage!$BB$28:$BE$61, MATCH($D73,NREL_ATB_storage!$BB$28:$BB$61,0), MATCH($B73,NREL_ATB_storage!$BB$28:$BE$28,0))</f>
        <v>363.12091234540929</v>
      </c>
      <c r="H73" s="1">
        <f>INDEX(NREL_ATB_storage!$AW$28:$BE$61, MATCH($D73,NREL_ATB_storage!$AW$28:$AW$61,0), MATCH($B73,NREL_ATB_storage!$AW$28:$AZ$28,0))</f>
        <v>110.95361210554172</v>
      </c>
      <c r="I73" s="1"/>
      <c r="J73" s="1">
        <f t="shared" si="5"/>
        <v>1028.8425849786597</v>
      </c>
      <c r="K73" s="1">
        <f t="shared" si="9"/>
        <v>25.721064624466493</v>
      </c>
      <c r="L73">
        <v>0</v>
      </c>
      <c r="M73">
        <v>15</v>
      </c>
      <c r="N73">
        <v>7.0000000000000007E-2</v>
      </c>
      <c r="O73" s="3">
        <f t="shared" si="6"/>
        <v>0.10979462470100652</v>
      </c>
      <c r="P73" s="2">
        <f t="shared" si="7"/>
        <v>65.58978891651779</v>
      </c>
      <c r="Q73" s="2">
        <f t="shared" si="8"/>
        <v>12.182110200349008</v>
      </c>
    </row>
    <row r="74" spans="2:17" x14ac:dyDescent="0.2">
      <c r="B74" t="s">
        <v>83</v>
      </c>
      <c r="C74" t="s">
        <v>16</v>
      </c>
      <c r="D74">
        <v>2025</v>
      </c>
      <c r="E74">
        <v>6</v>
      </c>
      <c r="F74" s="1">
        <f>INDEX(NREL_ATB_storage!$BB$28:$BE$61, MATCH($D74,NREL_ATB_storage!$BB$28:$BB$61,0), MATCH($B74,NREL_ATB_storage!$BB$28:$BE$28,0))</f>
        <v>323.19662355350573</v>
      </c>
      <c r="H74" s="1">
        <f>INDEX(NREL_ATB_storage!$AW$28:$BE$61, MATCH($D74,NREL_ATB_storage!$AW$28:$AW$61,0), MATCH($B74,NREL_ATB_storage!$AW$28:$AZ$28,0))</f>
        <v>98.754523863571194</v>
      </c>
      <c r="I74" s="1"/>
      <c r="J74" s="1">
        <f t="shared" si="5"/>
        <v>915.72376673493295</v>
      </c>
      <c r="K74" s="1">
        <f t="shared" si="9"/>
        <v>22.893094168373324</v>
      </c>
      <c r="L74">
        <v>0</v>
      </c>
      <c r="M74">
        <v>15</v>
      </c>
      <c r="N74">
        <v>7.0000000000000007E-2</v>
      </c>
      <c r="O74" s="3">
        <f t="shared" si="6"/>
        <v>0.10979462470100652</v>
      </c>
      <c r="P74" s="2">
        <f t="shared" si="7"/>
        <v>58.378346156062968</v>
      </c>
      <c r="Q74" s="2">
        <f t="shared" si="8"/>
        <v>10.842715885127392</v>
      </c>
    </row>
    <row r="75" spans="2:17" x14ac:dyDescent="0.2">
      <c r="B75" t="s">
        <v>83</v>
      </c>
      <c r="C75" t="s">
        <v>16</v>
      </c>
      <c r="D75">
        <v>2026</v>
      </c>
      <c r="E75">
        <v>6</v>
      </c>
      <c r="F75" s="1">
        <f>INDEX(NREL_ATB_storage!$BB$28:$BE$61, MATCH($D75,NREL_ATB_storage!$BB$28:$BB$61,0), MATCH($B75,NREL_ATB_storage!$BB$28:$BE$28,0))</f>
        <v>302.2839008529848</v>
      </c>
      <c r="H75" s="1">
        <f>INDEX(NREL_ATB_storage!$AW$28:$BE$61, MATCH($D75,NREL_ATB_storage!$AW$28:$AW$61,0), MATCH($B75,NREL_ATB_storage!$AW$28:$AZ$28,0))</f>
        <v>92.364525260634238</v>
      </c>
      <c r="I75" s="1"/>
      <c r="J75" s="1">
        <f t="shared" si="5"/>
        <v>856.47105241679014</v>
      </c>
      <c r="K75" s="1">
        <f t="shared" si="9"/>
        <v>21.411776310419754</v>
      </c>
      <c r="L75">
        <v>0</v>
      </c>
      <c r="M75">
        <v>15</v>
      </c>
      <c r="N75">
        <v>7.0000000000000007E-2</v>
      </c>
      <c r="O75" s="3">
        <f t="shared" si="6"/>
        <v>0.10979462470100652</v>
      </c>
      <c r="P75" s="2">
        <f t="shared" si="7"/>
        <v>54.600923757729483</v>
      </c>
      <c r="Q75" s="2">
        <f t="shared" si="8"/>
        <v>10.141128386677973</v>
      </c>
    </row>
    <row r="76" spans="2:17" x14ac:dyDescent="0.2">
      <c r="B76" t="s">
        <v>83</v>
      </c>
      <c r="C76" t="s">
        <v>16</v>
      </c>
      <c r="D76">
        <v>2027</v>
      </c>
      <c r="E76">
        <v>6</v>
      </c>
      <c r="F76" s="1">
        <f>INDEX(NREL_ATB_storage!$BB$28:$BE$61, MATCH($D76,NREL_ATB_storage!$BB$28:$BB$61,0), MATCH($B76,NREL_ATB_storage!$BB$28:$BE$28,0))</f>
        <v>281.37117815246381</v>
      </c>
      <c r="H76" s="1">
        <f>INDEX(NREL_ATB_storage!$AW$28:$BE$61, MATCH($D76,NREL_ATB_storage!$AW$28:$AW$61,0), MATCH($B76,NREL_ATB_storage!$AW$28:$AZ$28,0))</f>
        <v>85.974526657697282</v>
      </c>
      <c r="I76" s="1"/>
      <c r="J76" s="1">
        <f t="shared" si="5"/>
        <v>797.21833809864745</v>
      </c>
      <c r="K76" s="1">
        <f t="shared" si="9"/>
        <v>19.930458452466187</v>
      </c>
      <c r="L76">
        <v>0</v>
      </c>
      <c r="M76">
        <v>15</v>
      </c>
      <c r="N76">
        <v>7.0000000000000007E-2</v>
      </c>
      <c r="O76" s="3">
        <f t="shared" si="6"/>
        <v>0.10979462470100652</v>
      </c>
      <c r="P76" s="2">
        <f t="shared" si="7"/>
        <v>50.823501359395998</v>
      </c>
      <c r="Q76" s="2">
        <f t="shared" si="8"/>
        <v>9.4395408882285547</v>
      </c>
    </row>
    <row r="77" spans="2:17" x14ac:dyDescent="0.2">
      <c r="B77" t="s">
        <v>83</v>
      </c>
      <c r="C77" t="s">
        <v>16</v>
      </c>
      <c r="D77">
        <v>2028</v>
      </c>
      <c r="E77">
        <v>6</v>
      </c>
      <c r="F77" s="1">
        <f>INDEX(NREL_ATB_storage!$BB$28:$BE$61, MATCH($D77,NREL_ATB_storage!$BB$28:$BB$61,0), MATCH($B77,NREL_ATB_storage!$BB$28:$BE$28,0))</f>
        <v>260.45845545194288</v>
      </c>
      <c r="H77" s="1">
        <f>INDEX(NREL_ATB_storage!$AW$28:$BE$61, MATCH($D77,NREL_ATB_storage!$AW$28:$AW$61,0), MATCH($B77,NREL_ATB_storage!$AW$28:$AZ$28,0))</f>
        <v>79.584528054760327</v>
      </c>
      <c r="I77" s="1"/>
      <c r="J77" s="1">
        <f t="shared" si="5"/>
        <v>737.96562378050487</v>
      </c>
      <c r="K77" s="1">
        <f t="shared" si="9"/>
        <v>18.449140594512624</v>
      </c>
      <c r="L77">
        <v>0</v>
      </c>
      <c r="M77">
        <v>15</v>
      </c>
      <c r="N77">
        <v>7.0000000000000007E-2</v>
      </c>
      <c r="O77" s="3">
        <f t="shared" si="6"/>
        <v>0.10979462470100652</v>
      </c>
      <c r="P77" s="2">
        <f t="shared" si="7"/>
        <v>47.04607896106252</v>
      </c>
      <c r="Q77" s="2">
        <f t="shared" si="8"/>
        <v>8.7379533897791344</v>
      </c>
    </row>
    <row r="78" spans="2:17" x14ac:dyDescent="0.2">
      <c r="B78" t="s">
        <v>83</v>
      </c>
      <c r="C78" t="s">
        <v>16</v>
      </c>
      <c r="D78">
        <v>2029</v>
      </c>
      <c r="E78">
        <v>6</v>
      </c>
      <c r="F78" s="1">
        <f>INDEX(NREL_ATB_storage!$BB$28:$BE$61, MATCH($D78,NREL_ATB_storage!$BB$28:$BB$61,0), MATCH($B78,NREL_ATB_storage!$BB$28:$BE$28,0))</f>
        <v>239.54573275142192</v>
      </c>
      <c r="H78" s="1">
        <f>INDEX(NREL_ATB_storage!$AW$28:$BE$61, MATCH($D78,NREL_ATB_storage!$AW$28:$AW$61,0), MATCH($B78,NREL_ATB_storage!$AW$28:$AZ$28,0))</f>
        <v>73.194529451823371</v>
      </c>
      <c r="I78" s="1"/>
      <c r="J78" s="1">
        <f t="shared" si="5"/>
        <v>678.71290946236218</v>
      </c>
      <c r="K78" s="1">
        <f t="shared" si="9"/>
        <v>16.967822736559054</v>
      </c>
      <c r="L78">
        <v>0</v>
      </c>
      <c r="M78">
        <v>15</v>
      </c>
      <c r="N78">
        <v>7.0000000000000007E-2</v>
      </c>
      <c r="O78" s="3">
        <f t="shared" si="6"/>
        <v>0.10979462470100652</v>
      </c>
      <c r="P78" s="2">
        <f t="shared" si="7"/>
        <v>43.268656562729035</v>
      </c>
      <c r="Q78" s="2">
        <f t="shared" si="8"/>
        <v>8.0363658913297158</v>
      </c>
    </row>
    <row r="79" spans="2:17" x14ac:dyDescent="0.2">
      <c r="B79" t="s">
        <v>83</v>
      </c>
      <c r="C79" t="s">
        <v>16</v>
      </c>
      <c r="D79">
        <v>2030</v>
      </c>
      <c r="E79">
        <v>6</v>
      </c>
      <c r="F79" s="1">
        <f>INDEX(NREL_ATB_storage!$BB$28:$BE$61, MATCH($D79,NREL_ATB_storage!$BB$28:$BB$61,0), MATCH($B79,NREL_ATB_storage!$BB$28:$BE$28,0))</f>
        <v>218.63301005090096</v>
      </c>
      <c r="H79" s="1">
        <f>INDEX(NREL_ATB_storage!$AW$28:$BE$61, MATCH($D79,NREL_ATB_storage!$AW$28:$AW$61,0), MATCH($B79,NREL_ATB_storage!$AW$28:$AZ$28,0))</f>
        <v>66.804530848886401</v>
      </c>
      <c r="I79" s="1"/>
      <c r="J79" s="1">
        <f t="shared" si="5"/>
        <v>619.46019514421937</v>
      </c>
      <c r="K79" s="1">
        <f t="shared" si="9"/>
        <v>15.486504878605485</v>
      </c>
      <c r="L79">
        <v>0</v>
      </c>
      <c r="M79">
        <v>15</v>
      </c>
      <c r="N79">
        <v>7.0000000000000007E-2</v>
      </c>
      <c r="O79" s="3">
        <f t="shared" si="6"/>
        <v>0.10979462470100652</v>
      </c>
      <c r="P79" s="2">
        <f t="shared" si="7"/>
        <v>39.491234164395543</v>
      </c>
      <c r="Q79" s="2">
        <f t="shared" si="8"/>
        <v>7.3347783928802954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B1" workbookViewId="0">
      <selection activeCell="H19" sqref="H19"/>
    </sheetView>
  </sheetViews>
  <sheetFormatPr baseColWidth="10" defaultRowHeight="16" x14ac:dyDescent="0.2"/>
  <cols>
    <col min="3" max="3" width="14.83203125" bestFit="1" customWidth="1"/>
    <col min="5" max="5" width="22" bestFit="1" customWidth="1"/>
    <col min="6" max="6" width="22" customWidth="1"/>
    <col min="7" max="7" width="23" bestFit="1" customWidth="1"/>
    <col min="8" max="8" width="23" customWidth="1"/>
    <col min="9" max="10" width="22" customWidth="1"/>
    <col min="12" max="12" width="11.6640625" bestFit="1" customWidth="1"/>
    <col min="14" max="14" width="28" bestFit="1" customWidth="1"/>
    <col min="15" max="15" width="29.1640625" bestFit="1" customWidth="1"/>
  </cols>
  <sheetData>
    <row r="1" spans="1:15" x14ac:dyDescent="0.2">
      <c r="A1" t="s">
        <v>3</v>
      </c>
      <c r="B1" t="s">
        <v>22</v>
      </c>
      <c r="C1" t="s">
        <v>0</v>
      </c>
      <c r="D1" t="s">
        <v>4</v>
      </c>
      <c r="E1" t="s">
        <v>5</v>
      </c>
      <c r="F1" t="s">
        <v>20</v>
      </c>
      <c r="G1" t="s">
        <v>6</v>
      </c>
      <c r="H1" t="s">
        <v>19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84</v>
      </c>
      <c r="C2" t="s">
        <v>17</v>
      </c>
      <c r="D2">
        <v>2018</v>
      </c>
      <c r="E2">
        <v>850</v>
      </c>
      <c r="F2">
        <v>0.05</v>
      </c>
      <c r="G2" s="1">
        <v>0</v>
      </c>
      <c r="H2" s="1">
        <v>0</v>
      </c>
      <c r="I2">
        <v>10</v>
      </c>
      <c r="J2">
        <v>0</v>
      </c>
      <c r="K2">
        <v>25</v>
      </c>
      <c r="L2">
        <v>7.0000000000000007E-2</v>
      </c>
      <c r="M2" s="3">
        <f>(L2*(1+L2)^K2)/(((1+L2)^K2)-1)</f>
        <v>8.5810517220665614E-2</v>
      </c>
      <c r="N2" s="2">
        <f>E2*M2+I2</f>
        <v>82.938939637565767</v>
      </c>
      <c r="O2" s="2">
        <f t="shared" ref="O2:O27" si="0">G2*M2+J2</f>
        <v>0</v>
      </c>
    </row>
    <row r="3" spans="1:15" x14ac:dyDescent="0.2">
      <c r="A3">
        <v>1</v>
      </c>
      <c r="B3" t="s">
        <v>84</v>
      </c>
      <c r="C3" t="s">
        <v>17</v>
      </c>
      <c r="D3">
        <v>2019</v>
      </c>
      <c r="E3" s="1">
        <f>E2*(1-F2)</f>
        <v>807.5</v>
      </c>
      <c r="F3">
        <v>0.05</v>
      </c>
      <c r="G3" s="1">
        <v>0</v>
      </c>
      <c r="H3" s="1">
        <v>0</v>
      </c>
      <c r="I3">
        <v>10</v>
      </c>
      <c r="J3">
        <v>0</v>
      </c>
      <c r="K3">
        <v>25</v>
      </c>
      <c r="L3">
        <v>7.0000000000000007E-2</v>
      </c>
      <c r="M3" s="3">
        <f t="shared" ref="M3:M27" si="1">(L3*(1+L3)^K3)/(((1+L3)^K3)-1)</f>
        <v>8.5810517220665614E-2</v>
      </c>
      <c r="N3" s="2">
        <f t="shared" ref="N3:N27" si="2">E3*M3+I3</f>
        <v>79.29199265568748</v>
      </c>
      <c r="O3" s="2">
        <f t="shared" si="0"/>
        <v>0</v>
      </c>
    </row>
    <row r="4" spans="1:15" x14ac:dyDescent="0.2">
      <c r="A4">
        <v>1</v>
      </c>
      <c r="B4" t="s">
        <v>84</v>
      </c>
      <c r="C4" t="s">
        <v>17</v>
      </c>
      <c r="D4">
        <v>2020</v>
      </c>
      <c r="E4" s="1">
        <f t="shared" ref="E4:E14" si="3">E3*(1-F3)</f>
        <v>767.125</v>
      </c>
      <c r="F4">
        <v>0.05</v>
      </c>
      <c r="G4" s="1">
        <v>0</v>
      </c>
      <c r="H4" s="1">
        <v>0</v>
      </c>
      <c r="I4">
        <v>10</v>
      </c>
      <c r="J4">
        <v>0</v>
      </c>
      <c r="K4">
        <v>25</v>
      </c>
      <c r="L4">
        <v>7.0000000000000007E-2</v>
      </c>
      <c r="M4" s="3">
        <f t="shared" si="1"/>
        <v>8.5810517220665614E-2</v>
      </c>
      <c r="N4" s="2">
        <f t="shared" si="2"/>
        <v>75.827393022903109</v>
      </c>
      <c r="O4" s="2">
        <f t="shared" si="0"/>
        <v>0</v>
      </c>
    </row>
    <row r="5" spans="1:15" x14ac:dyDescent="0.2">
      <c r="A5">
        <v>1</v>
      </c>
      <c r="B5" t="s">
        <v>84</v>
      </c>
      <c r="C5" t="s">
        <v>17</v>
      </c>
      <c r="D5">
        <v>2021</v>
      </c>
      <c r="E5" s="1">
        <f t="shared" si="3"/>
        <v>728.76874999999995</v>
      </c>
      <c r="F5">
        <v>0.05</v>
      </c>
      <c r="G5" s="1">
        <v>0</v>
      </c>
      <c r="H5" s="1">
        <v>0</v>
      </c>
      <c r="I5">
        <v>10</v>
      </c>
      <c r="J5">
        <v>0</v>
      </c>
      <c r="K5">
        <v>25</v>
      </c>
      <c r="L5">
        <v>7.0000000000000007E-2</v>
      </c>
      <c r="M5" s="3">
        <f t="shared" si="1"/>
        <v>8.5810517220665614E-2</v>
      </c>
      <c r="N5" s="2">
        <f t="shared" si="2"/>
        <v>72.536023371757949</v>
      </c>
      <c r="O5" s="2">
        <f t="shared" si="0"/>
        <v>0</v>
      </c>
    </row>
    <row r="6" spans="1:15" x14ac:dyDescent="0.2">
      <c r="A6">
        <v>1</v>
      </c>
      <c r="B6" t="s">
        <v>84</v>
      </c>
      <c r="C6" t="s">
        <v>17</v>
      </c>
      <c r="D6">
        <v>2022</v>
      </c>
      <c r="E6" s="1">
        <f t="shared" si="3"/>
        <v>692.33031249999988</v>
      </c>
      <c r="F6">
        <v>0.05</v>
      </c>
      <c r="G6" s="1">
        <v>0</v>
      </c>
      <c r="H6" s="1">
        <v>0</v>
      </c>
      <c r="I6">
        <v>10</v>
      </c>
      <c r="J6">
        <v>0</v>
      </c>
      <c r="K6">
        <v>25</v>
      </c>
      <c r="L6">
        <v>7.0000000000000007E-2</v>
      </c>
      <c r="M6" s="3">
        <f t="shared" si="1"/>
        <v>8.5810517220665614E-2</v>
      </c>
      <c r="N6" s="2">
        <f t="shared" si="2"/>
        <v>69.409222203170046</v>
      </c>
      <c r="O6" s="2">
        <f t="shared" si="0"/>
        <v>0</v>
      </c>
    </row>
    <row r="7" spans="1:15" x14ac:dyDescent="0.2">
      <c r="A7">
        <v>1</v>
      </c>
      <c r="B7" t="s">
        <v>84</v>
      </c>
      <c r="C7" t="s">
        <v>17</v>
      </c>
      <c r="D7">
        <v>2023</v>
      </c>
      <c r="E7" s="1">
        <f t="shared" si="3"/>
        <v>657.71379687499984</v>
      </c>
      <c r="F7">
        <v>0.05</v>
      </c>
      <c r="G7" s="1">
        <v>0</v>
      </c>
      <c r="H7" s="1">
        <v>0</v>
      </c>
      <c r="I7">
        <v>10</v>
      </c>
      <c r="J7">
        <v>0</v>
      </c>
      <c r="K7">
        <v>25</v>
      </c>
      <c r="L7">
        <v>7.0000000000000007E-2</v>
      </c>
      <c r="M7" s="3">
        <f t="shared" si="1"/>
        <v>8.5810517220665614E-2</v>
      </c>
      <c r="N7" s="2">
        <f t="shared" si="2"/>
        <v>66.43876109301155</v>
      </c>
      <c r="O7" s="2">
        <f t="shared" si="0"/>
        <v>0</v>
      </c>
    </row>
    <row r="8" spans="1:15" x14ac:dyDescent="0.2">
      <c r="A8">
        <v>1</v>
      </c>
      <c r="B8" t="s">
        <v>84</v>
      </c>
      <c r="C8" t="s">
        <v>17</v>
      </c>
      <c r="D8">
        <v>2024</v>
      </c>
      <c r="E8" s="1">
        <f t="shared" si="3"/>
        <v>624.82810703124983</v>
      </c>
      <c r="F8">
        <v>0.05</v>
      </c>
      <c r="G8" s="1">
        <v>0</v>
      </c>
      <c r="H8" s="1">
        <v>0</v>
      </c>
      <c r="I8">
        <v>10</v>
      </c>
      <c r="J8">
        <v>0</v>
      </c>
      <c r="K8">
        <v>25</v>
      </c>
      <c r="L8">
        <v>7.0000000000000007E-2</v>
      </c>
      <c r="M8" s="3">
        <f t="shared" si="1"/>
        <v>8.5810517220665614E-2</v>
      </c>
      <c r="N8" s="2">
        <f t="shared" si="2"/>
        <v>63.616823038360963</v>
      </c>
      <c r="O8" s="2">
        <f t="shared" si="0"/>
        <v>0</v>
      </c>
    </row>
    <row r="9" spans="1:15" x14ac:dyDescent="0.2">
      <c r="A9">
        <v>1</v>
      </c>
      <c r="B9" t="s">
        <v>84</v>
      </c>
      <c r="C9" t="s">
        <v>17</v>
      </c>
      <c r="D9">
        <v>2025</v>
      </c>
      <c r="E9" s="1">
        <f t="shared" si="3"/>
        <v>593.58670167968728</v>
      </c>
      <c r="F9">
        <v>0.05</v>
      </c>
      <c r="G9" s="1">
        <v>0</v>
      </c>
      <c r="H9" s="1">
        <v>0</v>
      </c>
      <c r="I9">
        <v>10</v>
      </c>
      <c r="J9">
        <v>0</v>
      </c>
      <c r="K9">
        <v>25</v>
      </c>
      <c r="L9">
        <v>7.0000000000000007E-2</v>
      </c>
      <c r="M9" s="3">
        <f t="shared" si="1"/>
        <v>8.5810517220665614E-2</v>
      </c>
      <c r="N9" s="2">
        <f t="shared" si="2"/>
        <v>60.93598188644291</v>
      </c>
      <c r="O9" s="2">
        <f t="shared" si="0"/>
        <v>0</v>
      </c>
    </row>
    <row r="10" spans="1:15" x14ac:dyDescent="0.2">
      <c r="A10">
        <v>1</v>
      </c>
      <c r="B10" t="s">
        <v>84</v>
      </c>
      <c r="C10" t="s">
        <v>17</v>
      </c>
      <c r="D10">
        <v>2026</v>
      </c>
      <c r="E10" s="1">
        <f t="shared" si="3"/>
        <v>563.90736659570291</v>
      </c>
      <c r="F10">
        <v>0.05</v>
      </c>
      <c r="G10" s="1">
        <v>0</v>
      </c>
      <c r="H10" s="1">
        <v>0</v>
      </c>
      <c r="I10">
        <v>10</v>
      </c>
      <c r="J10">
        <v>0</v>
      </c>
      <c r="K10">
        <v>25</v>
      </c>
      <c r="L10">
        <v>7.0000000000000007E-2</v>
      </c>
      <c r="M10" s="3">
        <f t="shared" si="1"/>
        <v>8.5810517220665614E-2</v>
      </c>
      <c r="N10" s="2">
        <f t="shared" si="2"/>
        <v>58.389182792120764</v>
      </c>
      <c r="O10" s="2">
        <f t="shared" si="0"/>
        <v>0</v>
      </c>
    </row>
    <row r="11" spans="1:15" x14ac:dyDescent="0.2">
      <c r="A11">
        <v>1</v>
      </c>
      <c r="B11" t="s">
        <v>84</v>
      </c>
      <c r="C11" t="s">
        <v>17</v>
      </c>
      <c r="D11">
        <v>2027</v>
      </c>
      <c r="E11" s="1">
        <f t="shared" si="3"/>
        <v>535.71199826591771</v>
      </c>
      <c r="F11">
        <v>0.05</v>
      </c>
      <c r="G11" s="1">
        <v>0</v>
      </c>
      <c r="H11" s="1">
        <v>0</v>
      </c>
      <c r="I11">
        <v>10</v>
      </c>
      <c r="J11">
        <v>0</v>
      </c>
      <c r="K11">
        <v>25</v>
      </c>
      <c r="L11">
        <v>7.0000000000000007E-2</v>
      </c>
      <c r="M11" s="3">
        <f t="shared" si="1"/>
        <v>8.5810517220665614E-2</v>
      </c>
      <c r="N11" s="2">
        <f t="shared" si="2"/>
        <v>55.969723652514716</v>
      </c>
      <c r="O11" s="2">
        <f t="shared" si="0"/>
        <v>0</v>
      </c>
    </row>
    <row r="12" spans="1:15" x14ac:dyDescent="0.2">
      <c r="A12">
        <v>1</v>
      </c>
      <c r="B12" t="s">
        <v>84</v>
      </c>
      <c r="C12" t="s">
        <v>17</v>
      </c>
      <c r="D12">
        <v>2028</v>
      </c>
      <c r="E12" s="1">
        <f t="shared" si="3"/>
        <v>508.92639835262179</v>
      </c>
      <c r="F12">
        <v>0.05</v>
      </c>
      <c r="G12" s="1">
        <v>0</v>
      </c>
      <c r="H12" s="1">
        <v>0</v>
      </c>
      <c r="I12">
        <v>10</v>
      </c>
      <c r="J12">
        <v>0</v>
      </c>
      <c r="K12">
        <v>25</v>
      </c>
      <c r="L12">
        <v>7.0000000000000007E-2</v>
      </c>
      <c r="M12" s="3">
        <f t="shared" si="1"/>
        <v>8.5810517220665614E-2</v>
      </c>
      <c r="N12" s="2">
        <f t="shared" si="2"/>
        <v>53.671237469888979</v>
      </c>
      <c r="O12" s="2">
        <f t="shared" si="0"/>
        <v>0</v>
      </c>
    </row>
    <row r="13" spans="1:15" x14ac:dyDescent="0.2">
      <c r="A13">
        <v>1</v>
      </c>
      <c r="B13" t="s">
        <v>84</v>
      </c>
      <c r="C13" t="s">
        <v>17</v>
      </c>
      <c r="D13">
        <v>2029</v>
      </c>
      <c r="E13" s="1">
        <f t="shared" si="3"/>
        <v>483.48007843499067</v>
      </c>
      <c r="F13">
        <v>0.05</v>
      </c>
      <c r="G13" s="1">
        <v>0</v>
      </c>
      <c r="H13" s="1">
        <v>0</v>
      </c>
      <c r="I13">
        <v>10</v>
      </c>
      <c r="J13">
        <v>0</v>
      </c>
      <c r="K13">
        <v>25</v>
      </c>
      <c r="L13">
        <v>7.0000000000000007E-2</v>
      </c>
      <c r="M13" s="3">
        <f t="shared" si="1"/>
        <v>8.5810517220665614E-2</v>
      </c>
      <c r="N13" s="2">
        <f t="shared" si="2"/>
        <v>51.487675596394531</v>
      </c>
      <c r="O13" s="2">
        <f t="shared" si="0"/>
        <v>0</v>
      </c>
    </row>
    <row r="14" spans="1:15" x14ac:dyDescent="0.2">
      <c r="A14">
        <v>1</v>
      </c>
      <c r="B14" t="s">
        <v>84</v>
      </c>
      <c r="C14" t="s">
        <v>17</v>
      </c>
      <c r="D14">
        <v>2030</v>
      </c>
      <c r="E14" s="1">
        <f t="shared" si="3"/>
        <v>459.30607451324113</v>
      </c>
      <c r="F14">
        <v>0.05</v>
      </c>
      <c r="G14" s="1">
        <v>0</v>
      </c>
      <c r="H14" s="1">
        <v>0</v>
      </c>
      <c r="I14">
        <v>10</v>
      </c>
      <c r="J14">
        <v>0</v>
      </c>
      <c r="K14">
        <v>25</v>
      </c>
      <c r="L14">
        <v>7.0000000000000007E-2</v>
      </c>
      <c r="M14" s="3">
        <f t="shared" si="1"/>
        <v>8.5810517220665614E-2</v>
      </c>
      <c r="N14" s="2">
        <f t="shared" si="2"/>
        <v>49.413291816574798</v>
      </c>
      <c r="O14" s="2">
        <f t="shared" si="0"/>
        <v>0</v>
      </c>
    </row>
    <row r="15" spans="1:15" x14ac:dyDescent="0.2">
      <c r="A15">
        <v>1</v>
      </c>
      <c r="B15" t="s">
        <v>84</v>
      </c>
      <c r="C15" t="s">
        <v>18</v>
      </c>
      <c r="D15">
        <v>2018</v>
      </c>
      <c r="E15">
        <v>1250</v>
      </c>
      <c r="F15">
        <v>0.03</v>
      </c>
      <c r="G15" s="1">
        <v>0</v>
      </c>
      <c r="H15" s="1">
        <v>0</v>
      </c>
      <c r="I15">
        <v>15</v>
      </c>
      <c r="J15">
        <v>0</v>
      </c>
      <c r="K15">
        <v>25</v>
      </c>
      <c r="L15">
        <v>7.0000000000000007E-2</v>
      </c>
      <c r="M15" s="3">
        <f t="shared" si="1"/>
        <v>8.5810517220665614E-2</v>
      </c>
      <c r="N15" s="2">
        <f t="shared" si="2"/>
        <v>122.26314652583201</v>
      </c>
      <c r="O15" s="2">
        <f t="shared" si="0"/>
        <v>0</v>
      </c>
    </row>
    <row r="16" spans="1:15" x14ac:dyDescent="0.2">
      <c r="A16">
        <v>1</v>
      </c>
      <c r="B16" t="s">
        <v>84</v>
      </c>
      <c r="C16" t="s">
        <v>18</v>
      </c>
      <c r="D16">
        <v>2019</v>
      </c>
      <c r="E16" s="1">
        <f>E15*(1-F15)</f>
        <v>1212.5</v>
      </c>
      <c r="F16">
        <v>0.03</v>
      </c>
      <c r="G16" s="1">
        <v>0</v>
      </c>
      <c r="H16" s="1">
        <v>0</v>
      </c>
      <c r="I16">
        <v>15</v>
      </c>
      <c r="J16">
        <v>0</v>
      </c>
      <c r="K16">
        <v>25</v>
      </c>
      <c r="L16">
        <v>7.0000000000000007E-2</v>
      </c>
      <c r="M16" s="3">
        <f t="shared" si="1"/>
        <v>8.5810517220665614E-2</v>
      </c>
      <c r="N16" s="2">
        <f t="shared" si="2"/>
        <v>119.04525213005705</v>
      </c>
      <c r="O16" s="2">
        <f t="shared" si="0"/>
        <v>0</v>
      </c>
    </row>
    <row r="17" spans="1:15" x14ac:dyDescent="0.2">
      <c r="A17">
        <v>1</v>
      </c>
      <c r="B17" t="s">
        <v>84</v>
      </c>
      <c r="C17" t="s">
        <v>18</v>
      </c>
      <c r="D17">
        <v>2020</v>
      </c>
      <c r="E17" s="1">
        <f t="shared" ref="E17:E27" si="4">E16*(1-F16)</f>
        <v>1176.125</v>
      </c>
      <c r="F17">
        <v>0.03</v>
      </c>
      <c r="G17" s="1">
        <v>0</v>
      </c>
      <c r="H17" s="1">
        <v>0</v>
      </c>
      <c r="I17">
        <v>15</v>
      </c>
      <c r="J17">
        <v>0</v>
      </c>
      <c r="K17">
        <v>25</v>
      </c>
      <c r="L17">
        <v>7.0000000000000007E-2</v>
      </c>
      <c r="M17" s="3">
        <f t="shared" si="1"/>
        <v>8.5810517220665614E-2</v>
      </c>
      <c r="N17" s="2">
        <f t="shared" si="2"/>
        <v>115.92389456615534</v>
      </c>
      <c r="O17" s="2">
        <f t="shared" si="0"/>
        <v>0</v>
      </c>
    </row>
    <row r="18" spans="1:15" x14ac:dyDescent="0.2">
      <c r="A18">
        <v>1</v>
      </c>
      <c r="B18" t="s">
        <v>84</v>
      </c>
      <c r="C18" t="s">
        <v>18</v>
      </c>
      <c r="D18">
        <v>2021</v>
      </c>
      <c r="E18" s="1">
        <f t="shared" si="4"/>
        <v>1140.8412499999999</v>
      </c>
      <c r="F18">
        <v>0.03</v>
      </c>
      <c r="G18" s="1">
        <v>0</v>
      </c>
      <c r="H18" s="1">
        <v>0</v>
      </c>
      <c r="I18">
        <v>15</v>
      </c>
      <c r="J18">
        <v>0</v>
      </c>
      <c r="K18">
        <v>25</v>
      </c>
      <c r="L18">
        <v>7.0000000000000007E-2</v>
      </c>
      <c r="M18" s="3">
        <f t="shared" si="1"/>
        <v>8.5810517220665614E-2</v>
      </c>
      <c r="N18" s="2">
        <f t="shared" si="2"/>
        <v>112.89617772917067</v>
      </c>
      <c r="O18" s="2">
        <f t="shared" si="0"/>
        <v>0</v>
      </c>
    </row>
    <row r="19" spans="1:15" x14ac:dyDescent="0.2">
      <c r="A19">
        <v>1</v>
      </c>
      <c r="B19" t="s">
        <v>84</v>
      </c>
      <c r="C19" t="s">
        <v>18</v>
      </c>
      <c r="D19">
        <v>2022</v>
      </c>
      <c r="E19" s="1">
        <f t="shared" si="4"/>
        <v>1106.6160124999999</v>
      </c>
      <c r="F19">
        <v>0.03</v>
      </c>
      <c r="G19" s="1">
        <v>0</v>
      </c>
      <c r="H19" s="1">
        <v>0</v>
      </c>
      <c r="I19">
        <v>15</v>
      </c>
      <c r="J19">
        <v>0</v>
      </c>
      <c r="K19">
        <v>25</v>
      </c>
      <c r="L19">
        <v>7.0000000000000007E-2</v>
      </c>
      <c r="M19" s="3">
        <f t="shared" si="1"/>
        <v>8.5810517220665614E-2</v>
      </c>
      <c r="N19" s="2">
        <f t="shared" si="2"/>
        <v>109.95929239729556</v>
      </c>
      <c r="O19" s="2">
        <f t="shared" si="0"/>
        <v>0</v>
      </c>
    </row>
    <row r="20" spans="1:15" x14ac:dyDescent="0.2">
      <c r="A20">
        <v>1</v>
      </c>
      <c r="B20" t="s">
        <v>84</v>
      </c>
      <c r="C20" t="s">
        <v>18</v>
      </c>
      <c r="D20">
        <v>2023</v>
      </c>
      <c r="E20" s="1">
        <f t="shared" si="4"/>
        <v>1073.417532125</v>
      </c>
      <c r="F20">
        <v>0.03</v>
      </c>
      <c r="G20" s="1">
        <v>0</v>
      </c>
      <c r="H20" s="1">
        <v>0</v>
      </c>
      <c r="I20">
        <v>15</v>
      </c>
      <c r="J20">
        <v>0</v>
      </c>
      <c r="K20">
        <v>25</v>
      </c>
      <c r="L20">
        <v>7.0000000000000007E-2</v>
      </c>
      <c r="M20" s="3">
        <f t="shared" si="1"/>
        <v>8.5810517220665614E-2</v>
      </c>
      <c r="N20" s="2">
        <f t="shared" si="2"/>
        <v>107.1105136253767</v>
      </c>
      <c r="O20" s="2">
        <f t="shared" si="0"/>
        <v>0</v>
      </c>
    </row>
    <row r="21" spans="1:15" x14ac:dyDescent="0.2">
      <c r="A21">
        <v>1</v>
      </c>
      <c r="B21" t="s">
        <v>84</v>
      </c>
      <c r="C21" t="s">
        <v>18</v>
      </c>
      <c r="D21">
        <v>2024</v>
      </c>
      <c r="E21" s="1">
        <f t="shared" si="4"/>
        <v>1041.2150061612499</v>
      </c>
      <c r="F21">
        <v>0.03</v>
      </c>
      <c r="G21" s="1">
        <v>0</v>
      </c>
      <c r="H21" s="1">
        <v>0</v>
      </c>
      <c r="I21">
        <v>15</v>
      </c>
      <c r="J21">
        <v>0</v>
      </c>
      <c r="K21">
        <v>25</v>
      </c>
      <c r="L21">
        <v>7.0000000000000007E-2</v>
      </c>
      <c r="M21" s="3">
        <f t="shared" si="1"/>
        <v>8.5810517220665614E-2</v>
      </c>
      <c r="N21" s="2">
        <f t="shared" si="2"/>
        <v>104.34719821661538</v>
      </c>
      <c r="O21" s="2">
        <f t="shared" si="0"/>
        <v>0</v>
      </c>
    </row>
    <row r="22" spans="1:15" x14ac:dyDescent="0.2">
      <c r="A22">
        <v>1</v>
      </c>
      <c r="B22" t="s">
        <v>84</v>
      </c>
      <c r="C22" t="s">
        <v>18</v>
      </c>
      <c r="D22">
        <v>2025</v>
      </c>
      <c r="E22" s="1">
        <f t="shared" si="4"/>
        <v>1009.9785559764124</v>
      </c>
      <c r="F22">
        <v>0.03</v>
      </c>
      <c r="G22" s="1">
        <v>0</v>
      </c>
      <c r="H22" s="1">
        <v>0</v>
      </c>
      <c r="I22">
        <v>15</v>
      </c>
      <c r="J22">
        <v>0</v>
      </c>
      <c r="K22">
        <v>25</v>
      </c>
      <c r="L22">
        <v>7.0000000000000007E-2</v>
      </c>
      <c r="M22" s="3">
        <f t="shared" si="1"/>
        <v>8.5810517220665614E-2</v>
      </c>
      <c r="N22" s="2">
        <f t="shared" si="2"/>
        <v>101.66678227011693</v>
      </c>
      <c r="O22" s="2">
        <f t="shared" si="0"/>
        <v>0</v>
      </c>
    </row>
    <row r="23" spans="1:15" x14ac:dyDescent="0.2">
      <c r="A23">
        <v>1</v>
      </c>
      <c r="B23" t="s">
        <v>84</v>
      </c>
      <c r="C23" t="s">
        <v>18</v>
      </c>
      <c r="D23">
        <v>2026</v>
      </c>
      <c r="E23" s="1">
        <f t="shared" si="4"/>
        <v>979.67919929712002</v>
      </c>
      <c r="F23">
        <v>0.03</v>
      </c>
      <c r="G23" s="1">
        <v>0</v>
      </c>
      <c r="H23" s="1">
        <v>0</v>
      </c>
      <c r="I23">
        <v>15</v>
      </c>
      <c r="J23">
        <v>0</v>
      </c>
      <c r="K23">
        <v>25</v>
      </c>
      <c r="L23">
        <v>7.0000000000000007E-2</v>
      </c>
      <c r="M23" s="3">
        <f t="shared" si="1"/>
        <v>8.5810517220665614E-2</v>
      </c>
      <c r="N23" s="2">
        <f t="shared" si="2"/>
        <v>99.066778802013417</v>
      </c>
      <c r="O23" s="2">
        <f t="shared" si="0"/>
        <v>0</v>
      </c>
    </row>
    <row r="24" spans="1:15" x14ac:dyDescent="0.2">
      <c r="A24">
        <v>1</v>
      </c>
      <c r="B24" t="s">
        <v>84</v>
      </c>
      <c r="C24" t="s">
        <v>18</v>
      </c>
      <c r="D24">
        <v>2027</v>
      </c>
      <c r="E24" s="1">
        <f t="shared" si="4"/>
        <v>950.28882331820637</v>
      </c>
      <c r="F24">
        <v>0.03</v>
      </c>
      <c r="G24" s="1">
        <v>0</v>
      </c>
      <c r="H24" s="1">
        <v>0</v>
      </c>
      <c r="I24">
        <v>15</v>
      </c>
      <c r="J24">
        <v>0</v>
      </c>
      <c r="K24">
        <v>25</v>
      </c>
      <c r="L24">
        <v>7.0000000000000007E-2</v>
      </c>
      <c r="M24" s="3">
        <f t="shared" si="1"/>
        <v>8.5810517220665614E-2</v>
      </c>
      <c r="N24" s="2">
        <f t="shared" si="2"/>
        <v>96.544775437953007</v>
      </c>
      <c r="O24" s="2">
        <f t="shared" si="0"/>
        <v>0</v>
      </c>
    </row>
    <row r="25" spans="1:15" x14ac:dyDescent="0.2">
      <c r="A25">
        <v>1</v>
      </c>
      <c r="B25" t="s">
        <v>84</v>
      </c>
      <c r="C25" t="s">
        <v>18</v>
      </c>
      <c r="D25">
        <v>2028</v>
      </c>
      <c r="E25" s="1">
        <f t="shared" si="4"/>
        <v>921.78015861866015</v>
      </c>
      <c r="F25">
        <v>0.03</v>
      </c>
      <c r="G25" s="1">
        <v>0</v>
      </c>
      <c r="H25" s="1">
        <v>0</v>
      </c>
      <c r="I25">
        <v>15</v>
      </c>
      <c r="J25">
        <v>0</v>
      </c>
      <c r="K25">
        <v>25</v>
      </c>
      <c r="L25">
        <v>7.0000000000000007E-2</v>
      </c>
      <c r="M25" s="3">
        <f t="shared" si="1"/>
        <v>8.5810517220665614E-2</v>
      </c>
      <c r="N25" s="2">
        <f t="shared" si="2"/>
        <v>94.09843217481442</v>
      </c>
      <c r="O25" s="2">
        <f t="shared" si="0"/>
        <v>0</v>
      </c>
    </row>
    <row r="26" spans="1:15" x14ac:dyDescent="0.2">
      <c r="A26">
        <v>1</v>
      </c>
      <c r="B26" t="s">
        <v>84</v>
      </c>
      <c r="C26" t="s">
        <v>18</v>
      </c>
      <c r="D26">
        <v>2029</v>
      </c>
      <c r="E26" s="1">
        <f t="shared" si="4"/>
        <v>894.12675386010028</v>
      </c>
      <c r="F26">
        <v>0.03</v>
      </c>
      <c r="G26" s="1">
        <v>0</v>
      </c>
      <c r="H26" s="1">
        <v>0</v>
      </c>
      <c r="I26">
        <v>15</v>
      </c>
      <c r="J26">
        <v>0</v>
      </c>
      <c r="K26">
        <v>25</v>
      </c>
      <c r="L26">
        <v>7.0000000000000007E-2</v>
      </c>
      <c r="M26" s="3">
        <f t="shared" si="1"/>
        <v>8.5810517220665614E-2</v>
      </c>
      <c r="N26" s="2">
        <f t="shared" si="2"/>
        <v>91.725479209569983</v>
      </c>
      <c r="O26" s="2">
        <f t="shared" si="0"/>
        <v>0</v>
      </c>
    </row>
    <row r="27" spans="1:15" x14ac:dyDescent="0.2">
      <c r="A27">
        <v>1</v>
      </c>
      <c r="B27" t="s">
        <v>84</v>
      </c>
      <c r="C27" t="s">
        <v>18</v>
      </c>
      <c r="D27">
        <v>2030</v>
      </c>
      <c r="E27" s="1">
        <f t="shared" si="4"/>
        <v>867.30295124429722</v>
      </c>
      <c r="F27">
        <v>0.03</v>
      </c>
      <c r="G27" s="1">
        <v>0</v>
      </c>
      <c r="H27" s="1">
        <v>0</v>
      </c>
      <c r="I27">
        <v>15</v>
      </c>
      <c r="J27">
        <v>0</v>
      </c>
      <c r="K27">
        <v>25</v>
      </c>
      <c r="L27">
        <v>7.0000000000000007E-2</v>
      </c>
      <c r="M27" s="3">
        <f t="shared" si="1"/>
        <v>8.5810517220665614E-2</v>
      </c>
      <c r="N27" s="2">
        <f t="shared" si="2"/>
        <v>89.423714833282872</v>
      </c>
      <c r="O27" s="2">
        <f t="shared" si="0"/>
        <v>0</v>
      </c>
    </row>
    <row r="28" spans="1:15" x14ac:dyDescent="0.2">
      <c r="A28">
        <v>2</v>
      </c>
      <c r="B28" t="s">
        <v>85</v>
      </c>
      <c r="C28" t="s">
        <v>17</v>
      </c>
      <c r="D28">
        <v>2018</v>
      </c>
      <c r="E28">
        <v>850</v>
      </c>
      <c r="F28">
        <v>0</v>
      </c>
      <c r="G28" s="1">
        <v>0</v>
      </c>
      <c r="H28" s="1">
        <v>0</v>
      </c>
      <c r="I28">
        <v>10</v>
      </c>
      <c r="J28">
        <v>0</v>
      </c>
      <c r="K28">
        <v>25</v>
      </c>
      <c r="L28">
        <v>7.0000000000000007E-2</v>
      </c>
      <c r="M28" s="3">
        <f>(L28*(1+L28)^K28)/(((1+L28)^K28)-1)</f>
        <v>8.5810517220665614E-2</v>
      </c>
      <c r="N28" s="2">
        <f>E28*M28+I28</f>
        <v>82.938939637565767</v>
      </c>
      <c r="O28" s="2">
        <f t="shared" ref="O28:O53" si="5">G28*M28+J28</f>
        <v>0</v>
      </c>
    </row>
    <row r="29" spans="1:15" x14ac:dyDescent="0.2">
      <c r="A29">
        <v>2</v>
      </c>
      <c r="B29" t="s">
        <v>85</v>
      </c>
      <c r="C29" t="s">
        <v>17</v>
      </c>
      <c r="D29">
        <v>2019</v>
      </c>
      <c r="E29" s="1">
        <f>E28*(1-F28)</f>
        <v>850</v>
      </c>
      <c r="F29">
        <v>0</v>
      </c>
      <c r="G29" s="1">
        <v>0</v>
      </c>
      <c r="H29" s="1">
        <v>0</v>
      </c>
      <c r="I29">
        <v>10</v>
      </c>
      <c r="J29">
        <v>0</v>
      </c>
      <c r="K29">
        <v>25</v>
      </c>
      <c r="L29">
        <v>7.0000000000000007E-2</v>
      </c>
      <c r="M29" s="3">
        <f t="shared" ref="M29:M53" si="6">(L29*(1+L29)^K29)/(((1+L29)^K29)-1)</f>
        <v>8.5810517220665614E-2</v>
      </c>
      <c r="N29" s="2">
        <f t="shared" ref="N29:N53" si="7">E29*M29+I29</f>
        <v>82.938939637565767</v>
      </c>
      <c r="O29" s="2">
        <f t="shared" si="5"/>
        <v>0</v>
      </c>
    </row>
    <row r="30" spans="1:15" x14ac:dyDescent="0.2">
      <c r="A30">
        <v>2</v>
      </c>
      <c r="B30" t="s">
        <v>85</v>
      </c>
      <c r="C30" t="s">
        <v>17</v>
      </c>
      <c r="D30">
        <v>2020</v>
      </c>
      <c r="E30" s="1">
        <f t="shared" ref="E30:E40" si="8">E29*(1-F29)</f>
        <v>850</v>
      </c>
      <c r="F30">
        <v>0</v>
      </c>
      <c r="G30" s="1">
        <v>0</v>
      </c>
      <c r="H30" s="1">
        <v>0</v>
      </c>
      <c r="I30">
        <v>10</v>
      </c>
      <c r="J30">
        <v>0</v>
      </c>
      <c r="K30">
        <v>25</v>
      </c>
      <c r="L30">
        <v>7.0000000000000007E-2</v>
      </c>
      <c r="M30" s="3">
        <f t="shared" si="6"/>
        <v>8.5810517220665614E-2</v>
      </c>
      <c r="N30" s="2">
        <f t="shared" si="7"/>
        <v>82.938939637565767</v>
      </c>
      <c r="O30" s="2">
        <f t="shared" si="5"/>
        <v>0</v>
      </c>
    </row>
    <row r="31" spans="1:15" x14ac:dyDescent="0.2">
      <c r="A31">
        <v>2</v>
      </c>
      <c r="B31" t="s">
        <v>85</v>
      </c>
      <c r="C31" t="s">
        <v>17</v>
      </c>
      <c r="D31">
        <v>2021</v>
      </c>
      <c r="E31" s="1">
        <f t="shared" si="8"/>
        <v>850</v>
      </c>
      <c r="F31">
        <v>0</v>
      </c>
      <c r="G31" s="1">
        <v>0</v>
      </c>
      <c r="H31" s="1">
        <v>0</v>
      </c>
      <c r="I31">
        <v>10</v>
      </c>
      <c r="J31">
        <v>0</v>
      </c>
      <c r="K31">
        <v>25</v>
      </c>
      <c r="L31">
        <v>7.0000000000000007E-2</v>
      </c>
      <c r="M31" s="3">
        <f t="shared" si="6"/>
        <v>8.5810517220665614E-2</v>
      </c>
      <c r="N31" s="2">
        <f t="shared" si="7"/>
        <v>82.938939637565767</v>
      </c>
      <c r="O31" s="2">
        <f t="shared" si="5"/>
        <v>0</v>
      </c>
    </row>
    <row r="32" spans="1:15" x14ac:dyDescent="0.2">
      <c r="A32">
        <v>2</v>
      </c>
      <c r="B32" t="s">
        <v>85</v>
      </c>
      <c r="C32" t="s">
        <v>17</v>
      </c>
      <c r="D32">
        <v>2022</v>
      </c>
      <c r="E32" s="1">
        <f t="shared" si="8"/>
        <v>850</v>
      </c>
      <c r="F32">
        <v>0</v>
      </c>
      <c r="G32" s="1">
        <v>0</v>
      </c>
      <c r="H32" s="1">
        <v>0</v>
      </c>
      <c r="I32">
        <v>10</v>
      </c>
      <c r="J32">
        <v>0</v>
      </c>
      <c r="K32">
        <v>25</v>
      </c>
      <c r="L32">
        <v>7.0000000000000007E-2</v>
      </c>
      <c r="M32" s="3">
        <f t="shared" si="6"/>
        <v>8.5810517220665614E-2</v>
      </c>
      <c r="N32" s="2">
        <f t="shared" si="7"/>
        <v>82.938939637565767</v>
      </c>
      <c r="O32" s="2">
        <f t="shared" si="5"/>
        <v>0</v>
      </c>
    </row>
    <row r="33" spans="1:15" x14ac:dyDescent="0.2">
      <c r="A33">
        <v>2</v>
      </c>
      <c r="B33" t="s">
        <v>85</v>
      </c>
      <c r="C33" t="s">
        <v>17</v>
      </c>
      <c r="D33">
        <v>2023</v>
      </c>
      <c r="E33" s="1">
        <f t="shared" si="8"/>
        <v>850</v>
      </c>
      <c r="F33">
        <v>0</v>
      </c>
      <c r="G33" s="1">
        <v>0</v>
      </c>
      <c r="H33" s="1">
        <v>0</v>
      </c>
      <c r="I33">
        <v>10</v>
      </c>
      <c r="J33">
        <v>0</v>
      </c>
      <c r="K33">
        <v>25</v>
      </c>
      <c r="L33">
        <v>7.0000000000000007E-2</v>
      </c>
      <c r="M33" s="3">
        <f t="shared" si="6"/>
        <v>8.5810517220665614E-2</v>
      </c>
      <c r="N33" s="2">
        <f t="shared" si="7"/>
        <v>82.938939637565767</v>
      </c>
      <c r="O33" s="2">
        <f t="shared" si="5"/>
        <v>0</v>
      </c>
    </row>
    <row r="34" spans="1:15" x14ac:dyDescent="0.2">
      <c r="A34">
        <v>2</v>
      </c>
      <c r="B34" t="s">
        <v>85</v>
      </c>
      <c r="C34" t="s">
        <v>17</v>
      </c>
      <c r="D34">
        <v>2024</v>
      </c>
      <c r="E34" s="1">
        <f t="shared" si="8"/>
        <v>850</v>
      </c>
      <c r="F34">
        <v>0</v>
      </c>
      <c r="G34" s="1">
        <v>0</v>
      </c>
      <c r="H34" s="1">
        <v>0</v>
      </c>
      <c r="I34">
        <v>10</v>
      </c>
      <c r="J34">
        <v>0</v>
      </c>
      <c r="K34">
        <v>25</v>
      </c>
      <c r="L34">
        <v>7.0000000000000007E-2</v>
      </c>
      <c r="M34" s="3">
        <f t="shared" si="6"/>
        <v>8.5810517220665614E-2</v>
      </c>
      <c r="N34" s="2">
        <f t="shared" si="7"/>
        <v>82.938939637565767</v>
      </c>
      <c r="O34" s="2">
        <f t="shared" si="5"/>
        <v>0</v>
      </c>
    </row>
    <row r="35" spans="1:15" x14ac:dyDescent="0.2">
      <c r="A35">
        <v>2</v>
      </c>
      <c r="B35" t="s">
        <v>85</v>
      </c>
      <c r="C35" t="s">
        <v>17</v>
      </c>
      <c r="D35">
        <v>2025</v>
      </c>
      <c r="E35" s="1">
        <f t="shared" si="8"/>
        <v>850</v>
      </c>
      <c r="F35">
        <v>0</v>
      </c>
      <c r="G35" s="1">
        <v>0</v>
      </c>
      <c r="H35" s="1">
        <v>0</v>
      </c>
      <c r="I35">
        <v>10</v>
      </c>
      <c r="J35">
        <v>0</v>
      </c>
      <c r="K35">
        <v>25</v>
      </c>
      <c r="L35">
        <v>7.0000000000000007E-2</v>
      </c>
      <c r="M35" s="3">
        <f t="shared" si="6"/>
        <v>8.5810517220665614E-2</v>
      </c>
      <c r="N35" s="2">
        <f t="shared" si="7"/>
        <v>82.938939637565767</v>
      </c>
      <c r="O35" s="2">
        <f t="shared" si="5"/>
        <v>0</v>
      </c>
    </row>
    <row r="36" spans="1:15" x14ac:dyDescent="0.2">
      <c r="A36">
        <v>2</v>
      </c>
      <c r="B36" t="s">
        <v>85</v>
      </c>
      <c r="C36" t="s">
        <v>17</v>
      </c>
      <c r="D36">
        <v>2026</v>
      </c>
      <c r="E36" s="1">
        <f t="shared" si="8"/>
        <v>850</v>
      </c>
      <c r="F36">
        <v>0</v>
      </c>
      <c r="G36" s="1">
        <v>0</v>
      </c>
      <c r="H36" s="1">
        <v>0</v>
      </c>
      <c r="I36">
        <v>10</v>
      </c>
      <c r="J36">
        <v>0</v>
      </c>
      <c r="K36">
        <v>25</v>
      </c>
      <c r="L36">
        <v>7.0000000000000007E-2</v>
      </c>
      <c r="M36" s="3">
        <f t="shared" si="6"/>
        <v>8.5810517220665614E-2</v>
      </c>
      <c r="N36" s="2">
        <f t="shared" si="7"/>
        <v>82.938939637565767</v>
      </c>
      <c r="O36" s="2">
        <f t="shared" si="5"/>
        <v>0</v>
      </c>
    </row>
    <row r="37" spans="1:15" x14ac:dyDescent="0.2">
      <c r="A37">
        <v>2</v>
      </c>
      <c r="B37" t="s">
        <v>85</v>
      </c>
      <c r="C37" t="s">
        <v>17</v>
      </c>
      <c r="D37">
        <v>2027</v>
      </c>
      <c r="E37" s="1">
        <f t="shared" si="8"/>
        <v>850</v>
      </c>
      <c r="F37">
        <v>0</v>
      </c>
      <c r="G37" s="1">
        <v>0</v>
      </c>
      <c r="H37" s="1">
        <v>0</v>
      </c>
      <c r="I37">
        <v>10</v>
      </c>
      <c r="J37">
        <v>0</v>
      </c>
      <c r="K37">
        <v>25</v>
      </c>
      <c r="L37">
        <v>7.0000000000000007E-2</v>
      </c>
      <c r="M37" s="3">
        <f t="shared" si="6"/>
        <v>8.5810517220665614E-2</v>
      </c>
      <c r="N37" s="2">
        <f t="shared" si="7"/>
        <v>82.938939637565767</v>
      </c>
      <c r="O37" s="2">
        <f t="shared" si="5"/>
        <v>0</v>
      </c>
    </row>
    <row r="38" spans="1:15" x14ac:dyDescent="0.2">
      <c r="A38">
        <v>2</v>
      </c>
      <c r="B38" t="s">
        <v>85</v>
      </c>
      <c r="C38" t="s">
        <v>17</v>
      </c>
      <c r="D38">
        <v>2028</v>
      </c>
      <c r="E38" s="1">
        <f t="shared" si="8"/>
        <v>850</v>
      </c>
      <c r="F38">
        <v>0</v>
      </c>
      <c r="G38" s="1">
        <v>0</v>
      </c>
      <c r="H38" s="1">
        <v>0</v>
      </c>
      <c r="I38">
        <v>10</v>
      </c>
      <c r="J38">
        <v>0</v>
      </c>
      <c r="K38">
        <v>25</v>
      </c>
      <c r="L38">
        <v>7.0000000000000007E-2</v>
      </c>
      <c r="M38" s="3">
        <f t="shared" si="6"/>
        <v>8.5810517220665614E-2</v>
      </c>
      <c r="N38" s="2">
        <f t="shared" si="7"/>
        <v>82.938939637565767</v>
      </c>
      <c r="O38" s="2">
        <f t="shared" si="5"/>
        <v>0</v>
      </c>
    </row>
    <row r="39" spans="1:15" x14ac:dyDescent="0.2">
      <c r="A39">
        <v>2</v>
      </c>
      <c r="B39" t="s">
        <v>85</v>
      </c>
      <c r="C39" t="s">
        <v>17</v>
      </c>
      <c r="D39">
        <v>2029</v>
      </c>
      <c r="E39" s="1">
        <f t="shared" si="8"/>
        <v>850</v>
      </c>
      <c r="F39">
        <v>0</v>
      </c>
      <c r="G39" s="1">
        <v>0</v>
      </c>
      <c r="H39" s="1">
        <v>0</v>
      </c>
      <c r="I39">
        <v>10</v>
      </c>
      <c r="J39">
        <v>0</v>
      </c>
      <c r="K39">
        <v>25</v>
      </c>
      <c r="L39">
        <v>7.0000000000000007E-2</v>
      </c>
      <c r="M39" s="3">
        <f t="shared" si="6"/>
        <v>8.5810517220665614E-2</v>
      </c>
      <c r="N39" s="2">
        <f t="shared" si="7"/>
        <v>82.938939637565767</v>
      </c>
      <c r="O39" s="2">
        <f t="shared" si="5"/>
        <v>0</v>
      </c>
    </row>
    <row r="40" spans="1:15" x14ac:dyDescent="0.2">
      <c r="A40">
        <v>2</v>
      </c>
      <c r="B40" t="s">
        <v>85</v>
      </c>
      <c r="C40" t="s">
        <v>17</v>
      </c>
      <c r="D40">
        <v>2030</v>
      </c>
      <c r="E40" s="1">
        <f t="shared" si="8"/>
        <v>850</v>
      </c>
      <c r="F40">
        <v>0</v>
      </c>
      <c r="G40" s="1">
        <v>0</v>
      </c>
      <c r="H40" s="1">
        <v>0</v>
      </c>
      <c r="I40">
        <v>10</v>
      </c>
      <c r="J40">
        <v>0</v>
      </c>
      <c r="K40">
        <v>25</v>
      </c>
      <c r="L40">
        <v>7.0000000000000007E-2</v>
      </c>
      <c r="M40" s="3">
        <f t="shared" si="6"/>
        <v>8.5810517220665614E-2</v>
      </c>
      <c r="N40" s="2">
        <f t="shared" si="7"/>
        <v>82.938939637565767</v>
      </c>
      <c r="O40" s="2">
        <f t="shared" si="5"/>
        <v>0</v>
      </c>
    </row>
    <row r="41" spans="1:15" x14ac:dyDescent="0.2">
      <c r="A41">
        <v>2</v>
      </c>
      <c r="B41" t="s">
        <v>85</v>
      </c>
      <c r="C41" t="s">
        <v>18</v>
      </c>
      <c r="D41">
        <v>2018</v>
      </c>
      <c r="E41">
        <v>1250</v>
      </c>
      <c r="F41">
        <v>0</v>
      </c>
      <c r="G41" s="1">
        <v>0</v>
      </c>
      <c r="H41" s="1">
        <v>0</v>
      </c>
      <c r="I41">
        <v>15</v>
      </c>
      <c r="J41">
        <v>0</v>
      </c>
      <c r="K41">
        <v>25</v>
      </c>
      <c r="L41">
        <v>7.0000000000000007E-2</v>
      </c>
      <c r="M41" s="3">
        <f t="shared" si="6"/>
        <v>8.5810517220665614E-2</v>
      </c>
      <c r="N41" s="2">
        <f t="shared" si="7"/>
        <v>122.26314652583201</v>
      </c>
      <c r="O41" s="2">
        <f t="shared" si="5"/>
        <v>0</v>
      </c>
    </row>
    <row r="42" spans="1:15" x14ac:dyDescent="0.2">
      <c r="A42">
        <v>2</v>
      </c>
      <c r="B42" t="s">
        <v>85</v>
      </c>
      <c r="C42" t="s">
        <v>18</v>
      </c>
      <c r="D42">
        <v>2019</v>
      </c>
      <c r="E42" s="1">
        <f>E41*(1-F41)</f>
        <v>1250</v>
      </c>
      <c r="F42">
        <v>0</v>
      </c>
      <c r="G42" s="1">
        <v>0</v>
      </c>
      <c r="H42" s="1">
        <v>0</v>
      </c>
      <c r="I42">
        <v>15</v>
      </c>
      <c r="J42">
        <v>0</v>
      </c>
      <c r="K42">
        <v>25</v>
      </c>
      <c r="L42">
        <v>7.0000000000000007E-2</v>
      </c>
      <c r="M42" s="3">
        <f t="shared" si="6"/>
        <v>8.5810517220665614E-2</v>
      </c>
      <c r="N42" s="2">
        <f t="shared" si="7"/>
        <v>122.26314652583201</v>
      </c>
      <c r="O42" s="2">
        <f t="shared" si="5"/>
        <v>0</v>
      </c>
    </row>
    <row r="43" spans="1:15" x14ac:dyDescent="0.2">
      <c r="A43">
        <v>2</v>
      </c>
      <c r="B43" t="s">
        <v>85</v>
      </c>
      <c r="C43" t="s">
        <v>18</v>
      </c>
      <c r="D43">
        <v>2020</v>
      </c>
      <c r="E43" s="1">
        <f t="shared" ref="E43:E53" si="9">E42*(1-F42)</f>
        <v>1250</v>
      </c>
      <c r="F43">
        <v>0</v>
      </c>
      <c r="G43" s="1">
        <v>0</v>
      </c>
      <c r="H43" s="1">
        <v>0</v>
      </c>
      <c r="I43">
        <v>15</v>
      </c>
      <c r="J43">
        <v>0</v>
      </c>
      <c r="K43">
        <v>25</v>
      </c>
      <c r="L43">
        <v>7.0000000000000007E-2</v>
      </c>
      <c r="M43" s="3">
        <f t="shared" si="6"/>
        <v>8.5810517220665614E-2</v>
      </c>
      <c r="N43" s="2">
        <f t="shared" si="7"/>
        <v>122.26314652583201</v>
      </c>
      <c r="O43" s="2">
        <f t="shared" si="5"/>
        <v>0</v>
      </c>
    </row>
    <row r="44" spans="1:15" x14ac:dyDescent="0.2">
      <c r="A44">
        <v>2</v>
      </c>
      <c r="B44" t="s">
        <v>85</v>
      </c>
      <c r="C44" t="s">
        <v>18</v>
      </c>
      <c r="D44">
        <v>2021</v>
      </c>
      <c r="E44" s="1">
        <f t="shared" si="9"/>
        <v>1250</v>
      </c>
      <c r="F44">
        <v>0</v>
      </c>
      <c r="G44" s="1">
        <v>0</v>
      </c>
      <c r="H44" s="1">
        <v>0</v>
      </c>
      <c r="I44">
        <v>15</v>
      </c>
      <c r="J44">
        <v>0</v>
      </c>
      <c r="K44">
        <v>25</v>
      </c>
      <c r="L44">
        <v>7.0000000000000007E-2</v>
      </c>
      <c r="M44" s="3">
        <f t="shared" si="6"/>
        <v>8.5810517220665614E-2</v>
      </c>
      <c r="N44" s="2">
        <f t="shared" si="7"/>
        <v>122.26314652583201</v>
      </c>
      <c r="O44" s="2">
        <f t="shared" si="5"/>
        <v>0</v>
      </c>
    </row>
    <row r="45" spans="1:15" x14ac:dyDescent="0.2">
      <c r="A45">
        <v>2</v>
      </c>
      <c r="B45" t="s">
        <v>85</v>
      </c>
      <c r="C45" t="s">
        <v>18</v>
      </c>
      <c r="D45">
        <v>2022</v>
      </c>
      <c r="E45" s="1">
        <f t="shared" si="9"/>
        <v>1250</v>
      </c>
      <c r="F45">
        <v>0</v>
      </c>
      <c r="G45" s="1">
        <v>0</v>
      </c>
      <c r="H45" s="1">
        <v>0</v>
      </c>
      <c r="I45">
        <v>15</v>
      </c>
      <c r="J45">
        <v>0</v>
      </c>
      <c r="K45">
        <v>25</v>
      </c>
      <c r="L45">
        <v>7.0000000000000007E-2</v>
      </c>
      <c r="M45" s="3">
        <f t="shared" si="6"/>
        <v>8.5810517220665614E-2</v>
      </c>
      <c r="N45" s="2">
        <f t="shared" si="7"/>
        <v>122.26314652583201</v>
      </c>
      <c r="O45" s="2">
        <f t="shared" si="5"/>
        <v>0</v>
      </c>
    </row>
    <row r="46" spans="1:15" x14ac:dyDescent="0.2">
      <c r="A46">
        <v>2</v>
      </c>
      <c r="B46" t="s">
        <v>85</v>
      </c>
      <c r="C46" t="s">
        <v>18</v>
      </c>
      <c r="D46">
        <v>2023</v>
      </c>
      <c r="E46" s="1">
        <f t="shared" si="9"/>
        <v>1250</v>
      </c>
      <c r="F46">
        <v>0</v>
      </c>
      <c r="G46" s="1">
        <v>0</v>
      </c>
      <c r="H46" s="1">
        <v>0</v>
      </c>
      <c r="I46">
        <v>15</v>
      </c>
      <c r="J46">
        <v>0</v>
      </c>
      <c r="K46">
        <v>25</v>
      </c>
      <c r="L46">
        <v>7.0000000000000007E-2</v>
      </c>
      <c r="M46" s="3">
        <f t="shared" si="6"/>
        <v>8.5810517220665614E-2</v>
      </c>
      <c r="N46" s="2">
        <f t="shared" si="7"/>
        <v>122.26314652583201</v>
      </c>
      <c r="O46" s="2">
        <f t="shared" si="5"/>
        <v>0</v>
      </c>
    </row>
    <row r="47" spans="1:15" x14ac:dyDescent="0.2">
      <c r="A47">
        <v>2</v>
      </c>
      <c r="B47" t="s">
        <v>85</v>
      </c>
      <c r="C47" t="s">
        <v>18</v>
      </c>
      <c r="D47">
        <v>2024</v>
      </c>
      <c r="E47" s="1">
        <f t="shared" si="9"/>
        <v>1250</v>
      </c>
      <c r="F47">
        <v>0</v>
      </c>
      <c r="G47" s="1">
        <v>0</v>
      </c>
      <c r="H47" s="1">
        <v>0</v>
      </c>
      <c r="I47">
        <v>15</v>
      </c>
      <c r="J47">
        <v>0</v>
      </c>
      <c r="K47">
        <v>25</v>
      </c>
      <c r="L47">
        <v>7.0000000000000007E-2</v>
      </c>
      <c r="M47" s="3">
        <f t="shared" si="6"/>
        <v>8.5810517220665614E-2</v>
      </c>
      <c r="N47" s="2">
        <f t="shared" si="7"/>
        <v>122.26314652583201</v>
      </c>
      <c r="O47" s="2">
        <f t="shared" si="5"/>
        <v>0</v>
      </c>
    </row>
    <row r="48" spans="1:15" x14ac:dyDescent="0.2">
      <c r="A48">
        <v>2</v>
      </c>
      <c r="B48" t="s">
        <v>85</v>
      </c>
      <c r="C48" t="s">
        <v>18</v>
      </c>
      <c r="D48">
        <v>2025</v>
      </c>
      <c r="E48" s="1">
        <f t="shared" si="9"/>
        <v>1250</v>
      </c>
      <c r="F48">
        <v>0</v>
      </c>
      <c r="G48" s="1">
        <v>0</v>
      </c>
      <c r="H48" s="1">
        <v>0</v>
      </c>
      <c r="I48">
        <v>15</v>
      </c>
      <c r="J48">
        <v>0</v>
      </c>
      <c r="K48">
        <v>25</v>
      </c>
      <c r="L48">
        <v>7.0000000000000007E-2</v>
      </c>
      <c r="M48" s="3">
        <f t="shared" si="6"/>
        <v>8.5810517220665614E-2</v>
      </c>
      <c r="N48" s="2">
        <f t="shared" si="7"/>
        <v>122.26314652583201</v>
      </c>
      <c r="O48" s="2">
        <f t="shared" si="5"/>
        <v>0</v>
      </c>
    </row>
    <row r="49" spans="1:15" x14ac:dyDescent="0.2">
      <c r="A49">
        <v>2</v>
      </c>
      <c r="B49" t="s">
        <v>85</v>
      </c>
      <c r="C49" t="s">
        <v>18</v>
      </c>
      <c r="D49">
        <v>2026</v>
      </c>
      <c r="E49" s="1">
        <f t="shared" si="9"/>
        <v>1250</v>
      </c>
      <c r="F49">
        <v>0</v>
      </c>
      <c r="G49" s="1">
        <v>0</v>
      </c>
      <c r="H49" s="1">
        <v>0</v>
      </c>
      <c r="I49">
        <v>15</v>
      </c>
      <c r="J49">
        <v>0</v>
      </c>
      <c r="K49">
        <v>25</v>
      </c>
      <c r="L49">
        <v>7.0000000000000007E-2</v>
      </c>
      <c r="M49" s="3">
        <f t="shared" si="6"/>
        <v>8.5810517220665614E-2</v>
      </c>
      <c r="N49" s="2">
        <f t="shared" si="7"/>
        <v>122.26314652583201</v>
      </c>
      <c r="O49" s="2">
        <f t="shared" si="5"/>
        <v>0</v>
      </c>
    </row>
    <row r="50" spans="1:15" x14ac:dyDescent="0.2">
      <c r="A50">
        <v>2</v>
      </c>
      <c r="B50" t="s">
        <v>85</v>
      </c>
      <c r="C50" t="s">
        <v>18</v>
      </c>
      <c r="D50">
        <v>2027</v>
      </c>
      <c r="E50" s="1">
        <f t="shared" si="9"/>
        <v>1250</v>
      </c>
      <c r="F50">
        <v>0</v>
      </c>
      <c r="G50" s="1">
        <v>0</v>
      </c>
      <c r="H50" s="1">
        <v>0</v>
      </c>
      <c r="I50">
        <v>15</v>
      </c>
      <c r="J50">
        <v>0</v>
      </c>
      <c r="K50">
        <v>25</v>
      </c>
      <c r="L50">
        <v>7.0000000000000007E-2</v>
      </c>
      <c r="M50" s="3">
        <f t="shared" si="6"/>
        <v>8.5810517220665614E-2</v>
      </c>
      <c r="N50" s="2">
        <f t="shared" si="7"/>
        <v>122.26314652583201</v>
      </c>
      <c r="O50" s="2">
        <f t="shared" si="5"/>
        <v>0</v>
      </c>
    </row>
    <row r="51" spans="1:15" x14ac:dyDescent="0.2">
      <c r="A51">
        <v>2</v>
      </c>
      <c r="B51" t="s">
        <v>85</v>
      </c>
      <c r="C51" t="s">
        <v>18</v>
      </c>
      <c r="D51">
        <v>2028</v>
      </c>
      <c r="E51" s="1">
        <f t="shared" si="9"/>
        <v>1250</v>
      </c>
      <c r="F51">
        <v>0</v>
      </c>
      <c r="G51" s="1">
        <v>0</v>
      </c>
      <c r="H51" s="1">
        <v>0</v>
      </c>
      <c r="I51">
        <v>15</v>
      </c>
      <c r="J51">
        <v>0</v>
      </c>
      <c r="K51">
        <v>25</v>
      </c>
      <c r="L51">
        <v>7.0000000000000007E-2</v>
      </c>
      <c r="M51" s="3">
        <f t="shared" si="6"/>
        <v>8.5810517220665614E-2</v>
      </c>
      <c r="N51" s="2">
        <f t="shared" si="7"/>
        <v>122.26314652583201</v>
      </c>
      <c r="O51" s="2">
        <f t="shared" si="5"/>
        <v>0</v>
      </c>
    </row>
    <row r="52" spans="1:15" x14ac:dyDescent="0.2">
      <c r="A52">
        <v>2</v>
      </c>
      <c r="B52" t="s">
        <v>85</v>
      </c>
      <c r="C52" t="s">
        <v>18</v>
      </c>
      <c r="D52">
        <v>2029</v>
      </c>
      <c r="E52" s="1">
        <f t="shared" si="9"/>
        <v>1250</v>
      </c>
      <c r="F52">
        <v>0</v>
      </c>
      <c r="G52" s="1">
        <v>0</v>
      </c>
      <c r="H52" s="1">
        <v>0</v>
      </c>
      <c r="I52">
        <v>15</v>
      </c>
      <c r="J52">
        <v>0</v>
      </c>
      <c r="K52">
        <v>25</v>
      </c>
      <c r="L52">
        <v>7.0000000000000007E-2</v>
      </c>
      <c r="M52" s="3">
        <f t="shared" si="6"/>
        <v>8.5810517220665614E-2</v>
      </c>
      <c r="N52" s="2">
        <f t="shared" si="7"/>
        <v>122.26314652583201</v>
      </c>
      <c r="O52" s="2">
        <f t="shared" si="5"/>
        <v>0</v>
      </c>
    </row>
    <row r="53" spans="1:15" x14ac:dyDescent="0.2">
      <c r="A53">
        <v>2</v>
      </c>
      <c r="B53" t="s">
        <v>85</v>
      </c>
      <c r="C53" t="s">
        <v>18</v>
      </c>
      <c r="D53">
        <v>2030</v>
      </c>
      <c r="E53" s="1">
        <f t="shared" si="9"/>
        <v>1250</v>
      </c>
      <c r="F53">
        <v>0</v>
      </c>
      <c r="G53" s="1">
        <v>0</v>
      </c>
      <c r="H53" s="1">
        <v>0</v>
      </c>
      <c r="I53">
        <v>15</v>
      </c>
      <c r="J53">
        <v>0</v>
      </c>
      <c r="K53">
        <v>25</v>
      </c>
      <c r="L53">
        <v>7.0000000000000007E-2</v>
      </c>
      <c r="M53" s="3">
        <f t="shared" si="6"/>
        <v>8.5810517220665614E-2</v>
      </c>
      <c r="N53" s="2">
        <f t="shared" si="7"/>
        <v>122.26314652583201</v>
      </c>
      <c r="O53" s="2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G15" workbookViewId="0">
      <selection activeCell="Q4" sqref="Q4"/>
    </sheetView>
  </sheetViews>
  <sheetFormatPr baseColWidth="10" defaultRowHeight="16" x14ac:dyDescent="0.2"/>
  <cols>
    <col min="3" max="3" width="14.83203125" bestFit="1" customWidth="1"/>
    <col min="5" max="5" width="22" bestFit="1" customWidth="1"/>
    <col min="6" max="6" width="25.33203125" bestFit="1" customWidth="1"/>
    <col min="7" max="7" width="23" bestFit="1" customWidth="1"/>
    <col min="8" max="8" width="26.33203125" bestFit="1" customWidth="1"/>
    <col min="9" max="10" width="22" customWidth="1"/>
    <col min="12" max="12" width="11.6640625" bestFit="1" customWidth="1"/>
    <col min="14" max="14" width="28" bestFit="1" customWidth="1"/>
    <col min="15" max="15" width="29.1640625" bestFit="1" customWidth="1"/>
  </cols>
  <sheetData>
    <row r="1" spans="1:15" x14ac:dyDescent="0.2">
      <c r="A1" t="s">
        <v>3</v>
      </c>
      <c r="B1" t="s">
        <v>22</v>
      </c>
      <c r="C1" t="s">
        <v>0</v>
      </c>
      <c r="D1" t="s">
        <v>4</v>
      </c>
      <c r="E1" t="s">
        <v>5</v>
      </c>
      <c r="F1" t="s">
        <v>20</v>
      </c>
      <c r="G1" t="s">
        <v>6</v>
      </c>
      <c r="H1" t="s">
        <v>19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86</v>
      </c>
      <c r="C2" t="s">
        <v>21</v>
      </c>
      <c r="D2">
        <v>2018</v>
      </c>
      <c r="E2">
        <v>1140</v>
      </c>
      <c r="F2">
        <v>0</v>
      </c>
      <c r="G2" s="1">
        <v>0</v>
      </c>
      <c r="H2" s="1">
        <v>0</v>
      </c>
      <c r="I2">
        <v>42</v>
      </c>
      <c r="J2">
        <v>0</v>
      </c>
      <c r="K2">
        <v>25</v>
      </c>
      <c r="L2">
        <v>7.0000000000000007E-2</v>
      </c>
      <c r="M2" s="3">
        <f>(L2*(1+L2)^K2)/(((1+L2)^K2)-1)</f>
        <v>8.5810517220665614E-2</v>
      </c>
      <c r="N2" s="2">
        <f>E2*M2+I2</f>
        <v>139.82398963155879</v>
      </c>
      <c r="O2" s="2">
        <f t="shared" ref="O2:O40" si="0">G2*M2+J2</f>
        <v>0</v>
      </c>
    </row>
    <row r="3" spans="1:15" x14ac:dyDescent="0.2">
      <c r="A3">
        <v>1</v>
      </c>
      <c r="B3" t="s">
        <v>86</v>
      </c>
      <c r="C3" t="s">
        <v>21</v>
      </c>
      <c r="D3">
        <v>2019</v>
      </c>
      <c r="E3" s="1">
        <f>E2*(1-F2)</f>
        <v>1140</v>
      </c>
      <c r="F3">
        <v>0</v>
      </c>
      <c r="G3" s="1">
        <v>0</v>
      </c>
      <c r="H3" s="1">
        <v>0</v>
      </c>
      <c r="I3">
        <v>42</v>
      </c>
      <c r="J3">
        <v>0</v>
      </c>
      <c r="K3">
        <v>25</v>
      </c>
      <c r="L3">
        <v>7.0000000000000007E-2</v>
      </c>
      <c r="M3" s="3">
        <f t="shared" ref="M3:M27" si="1">(L3*(1+L3)^K3)/(((1+L3)^K3)-1)</f>
        <v>8.5810517220665614E-2</v>
      </c>
      <c r="N3" s="2">
        <f t="shared" ref="N3:N27" si="2">E3*M3+I3</f>
        <v>139.82398963155879</v>
      </c>
      <c r="O3" s="2">
        <f t="shared" si="0"/>
        <v>0</v>
      </c>
    </row>
    <row r="4" spans="1:15" x14ac:dyDescent="0.2">
      <c r="A4">
        <v>1</v>
      </c>
      <c r="B4" t="s">
        <v>86</v>
      </c>
      <c r="C4" t="s">
        <v>21</v>
      </c>
      <c r="D4">
        <v>2020</v>
      </c>
      <c r="E4" s="1">
        <f t="shared" ref="E4:E14" si="3">E3*(1-F3)</f>
        <v>1140</v>
      </c>
      <c r="F4">
        <v>0</v>
      </c>
      <c r="G4" s="1">
        <v>0</v>
      </c>
      <c r="H4" s="1">
        <v>0</v>
      </c>
      <c r="I4">
        <v>42</v>
      </c>
      <c r="J4">
        <v>0</v>
      </c>
      <c r="K4">
        <v>25</v>
      </c>
      <c r="L4">
        <v>7.0000000000000007E-2</v>
      </c>
      <c r="M4" s="3">
        <f t="shared" si="1"/>
        <v>8.5810517220665614E-2</v>
      </c>
      <c r="N4" s="2">
        <f t="shared" si="2"/>
        <v>139.82398963155879</v>
      </c>
      <c r="O4" s="2">
        <f t="shared" si="0"/>
        <v>0</v>
      </c>
    </row>
    <row r="5" spans="1:15" x14ac:dyDescent="0.2">
      <c r="A5">
        <v>1</v>
      </c>
      <c r="B5" t="s">
        <v>86</v>
      </c>
      <c r="C5" t="s">
        <v>21</v>
      </c>
      <c r="D5">
        <v>2021</v>
      </c>
      <c r="E5" s="1">
        <f t="shared" si="3"/>
        <v>1140</v>
      </c>
      <c r="F5">
        <v>0</v>
      </c>
      <c r="G5" s="1">
        <v>0</v>
      </c>
      <c r="H5" s="1">
        <v>0</v>
      </c>
      <c r="I5">
        <v>42</v>
      </c>
      <c r="J5">
        <v>0</v>
      </c>
      <c r="K5">
        <v>25</v>
      </c>
      <c r="L5">
        <v>7.0000000000000007E-2</v>
      </c>
      <c r="M5" s="3">
        <f t="shared" si="1"/>
        <v>8.5810517220665614E-2</v>
      </c>
      <c r="N5" s="2">
        <f t="shared" si="2"/>
        <v>139.82398963155879</v>
      </c>
      <c r="O5" s="2">
        <f t="shared" si="0"/>
        <v>0</v>
      </c>
    </row>
    <row r="6" spans="1:15" x14ac:dyDescent="0.2">
      <c r="A6">
        <v>1</v>
      </c>
      <c r="B6" t="s">
        <v>86</v>
      </c>
      <c r="C6" t="s">
        <v>21</v>
      </c>
      <c r="D6">
        <v>2022</v>
      </c>
      <c r="E6" s="1">
        <f t="shared" si="3"/>
        <v>1140</v>
      </c>
      <c r="F6">
        <v>0</v>
      </c>
      <c r="G6" s="1">
        <v>0</v>
      </c>
      <c r="H6" s="1">
        <v>0</v>
      </c>
      <c r="I6">
        <v>42</v>
      </c>
      <c r="J6">
        <v>0</v>
      </c>
      <c r="K6">
        <v>25</v>
      </c>
      <c r="L6">
        <v>7.0000000000000007E-2</v>
      </c>
      <c r="M6" s="3">
        <f t="shared" si="1"/>
        <v>8.5810517220665614E-2</v>
      </c>
      <c r="N6" s="2">
        <f t="shared" si="2"/>
        <v>139.82398963155879</v>
      </c>
      <c r="O6" s="2">
        <f t="shared" si="0"/>
        <v>0</v>
      </c>
    </row>
    <row r="7" spans="1:15" x14ac:dyDescent="0.2">
      <c r="A7">
        <v>1</v>
      </c>
      <c r="B7" t="s">
        <v>86</v>
      </c>
      <c r="C7" t="s">
        <v>21</v>
      </c>
      <c r="D7">
        <v>2023</v>
      </c>
      <c r="E7" s="1">
        <f t="shared" si="3"/>
        <v>1140</v>
      </c>
      <c r="F7">
        <v>0</v>
      </c>
      <c r="G7" s="1">
        <v>0</v>
      </c>
      <c r="H7" s="1">
        <v>0</v>
      </c>
      <c r="I7">
        <v>42</v>
      </c>
      <c r="J7">
        <v>0</v>
      </c>
      <c r="K7">
        <v>25</v>
      </c>
      <c r="L7">
        <v>7.0000000000000007E-2</v>
      </c>
      <c r="M7" s="3">
        <f t="shared" si="1"/>
        <v>8.5810517220665614E-2</v>
      </c>
      <c r="N7" s="2">
        <f t="shared" si="2"/>
        <v>139.82398963155879</v>
      </c>
      <c r="O7" s="2">
        <f t="shared" si="0"/>
        <v>0</v>
      </c>
    </row>
    <row r="8" spans="1:15" x14ac:dyDescent="0.2">
      <c r="A8">
        <v>1</v>
      </c>
      <c r="B8" t="s">
        <v>86</v>
      </c>
      <c r="C8" t="s">
        <v>21</v>
      </c>
      <c r="D8">
        <v>2024</v>
      </c>
      <c r="E8" s="1">
        <f t="shared" si="3"/>
        <v>1140</v>
      </c>
      <c r="F8">
        <v>0</v>
      </c>
      <c r="G8" s="1">
        <v>0</v>
      </c>
      <c r="H8" s="1">
        <v>0</v>
      </c>
      <c r="I8">
        <v>42</v>
      </c>
      <c r="J8">
        <v>0</v>
      </c>
      <c r="K8">
        <v>25</v>
      </c>
      <c r="L8">
        <v>7.0000000000000007E-2</v>
      </c>
      <c r="M8" s="3">
        <f t="shared" si="1"/>
        <v>8.5810517220665614E-2</v>
      </c>
      <c r="N8" s="2">
        <f t="shared" si="2"/>
        <v>139.82398963155879</v>
      </c>
      <c r="O8" s="2">
        <f t="shared" si="0"/>
        <v>0</v>
      </c>
    </row>
    <row r="9" spans="1:15" x14ac:dyDescent="0.2">
      <c r="A9">
        <v>1</v>
      </c>
      <c r="B9" t="s">
        <v>86</v>
      </c>
      <c r="C9" t="s">
        <v>21</v>
      </c>
      <c r="D9">
        <v>2025</v>
      </c>
      <c r="E9" s="1">
        <f t="shared" si="3"/>
        <v>1140</v>
      </c>
      <c r="F9">
        <v>0</v>
      </c>
      <c r="G9" s="1">
        <v>0</v>
      </c>
      <c r="H9" s="1">
        <v>0</v>
      </c>
      <c r="I9">
        <v>42</v>
      </c>
      <c r="J9">
        <v>0</v>
      </c>
      <c r="K9">
        <v>25</v>
      </c>
      <c r="L9">
        <v>7.0000000000000007E-2</v>
      </c>
      <c r="M9" s="3">
        <f t="shared" si="1"/>
        <v>8.5810517220665614E-2</v>
      </c>
      <c r="N9" s="2">
        <f t="shared" si="2"/>
        <v>139.82398963155879</v>
      </c>
      <c r="O9" s="2">
        <f t="shared" si="0"/>
        <v>0</v>
      </c>
    </row>
    <row r="10" spans="1:15" x14ac:dyDescent="0.2">
      <c r="A10">
        <v>1</v>
      </c>
      <c r="B10" t="s">
        <v>86</v>
      </c>
      <c r="C10" t="s">
        <v>21</v>
      </c>
      <c r="D10">
        <v>2026</v>
      </c>
      <c r="E10" s="1">
        <f t="shared" si="3"/>
        <v>1140</v>
      </c>
      <c r="F10">
        <v>0</v>
      </c>
      <c r="G10" s="1">
        <v>0</v>
      </c>
      <c r="H10" s="1">
        <v>0</v>
      </c>
      <c r="I10">
        <v>42</v>
      </c>
      <c r="J10">
        <v>0</v>
      </c>
      <c r="K10">
        <v>25</v>
      </c>
      <c r="L10">
        <v>7.0000000000000007E-2</v>
      </c>
      <c r="M10" s="3">
        <f t="shared" si="1"/>
        <v>8.5810517220665614E-2</v>
      </c>
      <c r="N10" s="2">
        <f t="shared" si="2"/>
        <v>139.82398963155879</v>
      </c>
      <c r="O10" s="2">
        <f t="shared" si="0"/>
        <v>0</v>
      </c>
    </row>
    <row r="11" spans="1:15" x14ac:dyDescent="0.2">
      <c r="A11">
        <v>1</v>
      </c>
      <c r="B11" t="s">
        <v>86</v>
      </c>
      <c r="C11" t="s">
        <v>21</v>
      </c>
      <c r="D11">
        <v>2027</v>
      </c>
      <c r="E11" s="1">
        <f t="shared" si="3"/>
        <v>1140</v>
      </c>
      <c r="F11">
        <v>0</v>
      </c>
      <c r="G11" s="1">
        <v>0</v>
      </c>
      <c r="H11" s="1">
        <v>0</v>
      </c>
      <c r="I11">
        <v>42</v>
      </c>
      <c r="J11">
        <v>0</v>
      </c>
      <c r="K11">
        <v>25</v>
      </c>
      <c r="L11">
        <v>7.0000000000000007E-2</v>
      </c>
      <c r="M11" s="3">
        <f t="shared" si="1"/>
        <v>8.5810517220665614E-2</v>
      </c>
      <c r="N11" s="2">
        <f t="shared" si="2"/>
        <v>139.82398963155879</v>
      </c>
      <c r="O11" s="2">
        <f t="shared" si="0"/>
        <v>0</v>
      </c>
    </row>
    <row r="12" spans="1:15" x14ac:dyDescent="0.2">
      <c r="A12">
        <v>1</v>
      </c>
      <c r="B12" t="s">
        <v>86</v>
      </c>
      <c r="C12" t="s">
        <v>21</v>
      </c>
      <c r="D12">
        <v>2028</v>
      </c>
      <c r="E12" s="1">
        <f t="shared" si="3"/>
        <v>1140</v>
      </c>
      <c r="F12">
        <v>0</v>
      </c>
      <c r="G12" s="1">
        <v>0</v>
      </c>
      <c r="H12" s="1">
        <v>0</v>
      </c>
      <c r="I12">
        <v>42</v>
      </c>
      <c r="J12">
        <v>0</v>
      </c>
      <c r="K12">
        <v>25</v>
      </c>
      <c r="L12">
        <v>7.0000000000000007E-2</v>
      </c>
      <c r="M12" s="3">
        <f t="shared" si="1"/>
        <v>8.5810517220665614E-2</v>
      </c>
      <c r="N12" s="2">
        <f t="shared" si="2"/>
        <v>139.82398963155879</v>
      </c>
      <c r="O12" s="2">
        <f t="shared" si="0"/>
        <v>0</v>
      </c>
    </row>
    <row r="13" spans="1:15" x14ac:dyDescent="0.2">
      <c r="A13">
        <v>1</v>
      </c>
      <c r="B13" t="s">
        <v>86</v>
      </c>
      <c r="C13" t="s">
        <v>21</v>
      </c>
      <c r="D13">
        <v>2029</v>
      </c>
      <c r="E13" s="1">
        <f t="shared" si="3"/>
        <v>1140</v>
      </c>
      <c r="F13">
        <v>0</v>
      </c>
      <c r="G13" s="1">
        <v>0</v>
      </c>
      <c r="H13" s="1">
        <v>0</v>
      </c>
      <c r="I13">
        <v>42</v>
      </c>
      <c r="J13">
        <v>0</v>
      </c>
      <c r="K13">
        <v>25</v>
      </c>
      <c r="L13">
        <v>7.0000000000000007E-2</v>
      </c>
      <c r="M13" s="3">
        <f t="shared" si="1"/>
        <v>8.5810517220665614E-2</v>
      </c>
      <c r="N13" s="2">
        <f t="shared" si="2"/>
        <v>139.82398963155879</v>
      </c>
      <c r="O13" s="2">
        <f t="shared" si="0"/>
        <v>0</v>
      </c>
    </row>
    <row r="14" spans="1:15" x14ac:dyDescent="0.2">
      <c r="A14">
        <v>1</v>
      </c>
      <c r="B14" t="s">
        <v>86</v>
      </c>
      <c r="C14" t="s">
        <v>21</v>
      </c>
      <c r="D14">
        <v>2030</v>
      </c>
      <c r="E14" s="1">
        <f t="shared" si="3"/>
        <v>1140</v>
      </c>
      <c r="F14">
        <v>0</v>
      </c>
      <c r="G14" s="1">
        <v>0</v>
      </c>
      <c r="H14" s="1">
        <v>0</v>
      </c>
      <c r="I14">
        <v>42</v>
      </c>
      <c r="J14">
        <v>0</v>
      </c>
      <c r="K14">
        <v>25</v>
      </c>
      <c r="L14">
        <v>7.0000000000000007E-2</v>
      </c>
      <c r="M14" s="3">
        <f t="shared" si="1"/>
        <v>8.5810517220665614E-2</v>
      </c>
      <c r="N14" s="2">
        <f t="shared" si="2"/>
        <v>139.82398963155879</v>
      </c>
      <c r="O14" s="2">
        <f t="shared" si="0"/>
        <v>0</v>
      </c>
    </row>
    <row r="15" spans="1:15" x14ac:dyDescent="0.2">
      <c r="A15">
        <v>1</v>
      </c>
      <c r="B15" t="s">
        <v>86</v>
      </c>
      <c r="C15" t="s">
        <v>1</v>
      </c>
      <c r="D15">
        <v>2018</v>
      </c>
      <c r="E15">
        <v>775</v>
      </c>
      <c r="F15">
        <v>0</v>
      </c>
      <c r="G15" s="1">
        <v>0</v>
      </c>
      <c r="H15" s="1">
        <v>0</v>
      </c>
      <c r="I15">
        <v>11</v>
      </c>
      <c r="J15">
        <v>0</v>
      </c>
      <c r="K15">
        <v>25</v>
      </c>
      <c r="L15">
        <v>7.0000000000000007E-2</v>
      </c>
      <c r="M15" s="3">
        <f t="shared" si="1"/>
        <v>8.5810517220665614E-2</v>
      </c>
      <c r="N15" s="2">
        <f t="shared" si="2"/>
        <v>77.503150846015856</v>
      </c>
      <c r="O15" s="2">
        <f t="shared" si="0"/>
        <v>0</v>
      </c>
    </row>
    <row r="16" spans="1:15" x14ac:dyDescent="0.2">
      <c r="A16">
        <v>1</v>
      </c>
      <c r="B16" t="s">
        <v>86</v>
      </c>
      <c r="C16" t="s">
        <v>1</v>
      </c>
      <c r="D16">
        <v>2019</v>
      </c>
      <c r="E16" s="1">
        <f>E15*(1-F15)</f>
        <v>775</v>
      </c>
      <c r="F16">
        <v>0</v>
      </c>
      <c r="G16" s="1">
        <v>0</v>
      </c>
      <c r="H16" s="1">
        <v>0</v>
      </c>
      <c r="I16">
        <v>11</v>
      </c>
      <c r="J16">
        <v>0</v>
      </c>
      <c r="K16">
        <v>25</v>
      </c>
      <c r="L16">
        <v>7.0000000000000007E-2</v>
      </c>
      <c r="M16" s="3">
        <f t="shared" si="1"/>
        <v>8.5810517220665614E-2</v>
      </c>
      <c r="N16" s="2">
        <f t="shared" si="2"/>
        <v>77.503150846015856</v>
      </c>
      <c r="O16" s="2">
        <f t="shared" si="0"/>
        <v>0</v>
      </c>
    </row>
    <row r="17" spans="1:15" x14ac:dyDescent="0.2">
      <c r="A17">
        <v>1</v>
      </c>
      <c r="B17" t="s">
        <v>86</v>
      </c>
      <c r="C17" t="s">
        <v>1</v>
      </c>
      <c r="D17">
        <v>2020</v>
      </c>
      <c r="E17" s="1">
        <f t="shared" ref="E17:E27" si="4">E16*(1-F16)</f>
        <v>775</v>
      </c>
      <c r="F17">
        <v>0</v>
      </c>
      <c r="G17" s="1">
        <v>0</v>
      </c>
      <c r="H17" s="1">
        <v>0</v>
      </c>
      <c r="I17">
        <v>11</v>
      </c>
      <c r="J17">
        <v>0</v>
      </c>
      <c r="K17">
        <v>25</v>
      </c>
      <c r="L17">
        <v>7.0000000000000007E-2</v>
      </c>
      <c r="M17" s="3">
        <f t="shared" si="1"/>
        <v>8.5810517220665614E-2</v>
      </c>
      <c r="N17" s="2">
        <f t="shared" si="2"/>
        <v>77.503150846015856</v>
      </c>
      <c r="O17" s="2">
        <f t="shared" si="0"/>
        <v>0</v>
      </c>
    </row>
    <row r="18" spans="1:15" x14ac:dyDescent="0.2">
      <c r="A18">
        <v>1</v>
      </c>
      <c r="B18" t="s">
        <v>86</v>
      </c>
      <c r="C18" t="s">
        <v>1</v>
      </c>
      <c r="D18">
        <v>2021</v>
      </c>
      <c r="E18" s="1">
        <f t="shared" si="4"/>
        <v>775</v>
      </c>
      <c r="F18">
        <v>0</v>
      </c>
      <c r="G18" s="1">
        <v>0</v>
      </c>
      <c r="H18" s="1">
        <v>0</v>
      </c>
      <c r="I18">
        <v>11</v>
      </c>
      <c r="J18">
        <v>0</v>
      </c>
      <c r="K18">
        <v>25</v>
      </c>
      <c r="L18">
        <v>7.0000000000000007E-2</v>
      </c>
      <c r="M18" s="3">
        <f t="shared" si="1"/>
        <v>8.5810517220665614E-2</v>
      </c>
      <c r="N18" s="2">
        <f t="shared" si="2"/>
        <v>77.503150846015856</v>
      </c>
      <c r="O18" s="2">
        <f t="shared" si="0"/>
        <v>0</v>
      </c>
    </row>
    <row r="19" spans="1:15" x14ac:dyDescent="0.2">
      <c r="A19">
        <v>1</v>
      </c>
      <c r="B19" t="s">
        <v>86</v>
      </c>
      <c r="C19" t="s">
        <v>1</v>
      </c>
      <c r="D19">
        <v>2022</v>
      </c>
      <c r="E19" s="1">
        <f t="shared" si="4"/>
        <v>775</v>
      </c>
      <c r="F19">
        <v>0</v>
      </c>
      <c r="G19" s="1">
        <v>0</v>
      </c>
      <c r="H19" s="1">
        <v>0</v>
      </c>
      <c r="I19">
        <v>11</v>
      </c>
      <c r="J19">
        <v>0</v>
      </c>
      <c r="K19">
        <v>25</v>
      </c>
      <c r="L19">
        <v>7.0000000000000007E-2</v>
      </c>
      <c r="M19" s="3">
        <f t="shared" si="1"/>
        <v>8.5810517220665614E-2</v>
      </c>
      <c r="N19" s="2">
        <f t="shared" si="2"/>
        <v>77.503150846015856</v>
      </c>
      <c r="O19" s="2">
        <f t="shared" si="0"/>
        <v>0</v>
      </c>
    </row>
    <row r="20" spans="1:15" x14ac:dyDescent="0.2">
      <c r="A20">
        <v>1</v>
      </c>
      <c r="B20" t="s">
        <v>86</v>
      </c>
      <c r="C20" t="s">
        <v>1</v>
      </c>
      <c r="D20">
        <v>2023</v>
      </c>
      <c r="E20" s="1">
        <f t="shared" si="4"/>
        <v>775</v>
      </c>
      <c r="F20">
        <v>0</v>
      </c>
      <c r="G20" s="1">
        <v>0</v>
      </c>
      <c r="H20" s="1">
        <v>0</v>
      </c>
      <c r="I20">
        <v>11</v>
      </c>
      <c r="J20">
        <v>0</v>
      </c>
      <c r="K20">
        <v>25</v>
      </c>
      <c r="L20">
        <v>7.0000000000000007E-2</v>
      </c>
      <c r="M20" s="3">
        <f t="shared" si="1"/>
        <v>8.5810517220665614E-2</v>
      </c>
      <c r="N20" s="2">
        <f t="shared" si="2"/>
        <v>77.503150846015856</v>
      </c>
      <c r="O20" s="2">
        <f t="shared" si="0"/>
        <v>0</v>
      </c>
    </row>
    <row r="21" spans="1:15" x14ac:dyDescent="0.2">
      <c r="A21">
        <v>1</v>
      </c>
      <c r="B21" t="s">
        <v>86</v>
      </c>
      <c r="C21" t="s">
        <v>1</v>
      </c>
      <c r="D21">
        <v>2024</v>
      </c>
      <c r="E21" s="1">
        <f t="shared" si="4"/>
        <v>775</v>
      </c>
      <c r="F21">
        <v>0</v>
      </c>
      <c r="G21" s="1">
        <v>0</v>
      </c>
      <c r="H21" s="1">
        <v>0</v>
      </c>
      <c r="I21">
        <v>11</v>
      </c>
      <c r="J21">
        <v>0</v>
      </c>
      <c r="K21">
        <v>25</v>
      </c>
      <c r="L21">
        <v>7.0000000000000007E-2</v>
      </c>
      <c r="M21" s="3">
        <f t="shared" si="1"/>
        <v>8.5810517220665614E-2</v>
      </c>
      <c r="N21" s="2">
        <f t="shared" si="2"/>
        <v>77.503150846015856</v>
      </c>
      <c r="O21" s="2">
        <f t="shared" si="0"/>
        <v>0</v>
      </c>
    </row>
    <row r="22" spans="1:15" x14ac:dyDescent="0.2">
      <c r="A22">
        <v>1</v>
      </c>
      <c r="B22" t="s">
        <v>86</v>
      </c>
      <c r="C22" t="s">
        <v>1</v>
      </c>
      <c r="D22">
        <v>2025</v>
      </c>
      <c r="E22" s="1">
        <f t="shared" si="4"/>
        <v>775</v>
      </c>
      <c r="F22">
        <v>0</v>
      </c>
      <c r="G22" s="1">
        <v>0</v>
      </c>
      <c r="H22" s="1">
        <v>0</v>
      </c>
      <c r="I22">
        <v>11</v>
      </c>
      <c r="J22">
        <v>0</v>
      </c>
      <c r="K22">
        <v>25</v>
      </c>
      <c r="L22">
        <v>7.0000000000000007E-2</v>
      </c>
      <c r="M22" s="3">
        <f t="shared" si="1"/>
        <v>8.5810517220665614E-2</v>
      </c>
      <c r="N22" s="2">
        <f t="shared" si="2"/>
        <v>77.503150846015856</v>
      </c>
      <c r="O22" s="2">
        <f t="shared" si="0"/>
        <v>0</v>
      </c>
    </row>
    <row r="23" spans="1:15" x14ac:dyDescent="0.2">
      <c r="A23">
        <v>1</v>
      </c>
      <c r="B23" t="s">
        <v>86</v>
      </c>
      <c r="C23" t="s">
        <v>1</v>
      </c>
      <c r="D23">
        <v>2026</v>
      </c>
      <c r="E23" s="1">
        <f t="shared" si="4"/>
        <v>775</v>
      </c>
      <c r="F23">
        <v>0</v>
      </c>
      <c r="G23" s="1">
        <v>0</v>
      </c>
      <c r="H23" s="1">
        <v>0</v>
      </c>
      <c r="I23">
        <v>11</v>
      </c>
      <c r="J23">
        <v>0</v>
      </c>
      <c r="K23">
        <v>25</v>
      </c>
      <c r="L23">
        <v>7.0000000000000007E-2</v>
      </c>
      <c r="M23" s="3">
        <f t="shared" si="1"/>
        <v>8.5810517220665614E-2</v>
      </c>
      <c r="N23" s="2">
        <f t="shared" si="2"/>
        <v>77.503150846015856</v>
      </c>
      <c r="O23" s="2">
        <f t="shared" si="0"/>
        <v>0</v>
      </c>
    </row>
    <row r="24" spans="1:15" x14ac:dyDescent="0.2">
      <c r="A24">
        <v>1</v>
      </c>
      <c r="B24" t="s">
        <v>86</v>
      </c>
      <c r="C24" t="s">
        <v>1</v>
      </c>
      <c r="D24">
        <v>2027</v>
      </c>
      <c r="E24" s="1">
        <f t="shared" si="4"/>
        <v>775</v>
      </c>
      <c r="F24">
        <v>0</v>
      </c>
      <c r="G24" s="1">
        <v>0</v>
      </c>
      <c r="H24" s="1">
        <v>0</v>
      </c>
      <c r="I24">
        <v>11</v>
      </c>
      <c r="J24">
        <v>0</v>
      </c>
      <c r="K24">
        <v>25</v>
      </c>
      <c r="L24">
        <v>7.0000000000000007E-2</v>
      </c>
      <c r="M24" s="3">
        <f t="shared" si="1"/>
        <v>8.5810517220665614E-2</v>
      </c>
      <c r="N24" s="2">
        <f t="shared" si="2"/>
        <v>77.503150846015856</v>
      </c>
      <c r="O24" s="2">
        <f t="shared" si="0"/>
        <v>0</v>
      </c>
    </row>
    <row r="25" spans="1:15" x14ac:dyDescent="0.2">
      <c r="A25">
        <v>1</v>
      </c>
      <c r="B25" t="s">
        <v>86</v>
      </c>
      <c r="C25" t="s">
        <v>1</v>
      </c>
      <c r="D25">
        <v>2028</v>
      </c>
      <c r="E25" s="1">
        <f t="shared" si="4"/>
        <v>775</v>
      </c>
      <c r="F25">
        <v>0</v>
      </c>
      <c r="G25" s="1">
        <v>0</v>
      </c>
      <c r="H25" s="1">
        <v>0</v>
      </c>
      <c r="I25">
        <v>11</v>
      </c>
      <c r="J25">
        <v>0</v>
      </c>
      <c r="K25">
        <v>25</v>
      </c>
      <c r="L25">
        <v>7.0000000000000007E-2</v>
      </c>
      <c r="M25" s="3">
        <f t="shared" si="1"/>
        <v>8.5810517220665614E-2</v>
      </c>
      <c r="N25" s="2">
        <f t="shared" si="2"/>
        <v>77.503150846015856</v>
      </c>
      <c r="O25" s="2">
        <f t="shared" si="0"/>
        <v>0</v>
      </c>
    </row>
    <row r="26" spans="1:15" x14ac:dyDescent="0.2">
      <c r="A26">
        <v>1</v>
      </c>
      <c r="B26" t="s">
        <v>86</v>
      </c>
      <c r="C26" t="s">
        <v>1</v>
      </c>
      <c r="D26">
        <v>2029</v>
      </c>
      <c r="E26" s="1">
        <f t="shared" si="4"/>
        <v>775</v>
      </c>
      <c r="F26">
        <v>0</v>
      </c>
      <c r="G26" s="1">
        <v>0</v>
      </c>
      <c r="H26" s="1">
        <v>0</v>
      </c>
      <c r="I26">
        <v>11</v>
      </c>
      <c r="J26">
        <v>0</v>
      </c>
      <c r="K26">
        <v>25</v>
      </c>
      <c r="L26">
        <v>7.0000000000000007E-2</v>
      </c>
      <c r="M26" s="3">
        <f t="shared" si="1"/>
        <v>8.5810517220665614E-2</v>
      </c>
      <c r="N26" s="2">
        <f t="shared" si="2"/>
        <v>77.503150846015856</v>
      </c>
      <c r="O26" s="2">
        <f t="shared" si="0"/>
        <v>0</v>
      </c>
    </row>
    <row r="27" spans="1:15" x14ac:dyDescent="0.2">
      <c r="A27">
        <v>1</v>
      </c>
      <c r="B27" t="s">
        <v>86</v>
      </c>
      <c r="C27" t="s">
        <v>1</v>
      </c>
      <c r="D27">
        <v>2030</v>
      </c>
      <c r="E27" s="1">
        <f t="shared" si="4"/>
        <v>775</v>
      </c>
      <c r="F27">
        <v>0</v>
      </c>
      <c r="G27" s="1">
        <v>0</v>
      </c>
      <c r="H27" s="1">
        <v>0</v>
      </c>
      <c r="I27">
        <v>11</v>
      </c>
      <c r="J27">
        <v>0</v>
      </c>
      <c r="K27">
        <v>25</v>
      </c>
      <c r="L27">
        <v>7.0000000000000007E-2</v>
      </c>
      <c r="M27" s="3">
        <f t="shared" si="1"/>
        <v>8.5810517220665614E-2</v>
      </c>
      <c r="N27" s="2">
        <f t="shared" si="2"/>
        <v>77.503150846015856</v>
      </c>
      <c r="O27" s="2">
        <f t="shared" si="0"/>
        <v>0</v>
      </c>
    </row>
    <row r="28" spans="1:15" x14ac:dyDescent="0.2">
      <c r="A28">
        <v>1</v>
      </c>
      <c r="B28" t="s">
        <v>86</v>
      </c>
      <c r="C28" t="s">
        <v>2</v>
      </c>
      <c r="D28">
        <v>2018</v>
      </c>
      <c r="E28">
        <v>678</v>
      </c>
      <c r="F28">
        <v>0</v>
      </c>
      <c r="G28" s="1">
        <v>0</v>
      </c>
      <c r="H28" s="1">
        <v>0</v>
      </c>
      <c r="I28">
        <v>7</v>
      </c>
      <c r="J28">
        <v>0</v>
      </c>
      <c r="K28">
        <v>25</v>
      </c>
      <c r="L28">
        <v>7.0000000000000007E-2</v>
      </c>
      <c r="M28" s="3">
        <f t="shared" ref="M28:M40" si="5">(L28*(1+L28)^K28)/(((1+L28)^K28)-1)</f>
        <v>8.5810517220665614E-2</v>
      </c>
      <c r="N28" s="2">
        <f t="shared" ref="N28:N40" si="6">E28*M28+I28</f>
        <v>65.179530675611289</v>
      </c>
      <c r="O28" s="2">
        <f t="shared" si="0"/>
        <v>0</v>
      </c>
    </row>
    <row r="29" spans="1:15" x14ac:dyDescent="0.2">
      <c r="A29">
        <v>1</v>
      </c>
      <c r="B29" t="s">
        <v>86</v>
      </c>
      <c r="C29" t="s">
        <v>2</v>
      </c>
      <c r="D29">
        <v>2019</v>
      </c>
      <c r="E29" s="1">
        <f>E28*(1-F28)</f>
        <v>678</v>
      </c>
      <c r="F29">
        <v>0</v>
      </c>
      <c r="G29" s="1">
        <v>0</v>
      </c>
      <c r="H29" s="1">
        <v>0</v>
      </c>
      <c r="I29">
        <v>7</v>
      </c>
      <c r="J29">
        <v>0</v>
      </c>
      <c r="K29">
        <v>25</v>
      </c>
      <c r="L29">
        <v>7.0000000000000007E-2</v>
      </c>
      <c r="M29" s="3">
        <f t="shared" si="5"/>
        <v>8.5810517220665614E-2</v>
      </c>
      <c r="N29" s="2">
        <f t="shared" si="6"/>
        <v>65.179530675611289</v>
      </c>
      <c r="O29" s="2">
        <f t="shared" si="0"/>
        <v>0</v>
      </c>
    </row>
    <row r="30" spans="1:15" x14ac:dyDescent="0.2">
      <c r="A30">
        <v>1</v>
      </c>
      <c r="B30" t="s">
        <v>86</v>
      </c>
      <c r="C30" t="s">
        <v>2</v>
      </c>
      <c r="D30">
        <v>2020</v>
      </c>
      <c r="E30" s="1">
        <f t="shared" ref="E30:E40" si="7">E29*(1-F29)</f>
        <v>678</v>
      </c>
      <c r="F30">
        <v>0</v>
      </c>
      <c r="G30" s="1">
        <v>0</v>
      </c>
      <c r="H30" s="1">
        <v>0</v>
      </c>
      <c r="I30">
        <v>7</v>
      </c>
      <c r="J30">
        <v>0</v>
      </c>
      <c r="K30">
        <v>25</v>
      </c>
      <c r="L30">
        <v>7.0000000000000007E-2</v>
      </c>
      <c r="M30" s="3">
        <f t="shared" si="5"/>
        <v>8.5810517220665614E-2</v>
      </c>
      <c r="N30" s="2">
        <f t="shared" si="6"/>
        <v>65.179530675611289</v>
      </c>
      <c r="O30" s="2">
        <f t="shared" si="0"/>
        <v>0</v>
      </c>
    </row>
    <row r="31" spans="1:15" x14ac:dyDescent="0.2">
      <c r="A31">
        <v>1</v>
      </c>
      <c r="B31" t="s">
        <v>86</v>
      </c>
      <c r="C31" t="s">
        <v>2</v>
      </c>
      <c r="D31">
        <v>2021</v>
      </c>
      <c r="E31" s="1">
        <f t="shared" si="7"/>
        <v>678</v>
      </c>
      <c r="F31">
        <v>0</v>
      </c>
      <c r="G31" s="1">
        <v>0</v>
      </c>
      <c r="H31" s="1">
        <v>0</v>
      </c>
      <c r="I31">
        <v>7</v>
      </c>
      <c r="J31">
        <v>0</v>
      </c>
      <c r="K31">
        <v>25</v>
      </c>
      <c r="L31">
        <v>7.0000000000000007E-2</v>
      </c>
      <c r="M31" s="3">
        <f t="shared" si="5"/>
        <v>8.5810517220665614E-2</v>
      </c>
      <c r="N31" s="2">
        <f t="shared" si="6"/>
        <v>65.179530675611289</v>
      </c>
      <c r="O31" s="2">
        <f t="shared" si="0"/>
        <v>0</v>
      </c>
    </row>
    <row r="32" spans="1:15" x14ac:dyDescent="0.2">
      <c r="A32">
        <v>1</v>
      </c>
      <c r="B32" t="s">
        <v>86</v>
      </c>
      <c r="C32" t="s">
        <v>2</v>
      </c>
      <c r="D32">
        <v>2022</v>
      </c>
      <c r="E32" s="1">
        <f t="shared" si="7"/>
        <v>678</v>
      </c>
      <c r="F32">
        <v>0</v>
      </c>
      <c r="G32" s="1">
        <v>0</v>
      </c>
      <c r="H32" s="1">
        <v>0</v>
      </c>
      <c r="I32">
        <v>7</v>
      </c>
      <c r="J32">
        <v>0</v>
      </c>
      <c r="K32">
        <v>25</v>
      </c>
      <c r="L32">
        <v>7.0000000000000007E-2</v>
      </c>
      <c r="M32" s="3">
        <f t="shared" si="5"/>
        <v>8.5810517220665614E-2</v>
      </c>
      <c r="N32" s="2">
        <f t="shared" si="6"/>
        <v>65.179530675611289</v>
      </c>
      <c r="O32" s="2">
        <f t="shared" si="0"/>
        <v>0</v>
      </c>
    </row>
    <row r="33" spans="1:15" x14ac:dyDescent="0.2">
      <c r="A33">
        <v>1</v>
      </c>
      <c r="B33" t="s">
        <v>86</v>
      </c>
      <c r="C33" t="s">
        <v>2</v>
      </c>
      <c r="D33">
        <v>2023</v>
      </c>
      <c r="E33" s="1">
        <f t="shared" si="7"/>
        <v>678</v>
      </c>
      <c r="F33">
        <v>0</v>
      </c>
      <c r="G33" s="1">
        <v>0</v>
      </c>
      <c r="H33" s="1">
        <v>0</v>
      </c>
      <c r="I33">
        <v>7</v>
      </c>
      <c r="J33">
        <v>0</v>
      </c>
      <c r="K33">
        <v>25</v>
      </c>
      <c r="L33">
        <v>7.0000000000000007E-2</v>
      </c>
      <c r="M33" s="3">
        <f t="shared" si="5"/>
        <v>8.5810517220665614E-2</v>
      </c>
      <c r="N33" s="2">
        <f t="shared" si="6"/>
        <v>65.179530675611289</v>
      </c>
      <c r="O33" s="2">
        <f t="shared" si="0"/>
        <v>0</v>
      </c>
    </row>
    <row r="34" spans="1:15" x14ac:dyDescent="0.2">
      <c r="A34">
        <v>1</v>
      </c>
      <c r="B34" t="s">
        <v>86</v>
      </c>
      <c r="C34" t="s">
        <v>2</v>
      </c>
      <c r="D34">
        <v>2024</v>
      </c>
      <c r="E34" s="1">
        <f t="shared" si="7"/>
        <v>678</v>
      </c>
      <c r="F34">
        <v>0</v>
      </c>
      <c r="G34" s="1">
        <v>0</v>
      </c>
      <c r="H34" s="1">
        <v>0</v>
      </c>
      <c r="I34">
        <v>7</v>
      </c>
      <c r="J34">
        <v>0</v>
      </c>
      <c r="K34">
        <v>25</v>
      </c>
      <c r="L34">
        <v>7.0000000000000007E-2</v>
      </c>
      <c r="M34" s="3">
        <f t="shared" si="5"/>
        <v>8.5810517220665614E-2</v>
      </c>
      <c r="N34" s="2">
        <f t="shared" si="6"/>
        <v>65.179530675611289</v>
      </c>
      <c r="O34" s="2">
        <f t="shared" si="0"/>
        <v>0</v>
      </c>
    </row>
    <row r="35" spans="1:15" x14ac:dyDescent="0.2">
      <c r="A35">
        <v>1</v>
      </c>
      <c r="B35" t="s">
        <v>86</v>
      </c>
      <c r="C35" t="s">
        <v>2</v>
      </c>
      <c r="D35">
        <v>2025</v>
      </c>
      <c r="E35" s="1">
        <f t="shared" si="7"/>
        <v>678</v>
      </c>
      <c r="F35">
        <v>0</v>
      </c>
      <c r="G35" s="1">
        <v>0</v>
      </c>
      <c r="H35" s="1">
        <v>0</v>
      </c>
      <c r="I35">
        <v>7</v>
      </c>
      <c r="J35">
        <v>0</v>
      </c>
      <c r="K35">
        <v>25</v>
      </c>
      <c r="L35">
        <v>7.0000000000000007E-2</v>
      </c>
      <c r="M35" s="3">
        <f t="shared" si="5"/>
        <v>8.5810517220665614E-2</v>
      </c>
      <c r="N35" s="2">
        <f t="shared" si="6"/>
        <v>65.179530675611289</v>
      </c>
      <c r="O35" s="2">
        <f t="shared" si="0"/>
        <v>0</v>
      </c>
    </row>
    <row r="36" spans="1:15" x14ac:dyDescent="0.2">
      <c r="A36">
        <v>1</v>
      </c>
      <c r="B36" t="s">
        <v>86</v>
      </c>
      <c r="C36" t="s">
        <v>2</v>
      </c>
      <c r="D36">
        <v>2026</v>
      </c>
      <c r="E36" s="1">
        <f t="shared" si="7"/>
        <v>678</v>
      </c>
      <c r="F36">
        <v>0</v>
      </c>
      <c r="G36" s="1">
        <v>0</v>
      </c>
      <c r="H36" s="1">
        <v>0</v>
      </c>
      <c r="I36">
        <v>7</v>
      </c>
      <c r="J36">
        <v>0</v>
      </c>
      <c r="K36">
        <v>25</v>
      </c>
      <c r="L36">
        <v>7.0000000000000007E-2</v>
      </c>
      <c r="M36" s="3">
        <f t="shared" si="5"/>
        <v>8.5810517220665614E-2</v>
      </c>
      <c r="N36" s="2">
        <f t="shared" si="6"/>
        <v>65.179530675611289</v>
      </c>
      <c r="O36" s="2">
        <f t="shared" si="0"/>
        <v>0</v>
      </c>
    </row>
    <row r="37" spans="1:15" x14ac:dyDescent="0.2">
      <c r="A37">
        <v>1</v>
      </c>
      <c r="B37" t="s">
        <v>86</v>
      </c>
      <c r="C37" t="s">
        <v>2</v>
      </c>
      <c r="D37">
        <v>2027</v>
      </c>
      <c r="E37" s="1">
        <f t="shared" si="7"/>
        <v>678</v>
      </c>
      <c r="F37">
        <v>0</v>
      </c>
      <c r="G37" s="1">
        <v>0</v>
      </c>
      <c r="H37" s="1">
        <v>0</v>
      </c>
      <c r="I37">
        <v>7</v>
      </c>
      <c r="J37">
        <v>0</v>
      </c>
      <c r="K37">
        <v>25</v>
      </c>
      <c r="L37">
        <v>7.0000000000000007E-2</v>
      </c>
      <c r="M37" s="3">
        <f t="shared" si="5"/>
        <v>8.5810517220665614E-2</v>
      </c>
      <c r="N37" s="2">
        <f t="shared" si="6"/>
        <v>65.179530675611289</v>
      </c>
      <c r="O37" s="2">
        <f t="shared" si="0"/>
        <v>0</v>
      </c>
    </row>
    <row r="38" spans="1:15" x14ac:dyDescent="0.2">
      <c r="A38">
        <v>1</v>
      </c>
      <c r="B38" t="s">
        <v>86</v>
      </c>
      <c r="C38" t="s">
        <v>2</v>
      </c>
      <c r="D38">
        <v>2028</v>
      </c>
      <c r="E38" s="1">
        <f t="shared" si="7"/>
        <v>678</v>
      </c>
      <c r="F38">
        <v>0</v>
      </c>
      <c r="G38" s="1">
        <v>0</v>
      </c>
      <c r="H38" s="1">
        <v>0</v>
      </c>
      <c r="I38">
        <v>7</v>
      </c>
      <c r="J38">
        <v>0</v>
      </c>
      <c r="K38">
        <v>25</v>
      </c>
      <c r="L38">
        <v>7.0000000000000007E-2</v>
      </c>
      <c r="M38" s="3">
        <f t="shared" si="5"/>
        <v>8.5810517220665614E-2</v>
      </c>
      <c r="N38" s="2">
        <f t="shared" si="6"/>
        <v>65.179530675611289</v>
      </c>
      <c r="O38" s="2">
        <f t="shared" si="0"/>
        <v>0</v>
      </c>
    </row>
    <row r="39" spans="1:15" x14ac:dyDescent="0.2">
      <c r="A39">
        <v>1</v>
      </c>
      <c r="B39" t="s">
        <v>86</v>
      </c>
      <c r="C39" t="s">
        <v>2</v>
      </c>
      <c r="D39">
        <v>2029</v>
      </c>
      <c r="E39" s="1">
        <f t="shared" si="7"/>
        <v>678</v>
      </c>
      <c r="F39">
        <v>0</v>
      </c>
      <c r="G39" s="1">
        <v>0</v>
      </c>
      <c r="H39" s="1">
        <v>0</v>
      </c>
      <c r="I39">
        <v>7</v>
      </c>
      <c r="J39">
        <v>0</v>
      </c>
      <c r="K39">
        <v>25</v>
      </c>
      <c r="L39">
        <v>7.0000000000000007E-2</v>
      </c>
      <c r="M39" s="3">
        <f t="shared" si="5"/>
        <v>8.5810517220665614E-2</v>
      </c>
      <c r="N39" s="2">
        <f t="shared" si="6"/>
        <v>65.179530675611289</v>
      </c>
      <c r="O39" s="2">
        <f t="shared" si="0"/>
        <v>0</v>
      </c>
    </row>
    <row r="40" spans="1:15" x14ac:dyDescent="0.2">
      <c r="A40">
        <v>1</v>
      </c>
      <c r="B40" t="s">
        <v>86</v>
      </c>
      <c r="C40" t="s">
        <v>2</v>
      </c>
      <c r="D40">
        <v>2030</v>
      </c>
      <c r="E40" s="1">
        <f t="shared" si="7"/>
        <v>678</v>
      </c>
      <c r="F40">
        <v>0</v>
      </c>
      <c r="G40" s="1">
        <v>0</v>
      </c>
      <c r="H40" s="1">
        <v>0</v>
      </c>
      <c r="I40">
        <v>7</v>
      </c>
      <c r="J40">
        <v>0</v>
      </c>
      <c r="K40">
        <v>25</v>
      </c>
      <c r="L40">
        <v>7.0000000000000007E-2</v>
      </c>
      <c r="M40" s="3">
        <f t="shared" si="5"/>
        <v>8.5810517220665614E-2</v>
      </c>
      <c r="N40" s="2">
        <f t="shared" si="6"/>
        <v>65.179530675611289</v>
      </c>
      <c r="O40" s="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9" sqref="B9"/>
    </sheetView>
  </sheetViews>
  <sheetFormatPr baseColWidth="10" defaultRowHeight="16" x14ac:dyDescent="0.2"/>
  <cols>
    <col min="1" max="1" width="26.33203125" bestFit="1" customWidth="1"/>
    <col min="2" max="2" width="26.33203125" customWidth="1"/>
    <col min="3" max="3" width="24.5" bestFit="1" customWidth="1"/>
    <col min="4" max="4" width="29" bestFit="1" customWidth="1"/>
    <col min="5" max="5" width="23.5" bestFit="1" customWidth="1"/>
  </cols>
  <sheetData>
    <row r="1" spans="1:6" x14ac:dyDescent="0.2">
      <c r="A1" t="s">
        <v>90</v>
      </c>
      <c r="B1" t="s">
        <v>88</v>
      </c>
      <c r="C1" t="s">
        <v>87</v>
      </c>
      <c r="D1" t="s">
        <v>89</v>
      </c>
      <c r="E1" t="s">
        <v>91</v>
      </c>
      <c r="F1" t="s">
        <v>92</v>
      </c>
    </row>
    <row r="2" spans="1:6" x14ac:dyDescent="0.2">
      <c r="A2">
        <v>1</v>
      </c>
      <c r="B2" t="s">
        <v>84</v>
      </c>
      <c r="C2" t="s">
        <v>81</v>
      </c>
      <c r="D2" t="s">
        <v>86</v>
      </c>
      <c r="E2" t="str">
        <f>CONCATENATE(B2, "_", C2, "_", D2)</f>
        <v>VRElow_SThigh_CONVhigh</v>
      </c>
      <c r="F2" t="s">
        <v>93</v>
      </c>
    </row>
    <row r="3" spans="1:6" x14ac:dyDescent="0.2">
      <c r="A3">
        <v>2</v>
      </c>
      <c r="B3" t="s">
        <v>85</v>
      </c>
      <c r="C3" t="s">
        <v>81</v>
      </c>
      <c r="D3" t="s">
        <v>86</v>
      </c>
      <c r="E3" t="str">
        <f>CONCATENATE(B3, "_", C3, "_", D3)</f>
        <v>VREhigh_SThigh_CONVhigh</v>
      </c>
      <c r="F3" t="s">
        <v>94</v>
      </c>
    </row>
    <row r="4" spans="1:6" x14ac:dyDescent="0.2">
      <c r="A4">
        <v>3</v>
      </c>
      <c r="B4" t="s">
        <v>84</v>
      </c>
      <c r="C4" t="s">
        <v>83</v>
      </c>
      <c r="D4" t="s">
        <v>86</v>
      </c>
      <c r="E4" t="str">
        <f>CONCATENATE(B4, "_", C4, "_", D4)</f>
        <v>VRElow_STlow_CONVhigh</v>
      </c>
      <c r="F4" t="s">
        <v>95</v>
      </c>
    </row>
    <row r="5" spans="1:6" x14ac:dyDescent="0.2">
      <c r="A5">
        <v>4</v>
      </c>
      <c r="B5" t="s">
        <v>85</v>
      </c>
      <c r="C5" t="s">
        <v>83</v>
      </c>
      <c r="D5" t="s">
        <v>86</v>
      </c>
      <c r="E5" t="str">
        <f>CONCATENATE(B5, "_", C5, "_", D5)</f>
        <v>VREhigh_STlow_CONVhigh</v>
      </c>
      <c r="F5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opLeftCell="E1" workbookViewId="0">
      <selection activeCell="O1" sqref="O1"/>
    </sheetView>
  </sheetViews>
  <sheetFormatPr baseColWidth="10" defaultRowHeight="16" x14ac:dyDescent="0.2"/>
  <sheetData>
    <row r="1" spans="1:31" x14ac:dyDescent="0.2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63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</row>
    <row r="2" spans="1:31" x14ac:dyDescent="0.2">
      <c r="A2" t="s">
        <v>14</v>
      </c>
      <c r="B2" t="s">
        <v>52</v>
      </c>
      <c r="C2" t="s">
        <v>53</v>
      </c>
      <c r="D2" t="s">
        <v>54</v>
      </c>
      <c r="E2" t="s">
        <v>55</v>
      </c>
      <c r="G2">
        <v>0</v>
      </c>
      <c r="S2">
        <v>0.92195444599999998</v>
      </c>
      <c r="T2">
        <v>0.92195444599999998</v>
      </c>
      <c r="U2">
        <v>2</v>
      </c>
      <c r="V2" t="s">
        <v>55</v>
      </c>
      <c r="X2" t="s">
        <v>55</v>
      </c>
      <c r="Z2" t="s">
        <v>55</v>
      </c>
    </row>
    <row r="3" spans="1:31" x14ac:dyDescent="0.2">
      <c r="A3" t="s">
        <v>15</v>
      </c>
      <c r="B3" t="s">
        <v>52</v>
      </c>
      <c r="C3" t="s">
        <v>53</v>
      </c>
      <c r="D3" t="s">
        <v>54</v>
      </c>
      <c r="E3" t="s">
        <v>55</v>
      </c>
      <c r="G3">
        <v>0</v>
      </c>
      <c r="S3">
        <v>0.92195444599999998</v>
      </c>
      <c r="T3">
        <v>0.92195444599999998</v>
      </c>
      <c r="U3">
        <v>4</v>
      </c>
      <c r="V3" t="s">
        <v>55</v>
      </c>
      <c r="X3" t="s">
        <v>55</v>
      </c>
      <c r="Z3" t="s">
        <v>55</v>
      </c>
    </row>
    <row r="4" spans="1:31" x14ac:dyDescent="0.2">
      <c r="A4" t="s">
        <v>16</v>
      </c>
      <c r="B4" t="s">
        <v>52</v>
      </c>
      <c r="C4" t="s">
        <v>53</v>
      </c>
      <c r="D4" t="s">
        <v>54</v>
      </c>
      <c r="E4" t="s">
        <v>55</v>
      </c>
      <c r="G4">
        <v>0</v>
      </c>
      <c r="S4">
        <v>0.92195444599999998</v>
      </c>
      <c r="T4">
        <v>0.92195444599999998</v>
      </c>
      <c r="U4">
        <v>6</v>
      </c>
      <c r="V4" t="s">
        <v>55</v>
      </c>
      <c r="X4" t="s">
        <v>55</v>
      </c>
      <c r="Z4" t="s">
        <v>55</v>
      </c>
    </row>
    <row r="5" spans="1:31" x14ac:dyDescent="0.2">
      <c r="A5" t="s">
        <v>1</v>
      </c>
      <c r="B5" t="s">
        <v>56</v>
      </c>
      <c r="C5" t="s">
        <v>57</v>
      </c>
      <c r="D5" t="s">
        <v>58</v>
      </c>
      <c r="E5" t="s">
        <v>55</v>
      </c>
      <c r="F5" t="s">
        <v>59</v>
      </c>
      <c r="G5">
        <v>85</v>
      </c>
      <c r="H5">
        <v>1</v>
      </c>
      <c r="I5">
        <v>0.5</v>
      </c>
      <c r="J5">
        <v>500</v>
      </c>
      <c r="K5">
        <v>288.75</v>
      </c>
      <c r="L5">
        <v>288.75</v>
      </c>
      <c r="Q5">
        <v>6</v>
      </c>
      <c r="R5">
        <v>6</v>
      </c>
      <c r="V5" t="s">
        <v>55</v>
      </c>
      <c r="X5" t="s">
        <v>55</v>
      </c>
      <c r="Z5" t="s">
        <v>55</v>
      </c>
      <c r="AE5" t="s">
        <v>55</v>
      </c>
    </row>
    <row r="6" spans="1:31" x14ac:dyDescent="0.2">
      <c r="A6" t="s">
        <v>21</v>
      </c>
      <c r="B6" t="s">
        <v>56</v>
      </c>
      <c r="C6" t="s">
        <v>57</v>
      </c>
      <c r="D6" t="s">
        <v>60</v>
      </c>
      <c r="E6" t="s">
        <v>55</v>
      </c>
      <c r="F6" t="s">
        <v>61</v>
      </c>
      <c r="G6">
        <v>46</v>
      </c>
      <c r="H6">
        <v>1</v>
      </c>
      <c r="I6">
        <v>0.6</v>
      </c>
      <c r="J6">
        <v>600</v>
      </c>
      <c r="K6">
        <v>69.3</v>
      </c>
      <c r="L6">
        <v>69.3</v>
      </c>
      <c r="Q6">
        <v>12</v>
      </c>
      <c r="R6">
        <v>12</v>
      </c>
      <c r="V6" t="s">
        <v>55</v>
      </c>
      <c r="X6" t="s">
        <v>55</v>
      </c>
      <c r="Z6" t="s">
        <v>55</v>
      </c>
      <c r="AE6" t="s">
        <v>55</v>
      </c>
    </row>
    <row r="7" spans="1:31" x14ac:dyDescent="0.2">
      <c r="A7" t="s">
        <v>2</v>
      </c>
      <c r="B7" t="s">
        <v>56</v>
      </c>
      <c r="C7" t="s">
        <v>57</v>
      </c>
      <c r="D7" t="s">
        <v>62</v>
      </c>
      <c r="E7" t="s">
        <v>55</v>
      </c>
      <c r="F7" t="s">
        <v>59</v>
      </c>
      <c r="G7">
        <v>127</v>
      </c>
      <c r="H7">
        <v>1</v>
      </c>
      <c r="I7">
        <v>0.4</v>
      </c>
      <c r="J7">
        <v>200</v>
      </c>
      <c r="K7">
        <v>57.75</v>
      </c>
      <c r="L7">
        <v>57.75</v>
      </c>
      <c r="Q7">
        <v>1</v>
      </c>
      <c r="R7">
        <v>1</v>
      </c>
      <c r="V7" t="s">
        <v>55</v>
      </c>
      <c r="X7" t="s">
        <v>55</v>
      </c>
      <c r="Z7" t="s">
        <v>55</v>
      </c>
      <c r="AE7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F6A01A"/>
  </sheetPr>
  <dimension ref="H5:CD121"/>
  <sheetViews>
    <sheetView topLeftCell="M1" workbookViewId="0">
      <selection activeCell="M8" sqref="M8"/>
    </sheetView>
  </sheetViews>
  <sheetFormatPr baseColWidth="10" defaultColWidth="8.83203125" defaultRowHeight="15" x14ac:dyDescent="0.2"/>
  <cols>
    <col min="1" max="1" width="3.5" style="4" customWidth="1"/>
    <col min="2" max="2" width="4" style="4" customWidth="1"/>
    <col min="3" max="3" width="3.83203125" style="4" customWidth="1"/>
    <col min="4" max="5" width="3.6640625" style="4" customWidth="1"/>
    <col min="6" max="6" width="4" style="4" customWidth="1"/>
    <col min="7" max="7" width="4.1640625" style="4" customWidth="1"/>
    <col min="8" max="9" width="8.83203125" style="4"/>
    <col min="10" max="10" width="36.5" style="4" customWidth="1"/>
    <col min="11" max="11" width="32" style="4" customWidth="1"/>
    <col min="12" max="16384" width="8.83203125" style="4"/>
  </cols>
  <sheetData>
    <row r="5" spans="8:82" ht="28.5" customHeight="1" x14ac:dyDescent="0.2">
      <c r="H5" s="19" t="s">
        <v>64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8:82" ht="22.5" customHeight="1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8" spans="8:82" x14ac:dyDescent="0.2">
      <c r="J8" s="4" t="s">
        <v>98</v>
      </c>
      <c r="AW8" s="5" t="s">
        <v>65</v>
      </c>
    </row>
    <row r="9" spans="8:82" x14ac:dyDescent="0.2">
      <c r="J9" s="21" t="s">
        <v>99</v>
      </c>
      <c r="K9" s="22">
        <v>4</v>
      </c>
      <c r="L9" s="4">
        <v>2017</v>
      </c>
      <c r="M9" s="4">
        <v>2018</v>
      </c>
      <c r="N9" s="4">
        <v>2019</v>
      </c>
      <c r="O9" s="4">
        <v>2020</v>
      </c>
      <c r="P9" s="4">
        <v>2021</v>
      </c>
      <c r="Q9" s="4">
        <v>2022</v>
      </c>
      <c r="R9" s="4">
        <v>2023</v>
      </c>
      <c r="S9" s="4">
        <v>2024</v>
      </c>
      <c r="T9" s="4">
        <v>2025</v>
      </c>
      <c r="U9" s="4">
        <v>2026</v>
      </c>
      <c r="V9" s="4">
        <v>2027</v>
      </c>
      <c r="W9" s="4">
        <v>2028</v>
      </c>
      <c r="X9" s="4">
        <v>2029</v>
      </c>
      <c r="Y9" s="4">
        <v>2030</v>
      </c>
      <c r="Z9" s="4">
        <v>2031</v>
      </c>
      <c r="AA9" s="4">
        <v>2032</v>
      </c>
      <c r="AB9" s="4">
        <v>2033</v>
      </c>
      <c r="AC9" s="4">
        <v>2034</v>
      </c>
      <c r="AD9" s="4">
        <v>2035</v>
      </c>
      <c r="AE9" s="4">
        <v>2036</v>
      </c>
      <c r="AF9" s="4">
        <v>2037</v>
      </c>
      <c r="AG9" s="4">
        <v>2038</v>
      </c>
      <c r="AH9" s="4">
        <v>2039</v>
      </c>
      <c r="AI9" s="4">
        <v>2040</v>
      </c>
      <c r="AJ9" s="4">
        <v>2041</v>
      </c>
      <c r="AK9" s="4">
        <v>2042</v>
      </c>
      <c r="AL9" s="4">
        <v>2043</v>
      </c>
      <c r="AM9" s="4">
        <v>2044</v>
      </c>
      <c r="AN9" s="4">
        <v>2045</v>
      </c>
      <c r="AO9" s="4">
        <v>2046</v>
      </c>
      <c r="AP9" s="4">
        <v>2047</v>
      </c>
      <c r="AQ9" s="4">
        <v>2048</v>
      </c>
      <c r="AR9" s="4">
        <v>2049</v>
      </c>
      <c r="AS9" s="4">
        <v>2050</v>
      </c>
      <c r="AX9" s="4">
        <v>2018</v>
      </c>
      <c r="AY9" s="4">
        <v>2019</v>
      </c>
      <c r="AZ9" s="4">
        <v>2020</v>
      </c>
      <c r="BA9" s="4">
        <v>2021</v>
      </c>
      <c r="BB9" s="4">
        <v>2022</v>
      </c>
      <c r="BC9" s="4">
        <v>2023</v>
      </c>
      <c r="BD9" s="4">
        <v>2024</v>
      </c>
      <c r="BE9" s="4">
        <v>2025</v>
      </c>
      <c r="BF9" s="4">
        <v>2026</v>
      </c>
      <c r="BG9" s="4">
        <v>2027</v>
      </c>
      <c r="BH9" s="4">
        <v>2028</v>
      </c>
      <c r="BI9" s="4">
        <v>2029</v>
      </c>
      <c r="BJ9" s="4">
        <v>2030</v>
      </c>
      <c r="BK9" s="4">
        <v>2031</v>
      </c>
      <c r="BL9" s="4">
        <v>2032</v>
      </c>
      <c r="BM9" s="4">
        <v>2033</v>
      </c>
      <c r="BN9" s="4">
        <v>2034</v>
      </c>
      <c r="BO9" s="4">
        <v>2035</v>
      </c>
      <c r="BP9" s="4">
        <v>2036</v>
      </c>
      <c r="BQ9" s="4">
        <v>2037</v>
      </c>
      <c r="BR9" s="4">
        <v>2038</v>
      </c>
      <c r="BS9" s="4">
        <v>2039</v>
      </c>
      <c r="BT9" s="4">
        <v>2040</v>
      </c>
      <c r="BU9" s="4">
        <v>2041</v>
      </c>
      <c r="BV9" s="4">
        <v>2042</v>
      </c>
      <c r="BW9" s="4">
        <v>2043</v>
      </c>
      <c r="BX9" s="4">
        <v>2044</v>
      </c>
      <c r="BY9" s="4">
        <v>2045</v>
      </c>
      <c r="BZ9" s="4">
        <v>2046</v>
      </c>
      <c r="CA9" s="4">
        <v>2047</v>
      </c>
      <c r="CB9" s="4">
        <v>2048</v>
      </c>
      <c r="CC9" s="4">
        <v>2049</v>
      </c>
      <c r="CD9" s="4">
        <v>2050</v>
      </c>
    </row>
    <row r="10" spans="8:82" ht="15" customHeight="1" x14ac:dyDescent="0.2">
      <c r="H10" s="20" t="s">
        <v>66</v>
      </c>
      <c r="J10" s="17" t="s">
        <v>67</v>
      </c>
      <c r="K10" s="6" t="s">
        <v>68</v>
      </c>
      <c r="L10" s="7"/>
      <c r="M10" s="7">
        <f>AX10*$K$9+AX19</f>
        <v>1484.375</v>
      </c>
      <c r="N10" s="7">
        <f t="shared" ref="N10:AS12" si="0">AY10*$K$9+AY19</f>
        <v>1323.09646390336</v>
      </c>
      <c r="O10" s="7">
        <f t="shared" si="0"/>
        <v>1161.81792780672</v>
      </c>
      <c r="P10" s="7">
        <f t="shared" si="0"/>
        <v>1073.097286046934</v>
      </c>
      <c r="Q10" s="7">
        <f t="shared" si="0"/>
        <v>984.37664428714811</v>
      </c>
      <c r="R10" s="7">
        <f t="shared" si="0"/>
        <v>895.65600252736203</v>
      </c>
      <c r="S10" s="7">
        <f t="shared" si="0"/>
        <v>806.93536076757619</v>
      </c>
      <c r="T10" s="7">
        <f t="shared" si="0"/>
        <v>718.21471900779056</v>
      </c>
      <c r="U10" s="7">
        <f t="shared" si="0"/>
        <v>671.74200189552175</v>
      </c>
      <c r="V10" s="7">
        <f t="shared" si="0"/>
        <v>625.26928478325294</v>
      </c>
      <c r="W10" s="7">
        <f t="shared" si="0"/>
        <v>578.79656767098413</v>
      </c>
      <c r="X10" s="7">
        <f t="shared" si="0"/>
        <v>532.32385055871543</v>
      </c>
      <c r="Y10" s="7">
        <f t="shared" si="0"/>
        <v>485.85113344644657</v>
      </c>
      <c r="Z10" s="7">
        <f t="shared" si="0"/>
        <v>476.34535040075514</v>
      </c>
      <c r="AA10" s="7">
        <f t="shared" si="0"/>
        <v>466.83956735506376</v>
      </c>
      <c r="AB10" s="7">
        <f t="shared" si="0"/>
        <v>457.33378430937245</v>
      </c>
      <c r="AC10" s="7">
        <f t="shared" si="0"/>
        <v>447.82800126368102</v>
      </c>
      <c r="AD10" s="7">
        <f t="shared" si="0"/>
        <v>438.32221821798964</v>
      </c>
      <c r="AE10" s="7">
        <f t="shared" si="0"/>
        <v>428.81643517229827</v>
      </c>
      <c r="AF10" s="7">
        <f t="shared" si="0"/>
        <v>419.3106521266069</v>
      </c>
      <c r="AG10" s="7">
        <f t="shared" si="0"/>
        <v>409.80486908091552</v>
      </c>
      <c r="AH10" s="7">
        <f t="shared" si="0"/>
        <v>400.29908603522415</v>
      </c>
      <c r="AI10" s="7">
        <f t="shared" si="0"/>
        <v>390.79330298953272</v>
      </c>
      <c r="AJ10" s="7">
        <f t="shared" si="0"/>
        <v>381.2875199438414</v>
      </c>
      <c r="AK10" s="7">
        <f t="shared" si="0"/>
        <v>371.78173689815003</v>
      </c>
      <c r="AL10" s="7">
        <f t="shared" si="0"/>
        <v>362.27595385245866</v>
      </c>
      <c r="AM10" s="7">
        <f t="shared" si="0"/>
        <v>352.77017080676728</v>
      </c>
      <c r="AN10" s="7">
        <f t="shared" si="0"/>
        <v>343.26438776107591</v>
      </c>
      <c r="AO10" s="7">
        <f t="shared" si="0"/>
        <v>333.75860471538465</v>
      </c>
      <c r="AP10" s="7">
        <f t="shared" si="0"/>
        <v>324.25282166969328</v>
      </c>
      <c r="AQ10" s="7">
        <f t="shared" si="0"/>
        <v>314.7470386240019</v>
      </c>
      <c r="AR10" s="7">
        <f t="shared" si="0"/>
        <v>305.24125557831064</v>
      </c>
      <c r="AS10" s="7">
        <f t="shared" si="0"/>
        <v>295.73547253261972</v>
      </c>
      <c r="AW10" s="4" t="s">
        <v>69</v>
      </c>
      <c r="AX10" s="7">
        <v>204.1015625</v>
      </c>
      <c r="AY10" s="7">
        <v>181.92576378671203</v>
      </c>
      <c r="AZ10" s="7">
        <v>159.74996507342399</v>
      </c>
      <c r="BA10" s="7">
        <v>147.55087683145342</v>
      </c>
      <c r="BB10" s="7">
        <v>135.35178858948285</v>
      </c>
      <c r="BC10" s="7">
        <v>123.15270034751228</v>
      </c>
      <c r="BD10" s="7">
        <v>110.95361210554172</v>
      </c>
      <c r="BE10" s="7">
        <v>98.754523863571194</v>
      </c>
      <c r="BF10" s="7">
        <v>92.364525260634238</v>
      </c>
      <c r="BG10" s="7">
        <v>85.974526657697282</v>
      </c>
      <c r="BH10" s="7">
        <v>79.584528054760327</v>
      </c>
      <c r="BI10" s="7">
        <v>73.194529451823371</v>
      </c>
      <c r="BJ10" s="7">
        <v>66.804530848886401</v>
      </c>
      <c r="BK10" s="7">
        <v>65.497485680103836</v>
      </c>
      <c r="BL10" s="7">
        <v>64.19044051132127</v>
      </c>
      <c r="BM10" s="7">
        <v>62.883395342538712</v>
      </c>
      <c r="BN10" s="7">
        <v>61.57635017375614</v>
      </c>
      <c r="BO10" s="7">
        <v>60.269305004973575</v>
      </c>
      <c r="BP10" s="7">
        <v>58.962259836191016</v>
      </c>
      <c r="BQ10" s="7">
        <v>57.655214667408451</v>
      </c>
      <c r="BR10" s="7">
        <v>56.348169498625886</v>
      </c>
      <c r="BS10" s="7">
        <v>55.041124329843313</v>
      </c>
      <c r="BT10" s="7">
        <v>53.734079161060748</v>
      </c>
      <c r="BU10" s="7">
        <v>52.42703399227819</v>
      </c>
      <c r="BV10" s="7">
        <v>51.119988823495625</v>
      </c>
      <c r="BW10" s="7">
        <v>49.812943654713067</v>
      </c>
      <c r="BX10" s="7">
        <v>48.505898485930501</v>
      </c>
      <c r="BY10" s="7">
        <v>47.198853317147943</v>
      </c>
      <c r="BZ10" s="7">
        <v>45.891808148365385</v>
      </c>
      <c r="CA10" s="7">
        <v>44.584762979582827</v>
      </c>
      <c r="CB10" s="7">
        <v>43.277717810800269</v>
      </c>
      <c r="CC10" s="7">
        <v>41.970672642017711</v>
      </c>
      <c r="CD10" s="7">
        <v>40.663627473235209</v>
      </c>
    </row>
    <row r="11" spans="8:82" x14ac:dyDescent="0.2">
      <c r="H11" s="20"/>
      <c r="J11" s="18"/>
      <c r="K11" s="8" t="s">
        <v>70</v>
      </c>
      <c r="L11" s="7"/>
      <c r="M11" s="7">
        <f t="shared" ref="M11:M12" si="1">AX11*$K$9+AX20</f>
        <v>1484.375</v>
      </c>
      <c r="N11" s="7">
        <f t="shared" si="0"/>
        <v>1384.2199618045338</v>
      </c>
      <c r="O11" s="7">
        <f t="shared" si="0"/>
        <v>1284.064923609068</v>
      </c>
      <c r="P11" s="7">
        <f t="shared" si="0"/>
        <v>1220.7636690925328</v>
      </c>
      <c r="Q11" s="7">
        <f t="shared" si="0"/>
        <v>1157.4624145759976</v>
      </c>
      <c r="R11" s="7">
        <f t="shared" si="0"/>
        <v>1094.1611600594629</v>
      </c>
      <c r="S11" s="7">
        <f t="shared" si="0"/>
        <v>1030.8599055429277</v>
      </c>
      <c r="T11" s="7">
        <f t="shared" si="0"/>
        <v>967.55865102639291</v>
      </c>
      <c r="U11" s="7">
        <f t="shared" si="0"/>
        <v>936.11500870384475</v>
      </c>
      <c r="V11" s="7">
        <f t="shared" si="0"/>
        <v>904.67136638129648</v>
      </c>
      <c r="W11" s="7">
        <f t="shared" si="0"/>
        <v>873.22772405874832</v>
      </c>
      <c r="X11" s="7">
        <f t="shared" si="0"/>
        <v>841.78408173620028</v>
      </c>
      <c r="Y11" s="7">
        <f t="shared" si="0"/>
        <v>810.34043941365223</v>
      </c>
      <c r="Z11" s="7">
        <f t="shared" si="0"/>
        <v>800.21118392098151</v>
      </c>
      <c r="AA11" s="7">
        <f t="shared" si="0"/>
        <v>790.08192842831079</v>
      </c>
      <c r="AB11" s="7">
        <f t="shared" si="0"/>
        <v>779.95267293564007</v>
      </c>
      <c r="AC11" s="7">
        <f t="shared" si="0"/>
        <v>769.82341744296946</v>
      </c>
      <c r="AD11" s="7">
        <f t="shared" si="0"/>
        <v>759.69416195029862</v>
      </c>
      <c r="AE11" s="7">
        <f t="shared" si="0"/>
        <v>749.56490645762801</v>
      </c>
      <c r="AF11" s="7">
        <f t="shared" si="0"/>
        <v>739.4356509649574</v>
      </c>
      <c r="AG11" s="7">
        <f t="shared" si="0"/>
        <v>729.30639547228668</v>
      </c>
      <c r="AH11" s="7">
        <f t="shared" si="0"/>
        <v>719.17713997961619</v>
      </c>
      <c r="AI11" s="7">
        <f t="shared" si="0"/>
        <v>709.04788448694546</v>
      </c>
      <c r="AJ11" s="7">
        <f t="shared" si="0"/>
        <v>698.91862899427485</v>
      </c>
      <c r="AK11" s="7">
        <f t="shared" si="0"/>
        <v>688.78937350160425</v>
      </c>
      <c r="AL11" s="7">
        <f t="shared" si="0"/>
        <v>678.66011800893364</v>
      </c>
      <c r="AM11" s="7">
        <f t="shared" si="0"/>
        <v>668.53086251626291</v>
      </c>
      <c r="AN11" s="7">
        <f t="shared" si="0"/>
        <v>658.40160702359231</v>
      </c>
      <c r="AO11" s="7">
        <f t="shared" si="0"/>
        <v>648.2723515309217</v>
      </c>
      <c r="AP11" s="7">
        <f t="shared" si="0"/>
        <v>638.14309603825109</v>
      </c>
      <c r="AQ11" s="7">
        <f t="shared" si="0"/>
        <v>628.01384054558048</v>
      </c>
      <c r="AR11" s="7">
        <f t="shared" si="0"/>
        <v>617.88458505290987</v>
      </c>
      <c r="AS11" s="7">
        <f t="shared" si="0"/>
        <v>607.75532956023926</v>
      </c>
      <c r="AW11" s="4" t="s">
        <v>71</v>
      </c>
      <c r="AX11" s="7">
        <v>204.1015625</v>
      </c>
      <c r="AY11" s="7">
        <v>190.33024474812342</v>
      </c>
      <c r="AZ11" s="7">
        <v>176.55892699624687</v>
      </c>
      <c r="BA11" s="7">
        <v>167.85500450022329</v>
      </c>
      <c r="BB11" s="7">
        <v>159.15108200419968</v>
      </c>
      <c r="BC11" s="7">
        <v>150.44715950817613</v>
      </c>
      <c r="BD11" s="7">
        <v>141.74323701215255</v>
      </c>
      <c r="BE11" s="7">
        <v>133.03931451612902</v>
      </c>
      <c r="BF11" s="7">
        <v>128.71581369677864</v>
      </c>
      <c r="BG11" s="7">
        <v>124.39231287742827</v>
      </c>
      <c r="BH11" s="7">
        <v>120.0688120580779</v>
      </c>
      <c r="BI11" s="7">
        <v>115.74531123872752</v>
      </c>
      <c r="BJ11" s="7">
        <v>111.42181041937718</v>
      </c>
      <c r="BK11" s="7">
        <v>110.02903778913496</v>
      </c>
      <c r="BL11" s="7">
        <v>108.63626515889274</v>
      </c>
      <c r="BM11" s="7">
        <v>107.24349252865052</v>
      </c>
      <c r="BN11" s="7">
        <v>105.85071989840829</v>
      </c>
      <c r="BO11" s="7">
        <v>104.45794726816607</v>
      </c>
      <c r="BP11" s="7">
        <v>103.06517463792385</v>
      </c>
      <c r="BQ11" s="7">
        <v>101.67240200768164</v>
      </c>
      <c r="BR11" s="7">
        <v>100.27962937743942</v>
      </c>
      <c r="BS11" s="7">
        <v>98.886856747197214</v>
      </c>
      <c r="BT11" s="7">
        <v>97.494084116955008</v>
      </c>
      <c r="BU11" s="7">
        <v>96.101311486712788</v>
      </c>
      <c r="BV11" s="7">
        <v>94.708538856470582</v>
      </c>
      <c r="BW11" s="7">
        <v>93.315766226228376</v>
      </c>
      <c r="BX11" s="7">
        <v>91.922993595986156</v>
      </c>
      <c r="BY11" s="7">
        <v>90.530220965743951</v>
      </c>
      <c r="BZ11" s="7">
        <v>89.137448335501745</v>
      </c>
      <c r="CA11" s="7">
        <v>87.744675705259525</v>
      </c>
      <c r="CB11" s="7">
        <v>86.351903075017319</v>
      </c>
      <c r="CC11" s="7">
        <v>84.959130444775113</v>
      </c>
      <c r="CD11" s="7">
        <v>83.566357814532893</v>
      </c>
    </row>
    <row r="12" spans="8:82" x14ac:dyDescent="0.2">
      <c r="H12" s="20"/>
      <c r="J12" s="18"/>
      <c r="K12" s="9" t="s">
        <v>72</v>
      </c>
      <c r="L12" s="7"/>
      <c r="M12" s="7">
        <f t="shared" si="1"/>
        <v>1484.375</v>
      </c>
      <c r="N12" s="7">
        <f t="shared" si="0"/>
        <v>1484.375</v>
      </c>
      <c r="O12" s="7">
        <f t="shared" si="0"/>
        <v>1438.595210280374</v>
      </c>
      <c r="P12" s="7">
        <f t="shared" si="0"/>
        <v>1426.1567592172078</v>
      </c>
      <c r="Q12" s="7">
        <f t="shared" si="0"/>
        <v>1413.7183081540416</v>
      </c>
      <c r="R12" s="7">
        <f t="shared" si="0"/>
        <v>1401.2798570908753</v>
      </c>
      <c r="S12" s="7">
        <f t="shared" si="0"/>
        <v>1388.8414060277091</v>
      </c>
      <c r="T12" s="7">
        <f t="shared" si="0"/>
        <v>1376.4029549645429</v>
      </c>
      <c r="U12" s="7">
        <f t="shared" si="0"/>
        <v>1363.9645039013767</v>
      </c>
      <c r="V12" s="7">
        <f t="shared" si="0"/>
        <v>1351.5260528382105</v>
      </c>
      <c r="W12" s="7">
        <f t="shared" si="0"/>
        <v>1339.0876017750443</v>
      </c>
      <c r="X12" s="7">
        <f t="shared" si="0"/>
        <v>1326.6491507118781</v>
      </c>
      <c r="Y12" s="7">
        <f t="shared" si="0"/>
        <v>1314.2106996487119</v>
      </c>
      <c r="Z12" s="7">
        <f t="shared" si="0"/>
        <v>1310.1716874634074</v>
      </c>
      <c r="AA12" s="7">
        <f t="shared" si="0"/>
        <v>1306.1326752781029</v>
      </c>
      <c r="AB12" s="7">
        <f t="shared" si="0"/>
        <v>1302.0936630927986</v>
      </c>
      <c r="AC12" s="7">
        <f t="shared" si="0"/>
        <v>1298.0546509074941</v>
      </c>
      <c r="AD12" s="7">
        <f t="shared" si="0"/>
        <v>1294.0156387221896</v>
      </c>
      <c r="AE12" s="7">
        <f t="shared" si="0"/>
        <v>1289.9766265368853</v>
      </c>
      <c r="AF12" s="7">
        <f t="shared" si="0"/>
        <v>1285.9376143515808</v>
      </c>
      <c r="AG12" s="7">
        <f t="shared" si="0"/>
        <v>1281.8986021662763</v>
      </c>
      <c r="AH12" s="7">
        <f t="shared" si="0"/>
        <v>1277.859589980972</v>
      </c>
      <c r="AI12" s="7">
        <f t="shared" si="0"/>
        <v>1273.8205777956673</v>
      </c>
      <c r="AJ12" s="7">
        <f t="shared" si="0"/>
        <v>1269.781565610363</v>
      </c>
      <c r="AK12" s="7">
        <f t="shared" si="0"/>
        <v>1265.7425534250585</v>
      </c>
      <c r="AL12" s="7">
        <f t="shared" si="0"/>
        <v>1261.703541239754</v>
      </c>
      <c r="AM12" s="7">
        <f t="shared" si="0"/>
        <v>1257.6645290544498</v>
      </c>
      <c r="AN12" s="7">
        <f t="shared" si="0"/>
        <v>1253.6255168691453</v>
      </c>
      <c r="AO12" s="7">
        <f t="shared" si="0"/>
        <v>1249.5865046838408</v>
      </c>
      <c r="AP12" s="7">
        <f t="shared" si="0"/>
        <v>1245.5474924985365</v>
      </c>
      <c r="AQ12" s="7">
        <f t="shared" si="0"/>
        <v>1241.5084803132318</v>
      </c>
      <c r="AR12" s="7">
        <f t="shared" si="0"/>
        <v>1237.4694681279275</v>
      </c>
      <c r="AS12" s="7">
        <f t="shared" si="0"/>
        <v>1233.4304559426228</v>
      </c>
      <c r="AW12" s="4" t="s">
        <v>73</v>
      </c>
      <c r="AX12" s="7">
        <v>204.1015625</v>
      </c>
      <c r="AY12" s="7">
        <f>AX12</f>
        <v>204.1015625</v>
      </c>
      <c r="AZ12" s="7">
        <v>192.65661507009347</v>
      </c>
      <c r="BA12" s="7">
        <v>189.54700230430191</v>
      </c>
      <c r="BB12" s="7">
        <v>186.43738953851036</v>
      </c>
      <c r="BC12" s="7">
        <v>183.32777677271881</v>
      </c>
      <c r="BD12" s="7">
        <v>180.21816400692725</v>
      </c>
      <c r="BE12" s="7">
        <v>177.1085512411357</v>
      </c>
      <c r="BF12" s="7">
        <v>173.99893847534415</v>
      </c>
      <c r="BG12" s="7">
        <v>170.88932570955259</v>
      </c>
      <c r="BH12" s="7">
        <v>167.77971294376104</v>
      </c>
      <c r="BI12" s="7">
        <v>164.67010017796949</v>
      </c>
      <c r="BJ12" s="7">
        <v>161.56048741217796</v>
      </c>
      <c r="BK12" s="7">
        <v>160.55073436585184</v>
      </c>
      <c r="BL12" s="7">
        <v>159.54098131952574</v>
      </c>
      <c r="BM12" s="7">
        <v>158.53122827319962</v>
      </c>
      <c r="BN12" s="7">
        <v>157.52147522687352</v>
      </c>
      <c r="BO12" s="7">
        <v>156.51172218054739</v>
      </c>
      <c r="BP12" s="7">
        <v>155.5019691342213</v>
      </c>
      <c r="BQ12" s="7">
        <v>154.4922160878952</v>
      </c>
      <c r="BR12" s="7">
        <v>153.4824630415691</v>
      </c>
      <c r="BS12" s="7">
        <v>152.47270999524298</v>
      </c>
      <c r="BT12" s="7">
        <v>151.46295694891685</v>
      </c>
      <c r="BU12" s="7">
        <v>150.45320390259076</v>
      </c>
      <c r="BV12" s="7">
        <v>149.44345085626463</v>
      </c>
      <c r="BW12" s="7">
        <v>148.43369780993854</v>
      </c>
      <c r="BX12" s="7">
        <v>147.42394476361241</v>
      </c>
      <c r="BY12" s="7">
        <v>146.41419171728631</v>
      </c>
      <c r="BZ12" s="7">
        <v>145.40443867096019</v>
      </c>
      <c r="CA12" s="7">
        <v>144.39468562463409</v>
      </c>
      <c r="CB12" s="7">
        <v>143.38493257830797</v>
      </c>
      <c r="CC12" s="7">
        <v>142.37517953198187</v>
      </c>
      <c r="CD12" s="7">
        <v>141.36542648565572</v>
      </c>
    </row>
    <row r="13" spans="8:82" x14ac:dyDescent="0.2">
      <c r="H13" s="20"/>
      <c r="J13" s="10"/>
      <c r="K13" s="8" t="s">
        <v>96</v>
      </c>
      <c r="L13" s="7"/>
      <c r="M13" s="7">
        <f>M10/$K$9</f>
        <v>371.09375</v>
      </c>
      <c r="N13" s="7">
        <f t="shared" ref="N13:AS13" si="2">N10/$K$9</f>
        <v>330.77411597584</v>
      </c>
      <c r="O13" s="7">
        <f t="shared" si="2"/>
        <v>290.45448195168001</v>
      </c>
      <c r="P13" s="7">
        <f t="shared" si="2"/>
        <v>268.27432151173349</v>
      </c>
      <c r="Q13" s="7">
        <f t="shared" si="2"/>
        <v>246.09416107178703</v>
      </c>
      <c r="R13" s="7">
        <f t="shared" si="2"/>
        <v>223.91400063184051</v>
      </c>
      <c r="S13" s="7">
        <f t="shared" si="2"/>
        <v>201.73384019189405</v>
      </c>
      <c r="T13" s="7">
        <f t="shared" si="2"/>
        <v>179.55367975194764</v>
      </c>
      <c r="U13" s="7">
        <f t="shared" si="2"/>
        <v>167.93550047388044</v>
      </c>
      <c r="V13" s="7">
        <f t="shared" si="2"/>
        <v>156.31732119581324</v>
      </c>
      <c r="W13" s="7">
        <f t="shared" si="2"/>
        <v>144.69914191774603</v>
      </c>
      <c r="X13" s="7">
        <f t="shared" si="2"/>
        <v>133.08096263967886</v>
      </c>
      <c r="Y13" s="7">
        <f t="shared" si="2"/>
        <v>121.46278336161164</v>
      </c>
      <c r="Z13" s="7">
        <f t="shared" si="2"/>
        <v>119.08633760018878</v>
      </c>
      <c r="AA13" s="7">
        <f t="shared" si="2"/>
        <v>116.70989183876594</v>
      </c>
      <c r="AB13" s="7">
        <f t="shared" si="2"/>
        <v>114.33344607734311</v>
      </c>
      <c r="AC13" s="7">
        <f t="shared" si="2"/>
        <v>111.95700031592025</v>
      </c>
      <c r="AD13" s="7">
        <f t="shared" si="2"/>
        <v>109.58055455449741</v>
      </c>
      <c r="AE13" s="7">
        <f t="shared" si="2"/>
        <v>107.20410879307457</v>
      </c>
      <c r="AF13" s="7">
        <f t="shared" si="2"/>
        <v>104.82766303165172</v>
      </c>
      <c r="AG13" s="7">
        <f t="shared" si="2"/>
        <v>102.45121727022888</v>
      </c>
      <c r="AH13" s="7">
        <f t="shared" si="2"/>
        <v>100.07477150880604</v>
      </c>
      <c r="AI13" s="7">
        <f t="shared" si="2"/>
        <v>97.69832574738318</v>
      </c>
      <c r="AJ13" s="7">
        <f t="shared" si="2"/>
        <v>95.321879985960351</v>
      </c>
      <c r="AK13" s="7">
        <f t="shared" si="2"/>
        <v>92.945434224537507</v>
      </c>
      <c r="AL13" s="7">
        <f t="shared" si="2"/>
        <v>90.568988463114664</v>
      </c>
      <c r="AM13" s="7">
        <f t="shared" si="2"/>
        <v>88.192542701691821</v>
      </c>
      <c r="AN13" s="7">
        <f t="shared" si="2"/>
        <v>85.816096940268977</v>
      </c>
      <c r="AO13" s="7">
        <f t="shared" si="2"/>
        <v>83.439651178846162</v>
      </c>
      <c r="AP13" s="7">
        <f t="shared" si="2"/>
        <v>81.063205417423319</v>
      </c>
      <c r="AQ13" s="7">
        <f t="shared" si="2"/>
        <v>78.686759656000476</v>
      </c>
      <c r="AR13" s="7">
        <f t="shared" si="2"/>
        <v>76.310313894577661</v>
      </c>
      <c r="AS13" s="7">
        <f t="shared" si="2"/>
        <v>73.933868133154931</v>
      </c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8:82" x14ac:dyDescent="0.2">
      <c r="H14" s="20"/>
      <c r="J14" s="10"/>
      <c r="K14" s="8" t="s">
        <v>97</v>
      </c>
      <c r="L14" s="7"/>
      <c r="M14" s="7">
        <f>M12/$K$9</f>
        <v>371.09375</v>
      </c>
      <c r="N14" s="7">
        <f t="shared" ref="N14:AS14" si="3">N12/$K$9</f>
        <v>371.09375</v>
      </c>
      <c r="O14" s="7">
        <f t="shared" si="3"/>
        <v>359.64880257009349</v>
      </c>
      <c r="P14" s="7">
        <f t="shared" si="3"/>
        <v>356.53918980430194</v>
      </c>
      <c r="Q14" s="7">
        <f t="shared" si="3"/>
        <v>353.42957703851039</v>
      </c>
      <c r="R14" s="7">
        <f t="shared" si="3"/>
        <v>350.31996427271883</v>
      </c>
      <c r="S14" s="7">
        <f t="shared" si="3"/>
        <v>347.21035150692728</v>
      </c>
      <c r="T14" s="7">
        <f t="shared" si="3"/>
        <v>344.10073874113573</v>
      </c>
      <c r="U14" s="7">
        <f t="shared" si="3"/>
        <v>340.99112597534418</v>
      </c>
      <c r="V14" s="7">
        <f t="shared" si="3"/>
        <v>337.88151320955262</v>
      </c>
      <c r="W14" s="7">
        <f t="shared" si="3"/>
        <v>334.77190044376107</v>
      </c>
      <c r="X14" s="7">
        <f t="shared" si="3"/>
        <v>331.66228767796952</v>
      </c>
      <c r="Y14" s="7">
        <f t="shared" si="3"/>
        <v>328.55267491217796</v>
      </c>
      <c r="Z14" s="7">
        <f t="shared" si="3"/>
        <v>327.54292186585184</v>
      </c>
      <c r="AA14" s="7">
        <f t="shared" si="3"/>
        <v>326.53316881952571</v>
      </c>
      <c r="AB14" s="7">
        <f t="shared" si="3"/>
        <v>325.52341577319964</v>
      </c>
      <c r="AC14" s="7">
        <f t="shared" si="3"/>
        <v>324.51366272687352</v>
      </c>
      <c r="AD14" s="7">
        <f t="shared" si="3"/>
        <v>323.50390968054739</v>
      </c>
      <c r="AE14" s="7">
        <f t="shared" si="3"/>
        <v>322.49415663422133</v>
      </c>
      <c r="AF14" s="7">
        <f t="shared" si="3"/>
        <v>321.4844035878952</v>
      </c>
      <c r="AG14" s="7">
        <f t="shared" si="3"/>
        <v>320.47465054156908</v>
      </c>
      <c r="AH14" s="7">
        <f t="shared" si="3"/>
        <v>319.46489749524301</v>
      </c>
      <c r="AI14" s="7">
        <f t="shared" si="3"/>
        <v>318.45514444891683</v>
      </c>
      <c r="AJ14" s="7">
        <f t="shared" si="3"/>
        <v>317.44539140259076</v>
      </c>
      <c r="AK14" s="7">
        <f t="shared" si="3"/>
        <v>316.43563835626463</v>
      </c>
      <c r="AL14" s="7">
        <f t="shared" si="3"/>
        <v>315.42588530993851</v>
      </c>
      <c r="AM14" s="7">
        <f t="shared" si="3"/>
        <v>314.41613226361244</v>
      </c>
      <c r="AN14" s="7">
        <f t="shared" si="3"/>
        <v>313.40637921728631</v>
      </c>
      <c r="AO14" s="7">
        <f t="shared" si="3"/>
        <v>312.39662617096019</v>
      </c>
      <c r="AP14" s="7">
        <f t="shared" si="3"/>
        <v>311.38687312463412</v>
      </c>
      <c r="AQ14" s="7">
        <f t="shared" si="3"/>
        <v>310.37712007830794</v>
      </c>
      <c r="AR14" s="7">
        <f t="shared" si="3"/>
        <v>309.36736703198187</v>
      </c>
      <c r="AS14" s="7">
        <f t="shared" si="3"/>
        <v>308.35761398565569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8:82" x14ac:dyDescent="0.2">
      <c r="H15" s="20"/>
      <c r="J15" s="11"/>
      <c r="K15" s="8"/>
    </row>
    <row r="16" spans="8:82" x14ac:dyDescent="0.2">
      <c r="H16" s="20"/>
      <c r="J16" s="17" t="s">
        <v>74</v>
      </c>
      <c r="K16" s="6" t="s">
        <v>68</v>
      </c>
      <c r="M16" s="12">
        <f>0.025*M10</f>
        <v>37.109375</v>
      </c>
      <c r="N16" s="12">
        <f t="shared" ref="N16:AS18" si="4">0.025*N10</f>
        <v>33.077411597584003</v>
      </c>
      <c r="O16" s="12">
        <f t="shared" si="4"/>
        <v>29.045448195168003</v>
      </c>
      <c r="P16" s="12">
        <f t="shared" si="4"/>
        <v>26.827432151173351</v>
      </c>
      <c r="Q16" s="12">
        <f t="shared" si="4"/>
        <v>24.609416107178703</v>
      </c>
      <c r="R16" s="12">
        <f t="shared" si="4"/>
        <v>22.391400063184051</v>
      </c>
      <c r="S16" s="12">
        <f t="shared" si="4"/>
        <v>20.173384019189406</v>
      </c>
      <c r="T16" s="12">
        <f t="shared" si="4"/>
        <v>17.955367975194765</v>
      </c>
      <c r="U16" s="12">
        <f t="shared" si="4"/>
        <v>16.793550047388045</v>
      </c>
      <c r="V16" s="12">
        <f t="shared" si="4"/>
        <v>15.631732119581324</v>
      </c>
      <c r="W16" s="12">
        <f t="shared" si="4"/>
        <v>14.469914191774604</v>
      </c>
      <c r="X16" s="12">
        <f t="shared" si="4"/>
        <v>13.308096263967887</v>
      </c>
      <c r="Y16" s="12">
        <f t="shared" si="4"/>
        <v>12.146278336161165</v>
      </c>
      <c r="Z16" s="12">
        <f t="shared" si="4"/>
        <v>11.90863376001888</v>
      </c>
      <c r="AA16" s="12">
        <f t="shared" si="4"/>
        <v>11.670989183876594</v>
      </c>
      <c r="AB16" s="12">
        <f t="shared" si="4"/>
        <v>11.433344607734313</v>
      </c>
      <c r="AC16" s="12">
        <f t="shared" si="4"/>
        <v>11.195700031592025</v>
      </c>
      <c r="AD16" s="12">
        <f t="shared" si="4"/>
        <v>10.958055455449742</v>
      </c>
      <c r="AE16" s="12">
        <f t="shared" si="4"/>
        <v>10.720410879307458</v>
      </c>
      <c r="AF16" s="12">
        <f t="shared" si="4"/>
        <v>10.482766303165173</v>
      </c>
      <c r="AG16" s="12">
        <f t="shared" si="4"/>
        <v>10.245121727022889</v>
      </c>
      <c r="AH16" s="12">
        <f t="shared" si="4"/>
        <v>10.007477150880604</v>
      </c>
      <c r="AI16" s="12">
        <f t="shared" si="4"/>
        <v>9.7698325747383183</v>
      </c>
      <c r="AJ16" s="12">
        <f t="shared" si="4"/>
        <v>9.5321879985960347</v>
      </c>
      <c r="AK16" s="12">
        <f t="shared" si="4"/>
        <v>9.2945434224537511</v>
      </c>
      <c r="AL16" s="12">
        <f t="shared" si="4"/>
        <v>9.0568988463114675</v>
      </c>
      <c r="AM16" s="12">
        <f t="shared" si="4"/>
        <v>8.8192542701691821</v>
      </c>
      <c r="AN16" s="12">
        <f t="shared" si="4"/>
        <v>8.5816096940268984</v>
      </c>
      <c r="AO16" s="12">
        <f t="shared" si="4"/>
        <v>8.3439651178846166</v>
      </c>
      <c r="AP16" s="12">
        <f t="shared" si="4"/>
        <v>8.106320541742333</v>
      </c>
      <c r="AQ16" s="12">
        <f t="shared" si="4"/>
        <v>7.8686759656000476</v>
      </c>
      <c r="AR16" s="12">
        <f t="shared" si="4"/>
        <v>7.6310313894577666</v>
      </c>
      <c r="AS16" s="12">
        <f t="shared" si="4"/>
        <v>7.3933868133154936</v>
      </c>
    </row>
    <row r="17" spans="8:82" x14ac:dyDescent="0.2">
      <c r="H17" s="20"/>
      <c r="J17" s="18"/>
      <c r="K17" s="8" t="s">
        <v>70</v>
      </c>
      <c r="M17" s="12">
        <f t="shared" ref="M17:AB18" si="5">0.025*M11</f>
        <v>37.109375</v>
      </c>
      <c r="N17" s="12">
        <f t="shared" si="5"/>
        <v>34.605499045113348</v>
      </c>
      <c r="O17" s="12">
        <f t="shared" si="5"/>
        <v>32.101623090226703</v>
      </c>
      <c r="P17" s="12">
        <f t="shared" si="5"/>
        <v>30.519091727313324</v>
      </c>
      <c r="Q17" s="12">
        <f t="shared" si="5"/>
        <v>28.936560364399941</v>
      </c>
      <c r="R17" s="12">
        <f t="shared" si="5"/>
        <v>27.354029001486573</v>
      </c>
      <c r="S17" s="12">
        <f t="shared" si="5"/>
        <v>25.771497638573194</v>
      </c>
      <c r="T17" s="12">
        <f t="shared" si="5"/>
        <v>24.188966275659823</v>
      </c>
      <c r="U17" s="12">
        <f t="shared" si="5"/>
        <v>23.402875217596119</v>
      </c>
      <c r="V17" s="12">
        <f t="shared" si="5"/>
        <v>22.616784159532415</v>
      </c>
      <c r="W17" s="12">
        <f t="shared" si="5"/>
        <v>21.830693101468711</v>
      </c>
      <c r="X17" s="12">
        <f t="shared" si="5"/>
        <v>21.044602043405007</v>
      </c>
      <c r="Y17" s="12">
        <f t="shared" si="5"/>
        <v>20.258510985341307</v>
      </c>
      <c r="Z17" s="12">
        <f t="shared" si="5"/>
        <v>20.00527959802454</v>
      </c>
      <c r="AA17" s="12">
        <f t="shared" si="5"/>
        <v>19.75204821070777</v>
      </c>
      <c r="AB17" s="12">
        <f t="shared" si="5"/>
        <v>19.498816823391003</v>
      </c>
      <c r="AC17" s="12">
        <f t="shared" si="4"/>
        <v>19.245585436074236</v>
      </c>
      <c r="AD17" s="12">
        <f t="shared" si="4"/>
        <v>18.992354048757466</v>
      </c>
      <c r="AE17" s="12">
        <f t="shared" si="4"/>
        <v>18.7391226614407</v>
      </c>
      <c r="AF17" s="12">
        <f t="shared" si="4"/>
        <v>18.485891274123937</v>
      </c>
      <c r="AG17" s="12">
        <f t="shared" si="4"/>
        <v>18.232659886807166</v>
      </c>
      <c r="AH17" s="12">
        <f t="shared" si="4"/>
        <v>17.979428499490407</v>
      </c>
      <c r="AI17" s="12">
        <f t="shared" si="4"/>
        <v>17.726197112173637</v>
      </c>
      <c r="AJ17" s="12">
        <f t="shared" si="4"/>
        <v>17.472965724856873</v>
      </c>
      <c r="AK17" s="12">
        <f t="shared" si="4"/>
        <v>17.219734337540107</v>
      </c>
      <c r="AL17" s="12">
        <f t="shared" si="4"/>
        <v>16.96650295022334</v>
      </c>
      <c r="AM17" s="12">
        <f t="shared" si="4"/>
        <v>16.713271562906574</v>
      </c>
      <c r="AN17" s="12">
        <f t="shared" si="4"/>
        <v>16.460040175589807</v>
      </c>
      <c r="AO17" s="12">
        <f t="shared" si="4"/>
        <v>16.206808788273044</v>
      </c>
      <c r="AP17" s="12">
        <f t="shared" si="4"/>
        <v>15.953577400956277</v>
      </c>
      <c r="AQ17" s="12">
        <f t="shared" si="4"/>
        <v>15.700346013639512</v>
      </c>
      <c r="AR17" s="12">
        <f t="shared" si="4"/>
        <v>15.447114626322747</v>
      </c>
      <c r="AS17" s="12">
        <f t="shared" si="4"/>
        <v>15.193883239005983</v>
      </c>
      <c r="AW17" s="5" t="s">
        <v>75</v>
      </c>
    </row>
    <row r="18" spans="8:82" x14ac:dyDescent="0.2">
      <c r="H18" s="20"/>
      <c r="J18" s="18"/>
      <c r="K18" s="9" t="s">
        <v>72</v>
      </c>
      <c r="M18" s="12">
        <f t="shared" si="5"/>
        <v>37.109375</v>
      </c>
      <c r="N18" s="12">
        <f t="shared" si="4"/>
        <v>37.109375</v>
      </c>
      <c r="O18" s="12">
        <f t="shared" si="4"/>
        <v>35.964880257009348</v>
      </c>
      <c r="P18" s="12">
        <f t="shared" si="4"/>
        <v>35.653918980430198</v>
      </c>
      <c r="Q18" s="12">
        <f t="shared" si="4"/>
        <v>35.342957703851042</v>
      </c>
      <c r="R18" s="12">
        <f t="shared" si="4"/>
        <v>35.031996427271885</v>
      </c>
      <c r="S18" s="12">
        <f t="shared" si="4"/>
        <v>34.721035150692728</v>
      </c>
      <c r="T18" s="12">
        <f t="shared" si="4"/>
        <v>34.410073874113571</v>
      </c>
      <c r="U18" s="12">
        <f t="shared" si="4"/>
        <v>34.099112597534422</v>
      </c>
      <c r="V18" s="12">
        <f t="shared" si="4"/>
        <v>33.788151320955265</v>
      </c>
      <c r="W18" s="12">
        <f t="shared" si="4"/>
        <v>33.477190044376108</v>
      </c>
      <c r="X18" s="12">
        <f t="shared" si="4"/>
        <v>33.166228767796952</v>
      </c>
      <c r="Y18" s="12">
        <f t="shared" si="4"/>
        <v>32.855267491217795</v>
      </c>
      <c r="Z18" s="12">
        <f t="shared" si="4"/>
        <v>32.754292186585182</v>
      </c>
      <c r="AA18" s="12">
        <f t="shared" si="4"/>
        <v>32.65331688195257</v>
      </c>
      <c r="AB18" s="12">
        <f t="shared" si="4"/>
        <v>32.552341577319964</v>
      </c>
      <c r="AC18" s="12">
        <f t="shared" si="4"/>
        <v>32.451366272687352</v>
      </c>
      <c r="AD18" s="12">
        <f t="shared" si="4"/>
        <v>32.350390968054739</v>
      </c>
      <c r="AE18" s="12">
        <f t="shared" si="4"/>
        <v>32.249415663422134</v>
      </c>
      <c r="AF18" s="12">
        <f t="shared" si="4"/>
        <v>32.148440358789522</v>
      </c>
      <c r="AG18" s="12">
        <f t="shared" si="4"/>
        <v>32.047465054156909</v>
      </c>
      <c r="AH18" s="12">
        <f t="shared" si="4"/>
        <v>31.946489749524304</v>
      </c>
      <c r="AI18" s="12">
        <f t="shared" si="4"/>
        <v>31.845514444891684</v>
      </c>
      <c r="AJ18" s="12">
        <f t="shared" si="4"/>
        <v>31.744539140259079</v>
      </c>
      <c r="AK18" s="12">
        <f t="shared" si="4"/>
        <v>31.643563835626466</v>
      </c>
      <c r="AL18" s="12">
        <f t="shared" si="4"/>
        <v>31.542588530993854</v>
      </c>
      <c r="AM18" s="12">
        <f t="shared" si="4"/>
        <v>31.441613226361245</v>
      </c>
      <c r="AN18" s="12">
        <f t="shared" si="4"/>
        <v>31.340637921728632</v>
      </c>
      <c r="AO18" s="12">
        <f t="shared" si="4"/>
        <v>31.23966261709602</v>
      </c>
      <c r="AP18" s="12">
        <f t="shared" si="4"/>
        <v>31.138687312463414</v>
      </c>
      <c r="AQ18" s="12">
        <f t="shared" si="4"/>
        <v>31.037712007830795</v>
      </c>
      <c r="AR18" s="12">
        <f t="shared" si="4"/>
        <v>30.936736703198189</v>
      </c>
      <c r="AS18" s="12">
        <f t="shared" si="4"/>
        <v>30.83576139856557</v>
      </c>
      <c r="AX18" s="4">
        <v>2018</v>
      </c>
      <c r="AY18" s="4">
        <v>2019</v>
      </c>
      <c r="AZ18" s="4">
        <v>2020</v>
      </c>
      <c r="BA18" s="4">
        <v>2021</v>
      </c>
      <c r="BB18" s="4">
        <v>2022</v>
      </c>
      <c r="BC18" s="4">
        <v>2023</v>
      </c>
      <c r="BD18" s="4">
        <v>2024</v>
      </c>
      <c r="BE18" s="4">
        <v>2025</v>
      </c>
      <c r="BF18" s="4">
        <v>2026</v>
      </c>
      <c r="BG18" s="4">
        <v>2027</v>
      </c>
      <c r="BH18" s="4">
        <v>2028</v>
      </c>
      <c r="BI18" s="4">
        <v>2029</v>
      </c>
      <c r="BJ18" s="4">
        <v>2030</v>
      </c>
      <c r="BK18" s="4">
        <v>2031</v>
      </c>
      <c r="BL18" s="4">
        <v>2032</v>
      </c>
      <c r="BM18" s="4">
        <v>2033</v>
      </c>
      <c r="BN18" s="4">
        <v>2034</v>
      </c>
      <c r="BO18" s="4">
        <v>2035</v>
      </c>
      <c r="BP18" s="4">
        <v>2036</v>
      </c>
      <c r="BQ18" s="4">
        <v>2037</v>
      </c>
      <c r="BR18" s="4">
        <v>2038</v>
      </c>
      <c r="BS18" s="4">
        <v>2039</v>
      </c>
      <c r="BT18" s="4">
        <v>2040</v>
      </c>
      <c r="BU18" s="4">
        <v>2041</v>
      </c>
      <c r="BV18" s="4">
        <v>2042</v>
      </c>
      <c r="BW18" s="4">
        <v>2043</v>
      </c>
      <c r="BX18" s="4">
        <v>2044</v>
      </c>
      <c r="BY18" s="4">
        <v>2045</v>
      </c>
      <c r="BZ18" s="4">
        <v>2046</v>
      </c>
      <c r="CA18" s="4">
        <v>2047</v>
      </c>
      <c r="CB18" s="4">
        <v>2048</v>
      </c>
      <c r="CC18" s="4">
        <v>2049</v>
      </c>
      <c r="CD18" s="4">
        <v>2050</v>
      </c>
    </row>
    <row r="19" spans="8:82" x14ac:dyDescent="0.2">
      <c r="H19" s="20"/>
      <c r="J19" s="11"/>
      <c r="K19" s="8"/>
      <c r="AW19" s="4" t="s">
        <v>69</v>
      </c>
      <c r="AX19" s="7">
        <v>667.96875</v>
      </c>
      <c r="AY19" s="7">
        <v>595.39340875651203</v>
      </c>
      <c r="AZ19" s="7">
        <v>522.81806751302395</v>
      </c>
      <c r="BA19" s="7">
        <v>482.89377872112033</v>
      </c>
      <c r="BB19" s="7">
        <v>442.96948992921665</v>
      </c>
      <c r="BC19" s="7">
        <v>403.04520113731297</v>
      </c>
      <c r="BD19" s="7">
        <v>363.12091234540929</v>
      </c>
      <c r="BE19" s="7">
        <v>323.19662355350573</v>
      </c>
      <c r="BF19" s="7">
        <v>302.2839008529848</v>
      </c>
      <c r="BG19" s="7">
        <v>281.37117815246381</v>
      </c>
      <c r="BH19" s="7">
        <v>260.45845545194288</v>
      </c>
      <c r="BI19" s="7">
        <v>239.54573275142192</v>
      </c>
      <c r="BJ19" s="7">
        <v>218.63301005090096</v>
      </c>
      <c r="BK19" s="7">
        <v>214.35540768033982</v>
      </c>
      <c r="BL19" s="7">
        <v>210.07780530977871</v>
      </c>
      <c r="BM19" s="7">
        <v>205.8002029392176</v>
      </c>
      <c r="BN19" s="7">
        <v>201.52260056865649</v>
      </c>
      <c r="BO19" s="7">
        <v>197.24499819809535</v>
      </c>
      <c r="BP19" s="7">
        <v>192.9673958275342</v>
      </c>
      <c r="BQ19" s="7">
        <v>188.68979345697312</v>
      </c>
      <c r="BR19" s="7">
        <v>184.41219108641198</v>
      </c>
      <c r="BS19" s="7">
        <v>180.13458871585087</v>
      </c>
      <c r="BT19" s="7">
        <v>175.85698634528973</v>
      </c>
      <c r="BU19" s="7">
        <v>171.57938397472864</v>
      </c>
      <c r="BV19" s="7">
        <v>167.3017816041675</v>
      </c>
      <c r="BW19" s="7">
        <v>163.02417923360639</v>
      </c>
      <c r="BX19" s="7">
        <v>158.74657686304531</v>
      </c>
      <c r="BY19" s="7">
        <v>154.46897449248416</v>
      </c>
      <c r="BZ19" s="7">
        <v>150.19137212192308</v>
      </c>
      <c r="CA19" s="7">
        <v>145.91376975136197</v>
      </c>
      <c r="CB19" s="7">
        <v>141.63616738080086</v>
      </c>
      <c r="CC19" s="7">
        <v>137.35856501023977</v>
      </c>
      <c r="CD19" s="7">
        <v>133.08096263967886</v>
      </c>
    </row>
    <row r="20" spans="8:82" x14ac:dyDescent="0.2">
      <c r="H20" s="20"/>
      <c r="J20" s="13"/>
      <c r="K20" s="14"/>
      <c r="AW20" s="4" t="s">
        <v>71</v>
      </c>
      <c r="AX20" s="7">
        <v>667.96875</v>
      </c>
      <c r="AY20" s="7">
        <v>622.89898281204023</v>
      </c>
      <c r="AZ20" s="7">
        <v>577.82921562408058</v>
      </c>
      <c r="BA20" s="7">
        <v>549.3436510916398</v>
      </c>
      <c r="BB20" s="7">
        <v>520.85808655919902</v>
      </c>
      <c r="BC20" s="7">
        <v>492.37252202675825</v>
      </c>
      <c r="BD20" s="7">
        <v>463.88695749431747</v>
      </c>
      <c r="BE20" s="7">
        <v>435.40139296187681</v>
      </c>
      <c r="BF20" s="7">
        <v>421.25175391673014</v>
      </c>
      <c r="BG20" s="7">
        <v>407.10211487158341</v>
      </c>
      <c r="BH20" s="7">
        <v>392.95247582643674</v>
      </c>
      <c r="BI20" s="7">
        <v>378.80283678129013</v>
      </c>
      <c r="BJ20" s="7">
        <v>364.65319773614351</v>
      </c>
      <c r="BK20" s="7">
        <v>360.09503276444173</v>
      </c>
      <c r="BL20" s="7">
        <v>355.53686779273983</v>
      </c>
      <c r="BM20" s="7">
        <v>350.97870282103804</v>
      </c>
      <c r="BN20" s="7">
        <v>346.42053784933626</v>
      </c>
      <c r="BO20" s="7">
        <v>341.86237287763441</v>
      </c>
      <c r="BP20" s="7">
        <v>337.30420790593257</v>
      </c>
      <c r="BQ20" s="7">
        <v>332.74604293423084</v>
      </c>
      <c r="BR20" s="7">
        <v>328.187877962529</v>
      </c>
      <c r="BS20" s="7">
        <v>323.62971299082727</v>
      </c>
      <c r="BT20" s="7">
        <v>319.07154801912543</v>
      </c>
      <c r="BU20" s="7">
        <v>314.5133830474237</v>
      </c>
      <c r="BV20" s="7">
        <v>309.95521807572192</v>
      </c>
      <c r="BW20" s="7">
        <v>305.39705310402013</v>
      </c>
      <c r="BX20" s="7">
        <v>300.83888813231835</v>
      </c>
      <c r="BY20" s="7">
        <v>296.28072316061656</v>
      </c>
      <c r="BZ20" s="7">
        <v>291.72255818891477</v>
      </c>
      <c r="CA20" s="7">
        <v>287.16439321721299</v>
      </c>
      <c r="CB20" s="7">
        <v>282.6062282455112</v>
      </c>
      <c r="CC20" s="7">
        <v>278.04806327380942</v>
      </c>
      <c r="CD20" s="7">
        <v>273.48989830210763</v>
      </c>
    </row>
    <row r="21" spans="8:82" x14ac:dyDescent="0.2">
      <c r="H21" s="20"/>
      <c r="J21" s="17" t="s">
        <v>76</v>
      </c>
      <c r="K21" s="6" t="s">
        <v>68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W21" s="4" t="s">
        <v>73</v>
      </c>
      <c r="AX21" s="7">
        <v>667.96875</v>
      </c>
      <c r="AY21" s="7">
        <f>AX21</f>
        <v>667.96875</v>
      </c>
      <c r="AZ21" s="7">
        <f t="shared" ref="AZ21:CD21" si="6">AY21</f>
        <v>667.96875</v>
      </c>
      <c r="BA21" s="7">
        <f t="shared" si="6"/>
        <v>667.96875</v>
      </c>
      <c r="BB21" s="7">
        <f t="shared" si="6"/>
        <v>667.96875</v>
      </c>
      <c r="BC21" s="7">
        <f t="shared" si="6"/>
        <v>667.96875</v>
      </c>
      <c r="BD21" s="7">
        <f t="shared" si="6"/>
        <v>667.96875</v>
      </c>
      <c r="BE21" s="7">
        <f t="shared" si="6"/>
        <v>667.96875</v>
      </c>
      <c r="BF21" s="7">
        <f t="shared" si="6"/>
        <v>667.96875</v>
      </c>
      <c r="BG21" s="7">
        <f t="shared" si="6"/>
        <v>667.96875</v>
      </c>
      <c r="BH21" s="7">
        <f t="shared" si="6"/>
        <v>667.96875</v>
      </c>
      <c r="BI21" s="7">
        <f t="shared" si="6"/>
        <v>667.96875</v>
      </c>
      <c r="BJ21" s="7">
        <f t="shared" si="6"/>
        <v>667.96875</v>
      </c>
      <c r="BK21" s="7">
        <f t="shared" si="6"/>
        <v>667.96875</v>
      </c>
      <c r="BL21" s="7">
        <f t="shared" si="6"/>
        <v>667.96875</v>
      </c>
      <c r="BM21" s="7">
        <f t="shared" si="6"/>
        <v>667.96875</v>
      </c>
      <c r="BN21" s="7">
        <f t="shared" si="6"/>
        <v>667.96875</v>
      </c>
      <c r="BO21" s="7">
        <f t="shared" si="6"/>
        <v>667.96875</v>
      </c>
      <c r="BP21" s="7">
        <f t="shared" si="6"/>
        <v>667.96875</v>
      </c>
      <c r="BQ21" s="7">
        <f t="shared" si="6"/>
        <v>667.96875</v>
      </c>
      <c r="BR21" s="7">
        <f t="shared" si="6"/>
        <v>667.96875</v>
      </c>
      <c r="BS21" s="7">
        <f t="shared" si="6"/>
        <v>667.96875</v>
      </c>
      <c r="BT21" s="7">
        <f t="shared" si="6"/>
        <v>667.96875</v>
      </c>
      <c r="BU21" s="7">
        <f t="shared" si="6"/>
        <v>667.96875</v>
      </c>
      <c r="BV21" s="7">
        <f t="shared" si="6"/>
        <v>667.96875</v>
      </c>
      <c r="BW21" s="7">
        <f t="shared" si="6"/>
        <v>667.96875</v>
      </c>
      <c r="BX21" s="7">
        <f t="shared" si="6"/>
        <v>667.96875</v>
      </c>
      <c r="BY21" s="7">
        <f t="shared" si="6"/>
        <v>667.96875</v>
      </c>
      <c r="BZ21" s="7">
        <f t="shared" si="6"/>
        <v>667.96875</v>
      </c>
      <c r="CA21" s="7">
        <f t="shared" si="6"/>
        <v>667.96875</v>
      </c>
      <c r="CB21" s="7">
        <f t="shared" si="6"/>
        <v>667.96875</v>
      </c>
      <c r="CC21" s="7">
        <f t="shared" si="6"/>
        <v>667.96875</v>
      </c>
      <c r="CD21" s="7">
        <f t="shared" si="6"/>
        <v>667.96875</v>
      </c>
    </row>
    <row r="22" spans="8:82" x14ac:dyDescent="0.2">
      <c r="H22" s="20"/>
      <c r="J22" s="18"/>
      <c r="K22" s="8" t="s">
        <v>70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</row>
    <row r="23" spans="8:82" x14ac:dyDescent="0.2">
      <c r="H23" s="20"/>
      <c r="J23" s="18"/>
      <c r="K23" s="9" t="s">
        <v>72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W23" s="5" t="s">
        <v>77</v>
      </c>
    </row>
    <row r="24" spans="8:82" x14ac:dyDescent="0.2">
      <c r="H24" s="15"/>
    </row>
    <row r="25" spans="8:82" ht="15" customHeight="1" x14ac:dyDescent="0.2">
      <c r="H25" s="15"/>
    </row>
    <row r="26" spans="8:82" x14ac:dyDescent="0.2">
      <c r="H26" s="15"/>
      <c r="J26" s="17" t="s">
        <v>78</v>
      </c>
      <c r="K26" s="6" t="s">
        <v>68</v>
      </c>
      <c r="M26" s="16">
        <v>0.85</v>
      </c>
      <c r="N26" s="16">
        <v>0.85</v>
      </c>
      <c r="O26" s="16">
        <v>0.85</v>
      </c>
      <c r="P26" s="16">
        <v>0.85</v>
      </c>
      <c r="Q26" s="16">
        <v>0.85</v>
      </c>
      <c r="R26" s="16">
        <v>0.85</v>
      </c>
      <c r="S26" s="16">
        <v>0.85</v>
      </c>
      <c r="T26" s="16">
        <v>0.85</v>
      </c>
      <c r="U26" s="16">
        <v>0.85</v>
      </c>
      <c r="V26" s="16">
        <v>0.85</v>
      </c>
      <c r="W26" s="16">
        <v>0.85</v>
      </c>
      <c r="X26" s="16">
        <v>0.85</v>
      </c>
      <c r="Y26" s="16">
        <v>0.85</v>
      </c>
      <c r="Z26" s="16">
        <v>0.85</v>
      </c>
      <c r="AA26" s="16">
        <v>0.85</v>
      </c>
      <c r="AB26" s="16">
        <v>0.85</v>
      </c>
      <c r="AC26" s="16">
        <v>0.85</v>
      </c>
      <c r="AD26" s="16">
        <v>0.85</v>
      </c>
      <c r="AE26" s="16">
        <v>0.85</v>
      </c>
      <c r="AF26" s="16">
        <v>0.85</v>
      </c>
      <c r="AG26" s="16">
        <v>0.85</v>
      </c>
      <c r="AH26" s="16">
        <v>0.85</v>
      </c>
      <c r="AI26" s="16">
        <v>0.85</v>
      </c>
      <c r="AJ26" s="16">
        <v>0.85</v>
      </c>
      <c r="AK26" s="16">
        <v>0.85</v>
      </c>
      <c r="AL26" s="16">
        <v>0.85</v>
      </c>
      <c r="AM26" s="16">
        <v>0.85</v>
      </c>
      <c r="AN26" s="16">
        <v>0.85</v>
      </c>
      <c r="AO26" s="16">
        <v>0.85</v>
      </c>
      <c r="AP26" s="16">
        <v>0.85</v>
      </c>
      <c r="AQ26" s="16">
        <v>0.85</v>
      </c>
      <c r="AR26" s="16">
        <v>0.85</v>
      </c>
      <c r="AS26" s="16">
        <v>0.85</v>
      </c>
    </row>
    <row r="27" spans="8:82" x14ac:dyDescent="0.2">
      <c r="H27" s="15"/>
      <c r="J27" s="18"/>
      <c r="K27" s="8" t="s">
        <v>70</v>
      </c>
      <c r="M27" s="16">
        <v>0.85</v>
      </c>
      <c r="N27" s="16">
        <v>0.85</v>
      </c>
      <c r="O27" s="16">
        <v>0.85</v>
      </c>
      <c r="P27" s="16">
        <v>0.85</v>
      </c>
      <c r="Q27" s="16">
        <v>0.85</v>
      </c>
      <c r="R27" s="16">
        <v>0.85</v>
      </c>
      <c r="S27" s="16">
        <v>0.85</v>
      </c>
      <c r="T27" s="16">
        <v>0.85</v>
      </c>
      <c r="U27" s="16">
        <v>0.85</v>
      </c>
      <c r="V27" s="16">
        <v>0.85</v>
      </c>
      <c r="W27" s="16">
        <v>0.85</v>
      </c>
      <c r="X27" s="16">
        <v>0.85</v>
      </c>
      <c r="Y27" s="16">
        <v>0.85</v>
      </c>
      <c r="Z27" s="16">
        <v>0.85</v>
      </c>
      <c r="AA27" s="16">
        <v>0.85</v>
      </c>
      <c r="AB27" s="16">
        <v>0.85</v>
      </c>
      <c r="AC27" s="16">
        <v>0.85</v>
      </c>
      <c r="AD27" s="16">
        <v>0.85</v>
      </c>
      <c r="AE27" s="16">
        <v>0.85</v>
      </c>
      <c r="AF27" s="16">
        <v>0.85</v>
      </c>
      <c r="AG27" s="16">
        <v>0.85</v>
      </c>
      <c r="AH27" s="16">
        <v>0.85</v>
      </c>
      <c r="AI27" s="16">
        <v>0.85</v>
      </c>
      <c r="AJ27" s="16">
        <v>0.85</v>
      </c>
      <c r="AK27" s="16">
        <v>0.85</v>
      </c>
      <c r="AL27" s="16">
        <v>0.85</v>
      </c>
      <c r="AM27" s="16">
        <v>0.85</v>
      </c>
      <c r="AN27" s="16">
        <v>0.85</v>
      </c>
      <c r="AO27" s="16">
        <v>0.85</v>
      </c>
      <c r="AP27" s="16">
        <v>0.85</v>
      </c>
      <c r="AQ27" s="16">
        <v>0.85</v>
      </c>
      <c r="AR27" s="16">
        <v>0.85</v>
      </c>
      <c r="AS27" s="16">
        <v>0.85</v>
      </c>
      <c r="AW27" s="4" t="str">
        <f>AW8</f>
        <v>Battery Pack Capital Cost ($/kWh)</v>
      </c>
      <c r="BB27" s="4" t="str">
        <f>AW17</f>
        <v>Balance of System (BOS) Capital Cost ($/kW)</v>
      </c>
    </row>
    <row r="28" spans="8:82" x14ac:dyDescent="0.2">
      <c r="H28" s="15"/>
      <c r="J28" s="18"/>
      <c r="K28" s="9" t="s">
        <v>72</v>
      </c>
      <c r="M28" s="16">
        <v>0.85</v>
      </c>
      <c r="N28" s="16">
        <v>0.85</v>
      </c>
      <c r="O28" s="16">
        <v>0.85</v>
      </c>
      <c r="P28" s="16">
        <v>0.85</v>
      </c>
      <c r="Q28" s="16">
        <v>0.85</v>
      </c>
      <c r="R28" s="16">
        <v>0.85</v>
      </c>
      <c r="S28" s="16">
        <v>0.85</v>
      </c>
      <c r="T28" s="16">
        <v>0.85</v>
      </c>
      <c r="U28" s="16">
        <v>0.85</v>
      </c>
      <c r="V28" s="16">
        <v>0.85</v>
      </c>
      <c r="W28" s="16">
        <v>0.85</v>
      </c>
      <c r="X28" s="16">
        <v>0.85</v>
      </c>
      <c r="Y28" s="16">
        <v>0.85</v>
      </c>
      <c r="Z28" s="16">
        <v>0.85</v>
      </c>
      <c r="AA28" s="16">
        <v>0.85</v>
      </c>
      <c r="AB28" s="16">
        <v>0.85</v>
      </c>
      <c r="AC28" s="16">
        <v>0.85</v>
      </c>
      <c r="AD28" s="16">
        <v>0.85</v>
      </c>
      <c r="AE28" s="16">
        <v>0.85</v>
      </c>
      <c r="AF28" s="16">
        <v>0.85</v>
      </c>
      <c r="AG28" s="16">
        <v>0.85</v>
      </c>
      <c r="AH28" s="16">
        <v>0.85</v>
      </c>
      <c r="AI28" s="16">
        <v>0.85</v>
      </c>
      <c r="AJ28" s="16">
        <v>0.85</v>
      </c>
      <c r="AK28" s="16">
        <v>0.85</v>
      </c>
      <c r="AL28" s="16">
        <v>0.85</v>
      </c>
      <c r="AM28" s="16">
        <v>0.85</v>
      </c>
      <c r="AN28" s="16">
        <v>0.85</v>
      </c>
      <c r="AO28" s="16">
        <v>0.85</v>
      </c>
      <c r="AP28" s="16">
        <v>0.85</v>
      </c>
      <c r="AQ28" s="16">
        <v>0.85</v>
      </c>
      <c r="AR28" s="16">
        <v>0.85</v>
      </c>
      <c r="AS28" s="16">
        <v>0.85</v>
      </c>
      <c r="AX28" s="4" t="s">
        <v>83</v>
      </c>
      <c r="AY28" s="4" t="s">
        <v>82</v>
      </c>
      <c r="AZ28" s="4" t="s">
        <v>81</v>
      </c>
      <c r="BC28" s="4" t="s">
        <v>83</v>
      </c>
      <c r="BD28" s="4" t="s">
        <v>82</v>
      </c>
      <c r="BE28" s="4" t="s">
        <v>81</v>
      </c>
    </row>
    <row r="29" spans="8:82" x14ac:dyDescent="0.2">
      <c r="H29" s="15"/>
      <c r="AW29" s="4">
        <v>2018</v>
      </c>
      <c r="AX29" s="7">
        <v>204.1015625</v>
      </c>
      <c r="AY29" s="7">
        <v>204.1015625</v>
      </c>
      <c r="AZ29" s="7">
        <v>204.1015625</v>
      </c>
      <c r="BB29" s="4">
        <v>2018</v>
      </c>
      <c r="BC29" s="7">
        <v>667.96875</v>
      </c>
      <c r="BD29" s="7">
        <v>667.96875</v>
      </c>
      <c r="BE29" s="7">
        <v>667.96875</v>
      </c>
    </row>
    <row r="30" spans="8:82" x14ac:dyDescent="0.2">
      <c r="H30" s="15"/>
      <c r="AW30" s="4">
        <v>2019</v>
      </c>
      <c r="AX30" s="7">
        <v>181.92576378671203</v>
      </c>
      <c r="AY30" s="7">
        <v>190.33024474812342</v>
      </c>
      <c r="AZ30" s="7">
        <f>AZ29</f>
        <v>204.1015625</v>
      </c>
      <c r="BB30" s="4">
        <v>2019</v>
      </c>
      <c r="BC30" s="7">
        <v>595.39340875651203</v>
      </c>
      <c r="BD30" s="7">
        <v>622.89898281204023</v>
      </c>
      <c r="BE30" s="7">
        <f t="shared" ref="BE30:BE61" si="7">BE29</f>
        <v>667.96875</v>
      </c>
    </row>
    <row r="31" spans="8:82" x14ac:dyDescent="0.2">
      <c r="H31" s="15"/>
      <c r="AW31" s="4">
        <v>2020</v>
      </c>
      <c r="AX31" s="7">
        <v>159.74996507342399</v>
      </c>
      <c r="AY31" s="7">
        <v>176.55892699624687</v>
      </c>
      <c r="AZ31" s="7">
        <v>192.65661507009347</v>
      </c>
      <c r="BB31" s="4">
        <v>2020</v>
      </c>
      <c r="BC31" s="7">
        <v>522.81806751302395</v>
      </c>
      <c r="BD31" s="7">
        <v>577.82921562408058</v>
      </c>
      <c r="BE31" s="7">
        <f t="shared" si="7"/>
        <v>667.96875</v>
      </c>
    </row>
    <row r="32" spans="8:82" x14ac:dyDescent="0.2">
      <c r="H32" s="15"/>
      <c r="AW32" s="4">
        <v>2021</v>
      </c>
      <c r="AX32" s="7">
        <v>147.55087683145342</v>
      </c>
      <c r="AY32" s="7">
        <v>167.85500450022329</v>
      </c>
      <c r="AZ32" s="7">
        <v>189.54700230430191</v>
      </c>
      <c r="BB32" s="4">
        <v>2021</v>
      </c>
      <c r="BC32" s="7">
        <v>482.89377872112033</v>
      </c>
      <c r="BD32" s="7">
        <v>549.3436510916398</v>
      </c>
      <c r="BE32" s="7">
        <f t="shared" si="7"/>
        <v>667.96875</v>
      </c>
    </row>
    <row r="33" spans="8:57" x14ac:dyDescent="0.2">
      <c r="H33" s="15"/>
      <c r="AW33" s="4">
        <v>2022</v>
      </c>
      <c r="AX33" s="7">
        <v>135.35178858948285</v>
      </c>
      <c r="AY33" s="7">
        <v>159.15108200419968</v>
      </c>
      <c r="AZ33" s="7">
        <v>186.43738953851036</v>
      </c>
      <c r="BB33" s="4">
        <v>2022</v>
      </c>
      <c r="BC33" s="7">
        <v>442.96948992921665</v>
      </c>
      <c r="BD33" s="7">
        <v>520.85808655919902</v>
      </c>
      <c r="BE33" s="7">
        <f>BE32</f>
        <v>667.96875</v>
      </c>
    </row>
    <row r="34" spans="8:57" x14ac:dyDescent="0.2">
      <c r="H34" s="15"/>
      <c r="AW34" s="4">
        <v>2023</v>
      </c>
      <c r="AX34" s="7">
        <v>123.15270034751228</v>
      </c>
      <c r="AY34" s="7">
        <v>150.44715950817613</v>
      </c>
      <c r="AZ34" s="7">
        <v>183.32777677271881</v>
      </c>
      <c r="BB34" s="4">
        <v>2023</v>
      </c>
      <c r="BC34" s="7">
        <v>403.04520113731297</v>
      </c>
      <c r="BD34" s="7">
        <v>492.37252202675825</v>
      </c>
      <c r="BE34" s="7">
        <f t="shared" si="7"/>
        <v>667.96875</v>
      </c>
    </row>
    <row r="35" spans="8:57" x14ac:dyDescent="0.2">
      <c r="H35" s="15"/>
      <c r="AW35" s="4">
        <v>2024</v>
      </c>
      <c r="AX35" s="7">
        <v>110.95361210554172</v>
      </c>
      <c r="AY35" s="7">
        <v>141.74323701215255</v>
      </c>
      <c r="AZ35" s="7">
        <v>180.21816400692725</v>
      </c>
      <c r="BB35" s="4">
        <v>2024</v>
      </c>
      <c r="BC35" s="7">
        <v>363.12091234540929</v>
      </c>
      <c r="BD35" s="7">
        <v>463.88695749431747</v>
      </c>
      <c r="BE35" s="7">
        <f t="shared" si="7"/>
        <v>667.96875</v>
      </c>
    </row>
    <row r="36" spans="8:57" x14ac:dyDescent="0.2">
      <c r="H36" s="15"/>
      <c r="AW36" s="4">
        <v>2025</v>
      </c>
      <c r="AX36" s="7">
        <v>98.754523863571194</v>
      </c>
      <c r="AY36" s="7">
        <v>133.03931451612902</v>
      </c>
      <c r="AZ36" s="7">
        <v>177.1085512411357</v>
      </c>
      <c r="BB36" s="4">
        <v>2025</v>
      </c>
      <c r="BC36" s="7">
        <v>323.19662355350573</v>
      </c>
      <c r="BD36" s="7">
        <v>435.40139296187681</v>
      </c>
      <c r="BE36" s="7">
        <f t="shared" si="7"/>
        <v>667.96875</v>
      </c>
    </row>
    <row r="37" spans="8:57" x14ac:dyDescent="0.2">
      <c r="H37" s="15"/>
      <c r="AW37" s="4">
        <v>2026</v>
      </c>
      <c r="AX37" s="7">
        <v>92.364525260634238</v>
      </c>
      <c r="AY37" s="7">
        <v>128.71581369677864</v>
      </c>
      <c r="AZ37" s="7">
        <v>173.99893847534415</v>
      </c>
      <c r="BB37" s="4">
        <v>2026</v>
      </c>
      <c r="BC37" s="7">
        <v>302.2839008529848</v>
      </c>
      <c r="BD37" s="7">
        <v>421.25175391673014</v>
      </c>
      <c r="BE37" s="7">
        <f t="shared" si="7"/>
        <v>667.96875</v>
      </c>
    </row>
    <row r="38" spans="8:57" x14ac:dyDescent="0.2">
      <c r="H38" s="15"/>
      <c r="AW38" s="4">
        <v>2027</v>
      </c>
      <c r="AX38" s="7">
        <v>85.974526657697282</v>
      </c>
      <c r="AY38" s="7">
        <v>124.39231287742827</v>
      </c>
      <c r="AZ38" s="7">
        <v>170.88932570955259</v>
      </c>
      <c r="BB38" s="4">
        <v>2027</v>
      </c>
      <c r="BC38" s="7">
        <v>281.37117815246381</v>
      </c>
      <c r="BD38" s="7">
        <v>407.10211487158341</v>
      </c>
      <c r="BE38" s="7">
        <f t="shared" si="7"/>
        <v>667.96875</v>
      </c>
    </row>
    <row r="39" spans="8:57" x14ac:dyDescent="0.2">
      <c r="H39" s="15"/>
      <c r="AW39" s="4">
        <v>2028</v>
      </c>
      <c r="AX39" s="7">
        <v>79.584528054760327</v>
      </c>
      <c r="AY39" s="7">
        <v>120.0688120580779</v>
      </c>
      <c r="AZ39" s="7">
        <v>167.77971294376104</v>
      </c>
      <c r="BB39" s="4">
        <v>2028</v>
      </c>
      <c r="BC39" s="7">
        <v>260.45845545194288</v>
      </c>
      <c r="BD39" s="7">
        <v>392.95247582643674</v>
      </c>
      <c r="BE39" s="7">
        <f t="shared" si="7"/>
        <v>667.96875</v>
      </c>
    </row>
    <row r="40" spans="8:57" x14ac:dyDescent="0.2">
      <c r="H40" s="15"/>
      <c r="AW40" s="4">
        <v>2029</v>
      </c>
      <c r="AX40" s="7">
        <v>73.194529451823371</v>
      </c>
      <c r="AY40" s="7">
        <v>115.74531123872752</v>
      </c>
      <c r="AZ40" s="7">
        <v>164.67010017796949</v>
      </c>
      <c r="BB40" s="4">
        <v>2029</v>
      </c>
      <c r="BC40" s="7">
        <v>239.54573275142192</v>
      </c>
      <c r="BD40" s="7">
        <v>378.80283678129013</v>
      </c>
      <c r="BE40" s="7">
        <f t="shared" si="7"/>
        <v>667.96875</v>
      </c>
    </row>
    <row r="41" spans="8:57" x14ac:dyDescent="0.2">
      <c r="H41" s="15"/>
      <c r="AW41" s="4">
        <v>2030</v>
      </c>
      <c r="AX41" s="7">
        <v>66.804530848886401</v>
      </c>
      <c r="AY41" s="7">
        <v>111.42181041937718</v>
      </c>
      <c r="AZ41" s="7">
        <v>161.56048741217796</v>
      </c>
      <c r="BB41" s="4">
        <v>2030</v>
      </c>
      <c r="BC41" s="7">
        <v>218.63301005090096</v>
      </c>
      <c r="BD41" s="7">
        <v>364.65319773614351</v>
      </c>
      <c r="BE41" s="7">
        <f t="shared" si="7"/>
        <v>667.96875</v>
      </c>
    </row>
    <row r="42" spans="8:57" x14ac:dyDescent="0.2">
      <c r="H42" s="15"/>
      <c r="AW42" s="4">
        <v>2031</v>
      </c>
      <c r="AX42" s="7">
        <v>65.497485680103836</v>
      </c>
      <c r="AY42" s="7">
        <v>110.02903778913496</v>
      </c>
      <c r="AZ42" s="7">
        <v>160.55073436585184</v>
      </c>
      <c r="BB42" s="4">
        <v>2031</v>
      </c>
      <c r="BC42" s="7">
        <v>214.35540768033982</v>
      </c>
      <c r="BD42" s="7">
        <v>360.09503276444173</v>
      </c>
      <c r="BE42" s="7">
        <f t="shared" si="7"/>
        <v>667.96875</v>
      </c>
    </row>
    <row r="43" spans="8:57" x14ac:dyDescent="0.2">
      <c r="H43" s="15"/>
      <c r="AW43" s="4">
        <v>2032</v>
      </c>
      <c r="AX43" s="7">
        <v>64.19044051132127</v>
      </c>
      <c r="AY43" s="7">
        <v>108.63626515889274</v>
      </c>
      <c r="AZ43" s="7">
        <v>159.54098131952574</v>
      </c>
      <c r="BB43" s="4">
        <v>2032</v>
      </c>
      <c r="BC43" s="7">
        <v>210.07780530977871</v>
      </c>
      <c r="BD43" s="7">
        <v>355.53686779273983</v>
      </c>
      <c r="BE43" s="7">
        <f t="shared" si="7"/>
        <v>667.96875</v>
      </c>
    </row>
    <row r="44" spans="8:57" x14ac:dyDescent="0.2">
      <c r="H44" s="15"/>
      <c r="AW44" s="4">
        <v>2033</v>
      </c>
      <c r="AX44" s="7">
        <v>62.883395342538712</v>
      </c>
      <c r="AY44" s="7">
        <v>107.24349252865052</v>
      </c>
      <c r="AZ44" s="7">
        <v>158.53122827319962</v>
      </c>
      <c r="BB44" s="4">
        <v>2033</v>
      </c>
      <c r="BC44" s="7">
        <v>205.8002029392176</v>
      </c>
      <c r="BD44" s="7">
        <v>350.97870282103804</v>
      </c>
      <c r="BE44" s="7">
        <f t="shared" si="7"/>
        <v>667.96875</v>
      </c>
    </row>
    <row r="45" spans="8:57" x14ac:dyDescent="0.2">
      <c r="H45" s="15"/>
      <c r="AW45" s="4">
        <v>2034</v>
      </c>
      <c r="AX45" s="7">
        <v>61.57635017375614</v>
      </c>
      <c r="AY45" s="7">
        <v>105.85071989840829</v>
      </c>
      <c r="AZ45" s="7">
        <v>157.52147522687352</v>
      </c>
      <c r="BB45" s="4">
        <v>2034</v>
      </c>
      <c r="BC45" s="7">
        <v>201.52260056865649</v>
      </c>
      <c r="BD45" s="7">
        <v>346.42053784933626</v>
      </c>
      <c r="BE45" s="7">
        <f t="shared" si="7"/>
        <v>667.96875</v>
      </c>
    </row>
    <row r="46" spans="8:57" x14ac:dyDescent="0.2">
      <c r="H46" s="15"/>
      <c r="AW46" s="4">
        <v>2035</v>
      </c>
      <c r="AX46" s="7">
        <v>60.269305004973575</v>
      </c>
      <c r="AY46" s="7">
        <v>104.45794726816607</v>
      </c>
      <c r="AZ46" s="7">
        <v>156.51172218054739</v>
      </c>
      <c r="BB46" s="4">
        <v>2035</v>
      </c>
      <c r="BC46" s="7">
        <v>197.24499819809535</v>
      </c>
      <c r="BD46" s="7">
        <v>341.86237287763441</v>
      </c>
      <c r="BE46" s="7">
        <f t="shared" si="7"/>
        <v>667.96875</v>
      </c>
    </row>
    <row r="47" spans="8:57" x14ac:dyDescent="0.2">
      <c r="H47" s="15"/>
      <c r="AW47" s="4">
        <v>2036</v>
      </c>
      <c r="AX47" s="7">
        <v>58.962259836191016</v>
      </c>
      <c r="AY47" s="7">
        <v>103.06517463792385</v>
      </c>
      <c r="AZ47" s="7">
        <v>155.5019691342213</v>
      </c>
      <c r="BB47" s="4">
        <v>2036</v>
      </c>
      <c r="BC47" s="7">
        <v>192.9673958275342</v>
      </c>
      <c r="BD47" s="7">
        <v>337.30420790593257</v>
      </c>
      <c r="BE47" s="7">
        <f t="shared" si="7"/>
        <v>667.96875</v>
      </c>
    </row>
    <row r="48" spans="8:57" x14ac:dyDescent="0.2">
      <c r="H48" s="15"/>
      <c r="AW48" s="4">
        <v>2037</v>
      </c>
      <c r="AX48" s="7">
        <v>57.655214667408451</v>
      </c>
      <c r="AY48" s="7">
        <v>101.67240200768164</v>
      </c>
      <c r="AZ48" s="7">
        <v>154.4922160878952</v>
      </c>
      <c r="BB48" s="4">
        <v>2037</v>
      </c>
      <c r="BC48" s="7">
        <v>188.68979345697312</v>
      </c>
      <c r="BD48" s="7">
        <v>332.74604293423084</v>
      </c>
      <c r="BE48" s="7">
        <f t="shared" si="7"/>
        <v>667.96875</v>
      </c>
    </row>
    <row r="49" spans="8:57" x14ac:dyDescent="0.2">
      <c r="H49" s="15"/>
      <c r="AW49" s="4">
        <v>2038</v>
      </c>
      <c r="AX49" s="7">
        <v>56.348169498625886</v>
      </c>
      <c r="AY49" s="7">
        <v>100.27962937743942</v>
      </c>
      <c r="AZ49" s="7">
        <v>153.4824630415691</v>
      </c>
      <c r="BB49" s="4">
        <v>2038</v>
      </c>
      <c r="BC49" s="7">
        <v>184.41219108641198</v>
      </c>
      <c r="BD49" s="7">
        <v>328.187877962529</v>
      </c>
      <c r="BE49" s="7">
        <f t="shared" si="7"/>
        <v>667.96875</v>
      </c>
    </row>
    <row r="50" spans="8:57" x14ac:dyDescent="0.2">
      <c r="H50" s="15"/>
      <c r="AW50" s="4">
        <v>2039</v>
      </c>
      <c r="AX50" s="7">
        <v>55.041124329843313</v>
      </c>
      <c r="AY50" s="7">
        <v>98.886856747197214</v>
      </c>
      <c r="AZ50" s="7">
        <v>152.47270999524298</v>
      </c>
      <c r="BB50" s="4">
        <v>2039</v>
      </c>
      <c r="BC50" s="7">
        <v>180.13458871585087</v>
      </c>
      <c r="BD50" s="7">
        <v>323.62971299082727</v>
      </c>
      <c r="BE50" s="7">
        <f t="shared" si="7"/>
        <v>667.96875</v>
      </c>
    </row>
    <row r="51" spans="8:57" x14ac:dyDescent="0.2">
      <c r="H51" s="15"/>
      <c r="AW51" s="4">
        <v>2040</v>
      </c>
      <c r="AX51" s="7">
        <v>53.734079161060748</v>
      </c>
      <c r="AY51" s="7">
        <v>97.494084116955008</v>
      </c>
      <c r="AZ51" s="7">
        <v>151.46295694891685</v>
      </c>
      <c r="BB51" s="4">
        <v>2040</v>
      </c>
      <c r="BC51" s="7">
        <v>175.85698634528973</v>
      </c>
      <c r="BD51" s="7">
        <v>319.07154801912543</v>
      </c>
      <c r="BE51" s="7">
        <f t="shared" si="7"/>
        <v>667.96875</v>
      </c>
    </row>
    <row r="52" spans="8:57" x14ac:dyDescent="0.2">
      <c r="H52" s="15"/>
      <c r="AW52" s="4">
        <v>2041</v>
      </c>
      <c r="AX52" s="7">
        <v>52.42703399227819</v>
      </c>
      <c r="AY52" s="7">
        <v>96.101311486712788</v>
      </c>
      <c r="AZ52" s="7">
        <v>150.45320390259076</v>
      </c>
      <c r="BB52" s="4">
        <v>2041</v>
      </c>
      <c r="BC52" s="7">
        <v>171.57938397472864</v>
      </c>
      <c r="BD52" s="7">
        <v>314.5133830474237</v>
      </c>
      <c r="BE52" s="7">
        <f t="shared" si="7"/>
        <v>667.96875</v>
      </c>
    </row>
    <row r="53" spans="8:57" x14ac:dyDescent="0.2">
      <c r="H53" s="15"/>
      <c r="AW53" s="4">
        <v>2042</v>
      </c>
      <c r="AX53" s="7">
        <v>51.119988823495625</v>
      </c>
      <c r="AY53" s="7">
        <v>94.708538856470582</v>
      </c>
      <c r="AZ53" s="7">
        <v>149.44345085626463</v>
      </c>
      <c r="BB53" s="4">
        <v>2042</v>
      </c>
      <c r="BC53" s="7">
        <v>167.3017816041675</v>
      </c>
      <c r="BD53" s="7">
        <v>309.95521807572192</v>
      </c>
      <c r="BE53" s="7">
        <f t="shared" si="7"/>
        <v>667.96875</v>
      </c>
    </row>
    <row r="54" spans="8:57" x14ac:dyDescent="0.2">
      <c r="H54" s="15"/>
      <c r="AW54" s="4">
        <v>2043</v>
      </c>
      <c r="AX54" s="7">
        <v>49.812943654713067</v>
      </c>
      <c r="AY54" s="7">
        <v>93.315766226228376</v>
      </c>
      <c r="AZ54" s="7">
        <v>148.43369780993854</v>
      </c>
      <c r="BB54" s="4">
        <v>2043</v>
      </c>
      <c r="BC54" s="7">
        <v>163.02417923360639</v>
      </c>
      <c r="BD54" s="7">
        <v>305.39705310402013</v>
      </c>
      <c r="BE54" s="7">
        <f t="shared" si="7"/>
        <v>667.96875</v>
      </c>
    </row>
    <row r="55" spans="8:57" x14ac:dyDescent="0.2">
      <c r="H55" s="15"/>
      <c r="AW55" s="4">
        <v>2044</v>
      </c>
      <c r="AX55" s="7">
        <v>48.505898485930501</v>
      </c>
      <c r="AY55" s="7">
        <v>91.922993595986156</v>
      </c>
      <c r="AZ55" s="7">
        <v>147.42394476361241</v>
      </c>
      <c r="BB55" s="4">
        <v>2044</v>
      </c>
      <c r="BC55" s="7">
        <v>158.74657686304531</v>
      </c>
      <c r="BD55" s="7">
        <v>300.83888813231835</v>
      </c>
      <c r="BE55" s="7">
        <f t="shared" si="7"/>
        <v>667.96875</v>
      </c>
    </row>
    <row r="56" spans="8:57" x14ac:dyDescent="0.2">
      <c r="H56" s="15"/>
      <c r="AW56" s="4">
        <v>2045</v>
      </c>
      <c r="AX56" s="7">
        <v>47.198853317147943</v>
      </c>
      <c r="AY56" s="7">
        <v>90.530220965743951</v>
      </c>
      <c r="AZ56" s="7">
        <v>146.41419171728631</v>
      </c>
      <c r="BB56" s="4">
        <v>2045</v>
      </c>
      <c r="BC56" s="7">
        <v>154.46897449248416</v>
      </c>
      <c r="BD56" s="7">
        <v>296.28072316061656</v>
      </c>
      <c r="BE56" s="7">
        <f t="shared" si="7"/>
        <v>667.96875</v>
      </c>
    </row>
    <row r="57" spans="8:57" x14ac:dyDescent="0.2">
      <c r="H57" s="15"/>
      <c r="AW57" s="4">
        <v>2046</v>
      </c>
      <c r="AX57" s="7">
        <v>45.891808148365385</v>
      </c>
      <c r="AY57" s="7">
        <v>89.137448335501745</v>
      </c>
      <c r="AZ57" s="7">
        <v>145.40443867096019</v>
      </c>
      <c r="BB57" s="4">
        <v>2046</v>
      </c>
      <c r="BC57" s="7">
        <v>150.19137212192308</v>
      </c>
      <c r="BD57" s="7">
        <v>291.72255818891477</v>
      </c>
      <c r="BE57" s="7">
        <f t="shared" si="7"/>
        <v>667.96875</v>
      </c>
    </row>
    <row r="58" spans="8:57" x14ac:dyDescent="0.2">
      <c r="H58" s="15"/>
      <c r="AW58" s="4">
        <v>2047</v>
      </c>
      <c r="AX58" s="7">
        <v>44.584762979582827</v>
      </c>
      <c r="AY58" s="7">
        <v>87.744675705259525</v>
      </c>
      <c r="AZ58" s="7">
        <v>144.39468562463409</v>
      </c>
      <c r="BB58" s="4">
        <v>2047</v>
      </c>
      <c r="BC58" s="7">
        <v>145.91376975136197</v>
      </c>
      <c r="BD58" s="7">
        <v>287.16439321721299</v>
      </c>
      <c r="BE58" s="7">
        <f t="shared" si="7"/>
        <v>667.96875</v>
      </c>
    </row>
    <row r="59" spans="8:57" x14ac:dyDescent="0.2">
      <c r="H59" s="15"/>
      <c r="AW59" s="4">
        <v>2048</v>
      </c>
      <c r="AX59" s="7">
        <v>43.277717810800269</v>
      </c>
      <c r="AY59" s="7">
        <v>86.351903075017319</v>
      </c>
      <c r="AZ59" s="7">
        <v>143.38493257830797</v>
      </c>
      <c r="BB59" s="4">
        <v>2048</v>
      </c>
      <c r="BC59" s="7">
        <v>141.63616738080086</v>
      </c>
      <c r="BD59" s="7">
        <v>282.6062282455112</v>
      </c>
      <c r="BE59" s="7">
        <f t="shared" si="7"/>
        <v>667.96875</v>
      </c>
    </row>
    <row r="60" spans="8:57" x14ac:dyDescent="0.2">
      <c r="H60" s="15"/>
      <c r="AW60" s="4">
        <v>2049</v>
      </c>
      <c r="AX60" s="7">
        <v>41.970672642017711</v>
      </c>
      <c r="AY60" s="7">
        <v>84.959130444775113</v>
      </c>
      <c r="AZ60" s="7">
        <v>142.37517953198187</v>
      </c>
      <c r="BB60" s="4">
        <v>2049</v>
      </c>
      <c r="BC60" s="7">
        <v>137.35856501023977</v>
      </c>
      <c r="BD60" s="7">
        <v>278.04806327380942</v>
      </c>
      <c r="BE60" s="7">
        <f t="shared" si="7"/>
        <v>667.96875</v>
      </c>
    </row>
    <row r="61" spans="8:57" x14ac:dyDescent="0.2">
      <c r="H61" s="15"/>
      <c r="AW61" s="4">
        <v>2050</v>
      </c>
      <c r="AX61" s="7">
        <v>40.663627473235209</v>
      </c>
      <c r="AY61" s="7">
        <v>83.566357814532893</v>
      </c>
      <c r="AZ61" s="7">
        <v>141.36542648565572</v>
      </c>
      <c r="BB61" s="4">
        <v>2050</v>
      </c>
      <c r="BC61" s="7">
        <v>133.08096263967886</v>
      </c>
      <c r="BD61" s="7">
        <v>273.48989830210763</v>
      </c>
      <c r="BE61" s="7">
        <f t="shared" si="7"/>
        <v>667.96875</v>
      </c>
    </row>
    <row r="62" spans="8:57" x14ac:dyDescent="0.2">
      <c r="H62" s="15"/>
    </row>
    <row r="63" spans="8:57" x14ac:dyDescent="0.2">
      <c r="H63" s="15"/>
    </row>
    <row r="64" spans="8:57" x14ac:dyDescent="0.2">
      <c r="H64" s="15"/>
    </row>
    <row r="65" spans="8:8" x14ac:dyDescent="0.2">
      <c r="H65" s="15"/>
    </row>
    <row r="66" spans="8:8" x14ac:dyDescent="0.2">
      <c r="H66" s="15"/>
    </row>
    <row r="67" spans="8:8" x14ac:dyDescent="0.2">
      <c r="H67" s="15"/>
    </row>
    <row r="68" spans="8:8" x14ac:dyDescent="0.2">
      <c r="H68" s="15"/>
    </row>
    <row r="69" spans="8:8" x14ac:dyDescent="0.2">
      <c r="H69" s="15"/>
    </row>
    <row r="70" spans="8:8" x14ac:dyDescent="0.2">
      <c r="H70" s="15"/>
    </row>
    <row r="71" spans="8:8" x14ac:dyDescent="0.2">
      <c r="H71" s="15"/>
    </row>
    <row r="72" spans="8:8" x14ac:dyDescent="0.2">
      <c r="H72" s="15"/>
    </row>
    <row r="73" spans="8:8" x14ac:dyDescent="0.2">
      <c r="H73" s="15"/>
    </row>
    <row r="74" spans="8:8" x14ac:dyDescent="0.2">
      <c r="H74" s="15"/>
    </row>
    <row r="75" spans="8:8" x14ac:dyDescent="0.2">
      <c r="H75" s="15"/>
    </row>
    <row r="76" spans="8:8" x14ac:dyDescent="0.2">
      <c r="H76" s="15"/>
    </row>
    <row r="77" spans="8:8" x14ac:dyDescent="0.2">
      <c r="H77" s="15"/>
    </row>
    <row r="78" spans="8:8" x14ac:dyDescent="0.2">
      <c r="H78" s="15"/>
    </row>
    <row r="79" spans="8:8" x14ac:dyDescent="0.2">
      <c r="H79" s="15"/>
    </row>
    <row r="80" spans="8:8" x14ac:dyDescent="0.2">
      <c r="H80" s="15"/>
    </row>
    <row r="81" spans="8:8" x14ac:dyDescent="0.2">
      <c r="H81" s="15"/>
    </row>
    <row r="82" spans="8:8" x14ac:dyDescent="0.2">
      <c r="H82" s="15"/>
    </row>
    <row r="83" spans="8:8" x14ac:dyDescent="0.2">
      <c r="H83" s="15"/>
    </row>
    <row r="84" spans="8:8" x14ac:dyDescent="0.2">
      <c r="H84" s="15"/>
    </row>
    <row r="85" spans="8:8" x14ac:dyDescent="0.2">
      <c r="H85" s="15"/>
    </row>
    <row r="86" spans="8:8" x14ac:dyDescent="0.2">
      <c r="H86" s="15"/>
    </row>
    <row r="87" spans="8:8" x14ac:dyDescent="0.2">
      <c r="H87" s="15"/>
    </row>
    <row r="88" spans="8:8" x14ac:dyDescent="0.2">
      <c r="H88" s="15"/>
    </row>
    <row r="89" spans="8:8" x14ac:dyDescent="0.2">
      <c r="H89" s="15"/>
    </row>
    <row r="90" spans="8:8" x14ac:dyDescent="0.2">
      <c r="H90" s="15"/>
    </row>
    <row r="91" spans="8:8" x14ac:dyDescent="0.2">
      <c r="H91" s="15"/>
    </row>
    <row r="92" spans="8:8" x14ac:dyDescent="0.2">
      <c r="H92" s="15"/>
    </row>
    <row r="93" spans="8:8" x14ac:dyDescent="0.2">
      <c r="H93" s="15"/>
    </row>
    <row r="94" spans="8:8" x14ac:dyDescent="0.2">
      <c r="H94" s="15"/>
    </row>
    <row r="95" spans="8:8" x14ac:dyDescent="0.2">
      <c r="H95" s="15"/>
    </row>
    <row r="96" spans="8:8" x14ac:dyDescent="0.2">
      <c r="H96" s="15"/>
    </row>
    <row r="97" spans="8:8" x14ac:dyDescent="0.2">
      <c r="H97" s="15"/>
    </row>
    <row r="98" spans="8:8" x14ac:dyDescent="0.2">
      <c r="H98" s="15"/>
    </row>
    <row r="99" spans="8:8" x14ac:dyDescent="0.2">
      <c r="H99" s="15"/>
    </row>
    <row r="100" spans="8:8" x14ac:dyDescent="0.2">
      <c r="H100" s="15"/>
    </row>
    <row r="101" spans="8:8" x14ac:dyDescent="0.2">
      <c r="H101" s="15"/>
    </row>
    <row r="102" spans="8:8" x14ac:dyDescent="0.2">
      <c r="H102" s="15"/>
    </row>
    <row r="103" spans="8:8" x14ac:dyDescent="0.2">
      <c r="H103" s="15"/>
    </row>
    <row r="104" spans="8:8" x14ac:dyDescent="0.2">
      <c r="H104" s="15"/>
    </row>
    <row r="105" spans="8:8" x14ac:dyDescent="0.2">
      <c r="H105" s="15"/>
    </row>
    <row r="106" spans="8:8" x14ac:dyDescent="0.2">
      <c r="H106" s="15"/>
    </row>
    <row r="107" spans="8:8" x14ac:dyDescent="0.2">
      <c r="H107" s="15"/>
    </row>
    <row r="108" spans="8:8" x14ac:dyDescent="0.2">
      <c r="H108" s="15"/>
    </row>
    <row r="109" spans="8:8" x14ac:dyDescent="0.2">
      <c r="H109" s="15"/>
    </row>
    <row r="110" spans="8:8" x14ac:dyDescent="0.2">
      <c r="H110" s="15"/>
    </row>
    <row r="111" spans="8:8" x14ac:dyDescent="0.2">
      <c r="H111" s="15"/>
    </row>
    <row r="112" spans="8:8" x14ac:dyDescent="0.2">
      <c r="H112" s="15"/>
    </row>
    <row r="113" spans="8:8" x14ac:dyDescent="0.2">
      <c r="H113" s="15"/>
    </row>
    <row r="114" spans="8:8" x14ac:dyDescent="0.2">
      <c r="H114" s="15"/>
    </row>
    <row r="115" spans="8:8" x14ac:dyDescent="0.2">
      <c r="H115" s="15"/>
    </row>
    <row r="116" spans="8:8" x14ac:dyDescent="0.2">
      <c r="H116" s="15"/>
    </row>
    <row r="117" spans="8:8" x14ac:dyDescent="0.2">
      <c r="H117" s="15"/>
    </row>
    <row r="118" spans="8:8" x14ac:dyDescent="0.2">
      <c r="H118" s="15"/>
    </row>
    <row r="119" spans="8:8" x14ac:dyDescent="0.2">
      <c r="H119" s="15"/>
    </row>
    <row r="120" spans="8:8" x14ac:dyDescent="0.2">
      <c r="H120" s="15"/>
    </row>
    <row r="121" spans="8:8" x14ac:dyDescent="0.2">
      <c r="H121" s="15"/>
    </row>
  </sheetData>
  <mergeCells count="6">
    <mergeCell ref="J26:J28"/>
    <mergeCell ref="H5:T6"/>
    <mergeCell ref="H10:H23"/>
    <mergeCell ref="J10:J12"/>
    <mergeCell ref="J16:J18"/>
    <mergeCell ref="J21:J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new_battery_costs</vt:lpstr>
      <vt:lpstr>new_vre_costs</vt:lpstr>
      <vt:lpstr>new_conventional_costs</vt:lpstr>
      <vt:lpstr>new_costs_scenarios</vt:lpstr>
      <vt:lpstr>new_projects_op_chars</vt:lpstr>
      <vt:lpstr>NREL_ATB_storage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Deshmukh</dc:creator>
  <cp:lastModifiedBy>Ranjit Deshmukh</cp:lastModifiedBy>
  <dcterms:created xsi:type="dcterms:W3CDTF">2019-07-16T17:27:16Z</dcterms:created>
  <dcterms:modified xsi:type="dcterms:W3CDTF">2019-08-26T19:36:56Z</dcterms:modified>
</cp:coreProperties>
</file>