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REV_input/archive/"/>
    </mc:Choice>
  </mc:AlternateContent>
  <bookViews>
    <workbookView xWindow="0" yWindow="460" windowWidth="28800" windowHeight="17540" activeTab="2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FGD costs" sheetId="15" r:id="rId9"/>
    <sheet name="scenarios" sheetId="13" r:id="rId10"/>
    <sheet name="run_times" sheetId="12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31" i="1"/>
  <c r="D53" i="1"/>
  <c r="O1" i="8"/>
  <c r="O2" i="8"/>
  <c r="O3" i="8"/>
  <c r="O4" i="8"/>
  <c r="O5" i="8"/>
  <c r="O6" i="8"/>
  <c r="O7" i="8"/>
  <c r="O8" i="8"/>
  <c r="O9" i="8"/>
  <c r="O10" i="8"/>
  <c r="O11" i="8"/>
  <c r="O12" i="8"/>
  <c r="O13" i="8"/>
  <c r="N1" i="6"/>
  <c r="N2" i="6"/>
  <c r="N3" i="6"/>
  <c r="N4" i="6"/>
  <c r="N5" i="6"/>
  <c r="N6" i="6"/>
  <c r="N7" i="6"/>
  <c r="N8" i="6"/>
  <c r="AE29" i="1"/>
  <c r="AE64" i="1"/>
  <c r="AE63" i="1"/>
  <c r="AE62" i="1"/>
  <c r="AE61" i="1"/>
  <c r="AE60" i="1"/>
  <c r="AE59" i="1"/>
  <c r="AE58" i="1"/>
  <c r="AE28" i="1"/>
  <c r="AE57" i="1"/>
  <c r="AE56" i="1"/>
  <c r="AE23" i="1"/>
  <c r="AE55" i="1"/>
  <c r="AE54" i="1"/>
  <c r="AE17" i="1"/>
  <c r="AE53" i="1"/>
  <c r="AE9" i="1"/>
  <c r="AE52" i="1"/>
  <c r="AE15" i="1"/>
  <c r="AE30" i="1"/>
  <c r="AE48" i="1"/>
  <c r="AE31" i="1"/>
  <c r="AE49" i="1"/>
  <c r="AE24" i="1"/>
  <c r="AE46" i="1"/>
  <c r="AE18" i="1"/>
  <c r="AE25" i="1"/>
  <c r="AE47" i="1"/>
  <c r="AE19" i="1"/>
  <c r="AE44" i="1"/>
  <c r="AE20" i="1"/>
  <c r="AE45" i="1"/>
  <c r="AE40" i="1"/>
  <c r="AE39" i="1"/>
  <c r="AE38" i="1"/>
  <c r="AE37" i="1"/>
  <c r="AE35" i="1"/>
  <c r="AE34" i="1"/>
  <c r="AE14" i="1"/>
  <c r="AC47" i="11"/>
  <c r="AC44" i="11"/>
  <c r="AC42" i="11"/>
  <c r="AC40" i="11"/>
  <c r="AC39" i="11"/>
  <c r="AC37" i="11"/>
  <c r="AC36" i="11"/>
  <c r="AC34" i="11"/>
  <c r="AC33" i="11"/>
  <c r="AC30" i="11"/>
  <c r="AC29" i="11"/>
  <c r="AC26" i="11"/>
  <c r="AC25" i="11"/>
  <c r="AC22" i="11"/>
  <c r="AC21" i="11"/>
  <c r="AC19" i="11"/>
  <c r="AC17" i="11"/>
  <c r="AC15" i="11"/>
  <c r="AC13" i="11"/>
  <c r="AC11" i="11"/>
  <c r="AC10" i="11"/>
  <c r="AC8" i="11"/>
  <c r="AC7" i="11"/>
  <c r="AC6" i="11"/>
  <c r="AC5" i="11"/>
  <c r="AC4" i="11"/>
  <c r="AC3" i="11"/>
  <c r="AC2" i="11"/>
  <c r="C7" i="15"/>
  <c r="C8" i="15"/>
  <c r="C9" i="15"/>
  <c r="C10" i="15"/>
  <c r="C11" i="15"/>
  <c r="C12" i="15"/>
  <c r="C13" i="15"/>
  <c r="C14" i="15"/>
  <c r="C6" i="15"/>
  <c r="AB47" i="11"/>
  <c r="AB44" i="11"/>
  <c r="AB42" i="11"/>
  <c r="AB40" i="11"/>
  <c r="AB39" i="11"/>
  <c r="AB37" i="11"/>
  <c r="AB36" i="11"/>
  <c r="AB34" i="11"/>
  <c r="AB33" i="11"/>
  <c r="AB30" i="11"/>
  <c r="AB29" i="11"/>
  <c r="AB26" i="11"/>
  <c r="AB25" i="11"/>
  <c r="AB22" i="11"/>
  <c r="AB21" i="11"/>
  <c r="AB19" i="11"/>
  <c r="AB17" i="11"/>
  <c r="AB15" i="11"/>
  <c r="AB13" i="11"/>
  <c r="AB11" i="11"/>
  <c r="AB10" i="11"/>
  <c r="AB8" i="11"/>
  <c r="AB7" i="11"/>
  <c r="AB6" i="11"/>
  <c r="AB5" i="11"/>
  <c r="AB4" i="11"/>
  <c r="AB3" i="11"/>
  <c r="AB2" i="11"/>
  <c r="L47" i="11"/>
  <c r="L44" i="11"/>
  <c r="L42" i="11"/>
  <c r="L40" i="11"/>
  <c r="L39" i="11"/>
  <c r="L37" i="11"/>
  <c r="L36" i="11"/>
  <c r="L34" i="11"/>
  <c r="L33" i="11"/>
  <c r="L30" i="11"/>
  <c r="L29" i="11"/>
  <c r="L26" i="11"/>
  <c r="L25" i="11"/>
  <c r="L22" i="11"/>
  <c r="L21" i="11"/>
  <c r="L19" i="11"/>
  <c r="L17" i="11"/>
  <c r="L15" i="11"/>
  <c r="L13" i="11"/>
  <c r="L11" i="11"/>
  <c r="L10" i="11"/>
  <c r="L8" i="11"/>
  <c r="L7" i="11"/>
  <c r="L6" i="11"/>
  <c r="L5" i="11"/>
  <c r="L4" i="11"/>
  <c r="L3" i="11"/>
  <c r="L2" i="11"/>
  <c r="AL5" i="1"/>
  <c r="F10" i="11"/>
  <c r="F13" i="11"/>
  <c r="F17" i="11"/>
  <c r="F19" i="11"/>
  <c r="F21" i="11"/>
  <c r="F36" i="11"/>
  <c r="F39" i="11"/>
  <c r="F42" i="11"/>
  <c r="F44" i="11"/>
  <c r="F47" i="11"/>
  <c r="F4" i="11"/>
  <c r="F25" i="11"/>
  <c r="F29" i="11"/>
  <c r="F33" i="11"/>
  <c r="F3" i="11"/>
  <c r="C10" i="11"/>
  <c r="C13" i="11"/>
  <c r="C17" i="11"/>
  <c r="C19" i="11"/>
  <c r="C21" i="11"/>
  <c r="C25" i="11"/>
  <c r="C29" i="11"/>
  <c r="C33" i="11"/>
  <c r="C36" i="11"/>
  <c r="C39" i="11"/>
  <c r="C42" i="11"/>
  <c r="C44" i="11"/>
  <c r="C47" i="11"/>
  <c r="C3" i="11"/>
  <c r="D10" i="11"/>
  <c r="D13" i="11"/>
  <c r="D17" i="11"/>
  <c r="D19" i="11"/>
  <c r="D21" i="11"/>
  <c r="D25" i="11"/>
  <c r="D29" i="11"/>
  <c r="D33" i="11"/>
  <c r="D36" i="11"/>
  <c r="D39" i="11"/>
  <c r="D42" i="11"/>
  <c r="D44" i="11"/>
  <c r="D47" i="11"/>
  <c r="D3" i="11"/>
  <c r="E10" i="11"/>
  <c r="E13" i="11"/>
  <c r="E17" i="11"/>
  <c r="E19" i="11"/>
  <c r="E21" i="11"/>
  <c r="E25" i="11"/>
  <c r="E29" i="11"/>
  <c r="E33" i="11"/>
  <c r="E36" i="11"/>
  <c r="E39" i="11"/>
  <c r="E42" i="11"/>
  <c r="E44" i="11"/>
  <c r="E47" i="11"/>
  <c r="E3" i="11"/>
  <c r="G10" i="11"/>
  <c r="G13" i="11"/>
  <c r="G17" i="11"/>
  <c r="G19" i="11"/>
  <c r="G21" i="11"/>
  <c r="G25" i="11"/>
  <c r="G29" i="11"/>
  <c r="G33" i="11"/>
  <c r="G36" i="11"/>
  <c r="G39" i="11"/>
  <c r="G42" i="11"/>
  <c r="G44" i="11"/>
  <c r="G47" i="11"/>
  <c r="G3" i="11"/>
  <c r="H10" i="11"/>
  <c r="H13" i="11"/>
  <c r="H17" i="11"/>
  <c r="H19" i="11"/>
  <c r="H21" i="11"/>
  <c r="H25" i="11"/>
  <c r="H29" i="11"/>
  <c r="H33" i="11"/>
  <c r="H36" i="11"/>
  <c r="H39" i="11"/>
  <c r="H42" i="11"/>
  <c r="H44" i="11"/>
  <c r="H47" i="11"/>
  <c r="H3" i="11"/>
  <c r="I10" i="11"/>
  <c r="I13" i="11"/>
  <c r="I17" i="11"/>
  <c r="I19" i="11"/>
  <c r="I21" i="11"/>
  <c r="I25" i="11"/>
  <c r="I29" i="11"/>
  <c r="I33" i="11"/>
  <c r="I36" i="11"/>
  <c r="I39" i="11"/>
  <c r="I42" i="11"/>
  <c r="I44" i="11"/>
  <c r="I47" i="11"/>
  <c r="I3" i="11"/>
  <c r="J10" i="11"/>
  <c r="J13" i="11"/>
  <c r="J17" i="11"/>
  <c r="J19" i="11"/>
  <c r="J21" i="11"/>
  <c r="J25" i="11"/>
  <c r="J29" i="11"/>
  <c r="J33" i="11"/>
  <c r="J36" i="11"/>
  <c r="J39" i="11"/>
  <c r="J42" i="11"/>
  <c r="J44" i="11"/>
  <c r="J47" i="11"/>
  <c r="J3" i="11"/>
  <c r="K10" i="11"/>
  <c r="K13" i="11"/>
  <c r="K17" i="11"/>
  <c r="K19" i="11"/>
  <c r="K21" i="11"/>
  <c r="K25" i="11"/>
  <c r="K29" i="11"/>
  <c r="K33" i="11"/>
  <c r="K36" i="11"/>
  <c r="K39" i="11"/>
  <c r="K42" i="11"/>
  <c r="K44" i="11"/>
  <c r="K47" i="11"/>
  <c r="K3" i="11"/>
  <c r="M10" i="11"/>
  <c r="M13" i="11"/>
  <c r="M17" i="11"/>
  <c r="M19" i="11"/>
  <c r="M21" i="11"/>
  <c r="M25" i="11"/>
  <c r="M29" i="11"/>
  <c r="M33" i="11"/>
  <c r="M36" i="11"/>
  <c r="M39" i="11"/>
  <c r="M42" i="11"/>
  <c r="M44" i="11"/>
  <c r="M47" i="11"/>
  <c r="M3" i="11"/>
  <c r="N10" i="11"/>
  <c r="N13" i="11"/>
  <c r="N17" i="11"/>
  <c r="N19" i="11"/>
  <c r="N21" i="11"/>
  <c r="N25" i="11"/>
  <c r="N29" i="11"/>
  <c r="N33" i="11"/>
  <c r="N36" i="11"/>
  <c r="N39" i="11"/>
  <c r="N42" i="11"/>
  <c r="N44" i="11"/>
  <c r="N47" i="11"/>
  <c r="N3" i="11"/>
  <c r="O10" i="11"/>
  <c r="O13" i="11"/>
  <c r="O17" i="11"/>
  <c r="O19" i="11"/>
  <c r="O21" i="11"/>
  <c r="O25" i="11"/>
  <c r="O29" i="11"/>
  <c r="O33" i="11"/>
  <c r="O36" i="11"/>
  <c r="O39" i="11"/>
  <c r="O42" i="11"/>
  <c r="O44" i="11"/>
  <c r="O47" i="11"/>
  <c r="O3" i="11"/>
  <c r="P10" i="11"/>
  <c r="P13" i="11"/>
  <c r="P17" i="11"/>
  <c r="P19" i="11"/>
  <c r="P21" i="11"/>
  <c r="P25" i="11"/>
  <c r="P29" i="11"/>
  <c r="P33" i="11"/>
  <c r="P36" i="11"/>
  <c r="P39" i="11"/>
  <c r="P42" i="11"/>
  <c r="P44" i="11"/>
  <c r="P47" i="11"/>
  <c r="P3" i="11"/>
  <c r="Q10" i="11"/>
  <c r="Q13" i="11"/>
  <c r="Q17" i="11"/>
  <c r="Q19" i="11"/>
  <c r="Q21" i="11"/>
  <c r="Q25" i="11"/>
  <c r="Q29" i="11"/>
  <c r="Q33" i="11"/>
  <c r="Q36" i="11"/>
  <c r="Q39" i="11"/>
  <c r="Q42" i="11"/>
  <c r="Q44" i="11"/>
  <c r="Q47" i="11"/>
  <c r="Q3" i="11"/>
  <c r="R10" i="11"/>
  <c r="R13" i="11"/>
  <c r="R17" i="11"/>
  <c r="R19" i="11"/>
  <c r="R21" i="11"/>
  <c r="R25" i="11"/>
  <c r="R29" i="11"/>
  <c r="R33" i="11"/>
  <c r="R36" i="11"/>
  <c r="R39" i="11"/>
  <c r="R42" i="11"/>
  <c r="R44" i="11"/>
  <c r="R47" i="11"/>
  <c r="R3" i="11"/>
  <c r="S10" i="11"/>
  <c r="S13" i="11"/>
  <c r="S17" i="11"/>
  <c r="S19" i="11"/>
  <c r="S21" i="11"/>
  <c r="S25" i="11"/>
  <c r="S29" i="11"/>
  <c r="S33" i="11"/>
  <c r="S36" i="11"/>
  <c r="S39" i="11"/>
  <c r="S42" i="11"/>
  <c r="S44" i="11"/>
  <c r="S47" i="11"/>
  <c r="S3" i="11"/>
  <c r="T10" i="11"/>
  <c r="T13" i="11"/>
  <c r="T17" i="11"/>
  <c r="T19" i="11"/>
  <c r="T21" i="11"/>
  <c r="T25" i="11"/>
  <c r="T29" i="11"/>
  <c r="T33" i="11"/>
  <c r="T36" i="11"/>
  <c r="T39" i="11"/>
  <c r="T42" i="11"/>
  <c r="T44" i="11"/>
  <c r="T47" i="11"/>
  <c r="T3" i="11"/>
  <c r="U10" i="11"/>
  <c r="U13" i="11"/>
  <c r="U17" i="11"/>
  <c r="U19" i="11"/>
  <c r="U21" i="11"/>
  <c r="U25" i="11"/>
  <c r="U29" i="11"/>
  <c r="U33" i="11"/>
  <c r="U36" i="11"/>
  <c r="U39" i="11"/>
  <c r="U42" i="11"/>
  <c r="U44" i="11"/>
  <c r="U47" i="11"/>
  <c r="U3" i="11"/>
  <c r="V10" i="11"/>
  <c r="V13" i="11"/>
  <c r="V17" i="11"/>
  <c r="V19" i="11"/>
  <c r="V21" i="11"/>
  <c r="V25" i="11"/>
  <c r="V29" i="11"/>
  <c r="V33" i="11"/>
  <c r="V36" i="11"/>
  <c r="V39" i="11"/>
  <c r="V42" i="11"/>
  <c r="V44" i="11"/>
  <c r="V47" i="11"/>
  <c r="V3" i="11"/>
  <c r="W10" i="11"/>
  <c r="W13" i="11"/>
  <c r="W17" i="11"/>
  <c r="W19" i="11"/>
  <c r="W21" i="11"/>
  <c r="W25" i="11"/>
  <c r="W29" i="11"/>
  <c r="W33" i="11"/>
  <c r="W36" i="11"/>
  <c r="W39" i="11"/>
  <c r="W42" i="11"/>
  <c r="W44" i="11"/>
  <c r="W47" i="11"/>
  <c r="W3" i="11"/>
  <c r="X10" i="11"/>
  <c r="X13" i="11"/>
  <c r="X17" i="11"/>
  <c r="X19" i="11"/>
  <c r="X21" i="11"/>
  <c r="X25" i="11"/>
  <c r="X29" i="11"/>
  <c r="X33" i="11"/>
  <c r="X36" i="11"/>
  <c r="X39" i="11"/>
  <c r="X42" i="11"/>
  <c r="X44" i="11"/>
  <c r="X47" i="11"/>
  <c r="X3" i="11"/>
  <c r="Y10" i="11"/>
  <c r="Y13" i="11"/>
  <c r="Y17" i="11"/>
  <c r="Y19" i="11"/>
  <c r="Y21" i="11"/>
  <c r="Y25" i="11"/>
  <c r="Y29" i="11"/>
  <c r="Y33" i="11"/>
  <c r="Y36" i="11"/>
  <c r="Y39" i="11"/>
  <c r="Y42" i="11"/>
  <c r="Y44" i="11"/>
  <c r="Y47" i="11"/>
  <c r="Y3" i="11"/>
  <c r="Z10" i="11"/>
  <c r="Z13" i="11"/>
  <c r="Z17" i="11"/>
  <c r="Z19" i="11"/>
  <c r="Z21" i="11"/>
  <c r="Z25" i="11"/>
  <c r="Z29" i="11"/>
  <c r="Z33" i="11"/>
  <c r="Z36" i="11"/>
  <c r="Z39" i="11"/>
  <c r="Z42" i="11"/>
  <c r="Z44" i="11"/>
  <c r="Z47" i="11"/>
  <c r="Z3" i="11"/>
  <c r="AA10" i="11"/>
  <c r="AA13" i="11"/>
  <c r="AA17" i="11"/>
  <c r="AA19" i="11"/>
  <c r="AA21" i="11"/>
  <c r="AA25" i="11"/>
  <c r="AA29" i="11"/>
  <c r="AA33" i="11"/>
  <c r="AA36" i="11"/>
  <c r="AA39" i="11"/>
  <c r="AA42" i="11"/>
  <c r="AA44" i="11"/>
  <c r="AA47" i="11"/>
  <c r="AA3" i="11"/>
  <c r="AD10" i="11"/>
  <c r="AD13" i="11"/>
  <c r="AD17" i="11"/>
  <c r="AD19" i="11"/>
  <c r="AD21" i="11"/>
  <c r="AD25" i="11"/>
  <c r="AD29" i="11"/>
  <c r="AD33" i="11"/>
  <c r="AD36" i="11"/>
  <c r="AD39" i="11"/>
  <c r="AD42" i="11"/>
  <c r="AD44" i="11"/>
  <c r="AD47" i="11"/>
  <c r="AD3" i="11"/>
  <c r="AE10" i="11"/>
  <c r="AE13" i="11"/>
  <c r="AE17" i="11"/>
  <c r="AE19" i="11"/>
  <c r="AE21" i="11"/>
  <c r="AE25" i="11"/>
  <c r="AE29" i="11"/>
  <c r="AE33" i="11"/>
  <c r="AE36" i="11"/>
  <c r="AE39" i="11"/>
  <c r="AE42" i="11"/>
  <c r="AE44" i="11"/>
  <c r="AE47" i="11"/>
  <c r="AE3" i="11"/>
  <c r="AF10" i="11"/>
  <c r="AF13" i="11"/>
  <c r="AF17" i="11"/>
  <c r="AF19" i="11"/>
  <c r="AF21" i="11"/>
  <c r="AF25" i="11"/>
  <c r="AF29" i="11"/>
  <c r="AF33" i="11"/>
  <c r="AF36" i="11"/>
  <c r="AF39" i="11"/>
  <c r="AF42" i="11"/>
  <c r="AF44" i="11"/>
  <c r="AF47" i="11"/>
  <c r="AF3" i="11"/>
  <c r="AG10" i="11"/>
  <c r="AG13" i="11"/>
  <c r="AG17" i="11"/>
  <c r="AG19" i="11"/>
  <c r="AG21" i="11"/>
  <c r="AG25" i="11"/>
  <c r="AG29" i="11"/>
  <c r="AG33" i="11"/>
  <c r="AG36" i="11"/>
  <c r="AG39" i="11"/>
  <c r="AG42" i="11"/>
  <c r="AG44" i="11"/>
  <c r="AG47" i="11"/>
  <c r="AG3" i="11"/>
  <c r="AG15" i="11"/>
  <c r="AG4" i="11"/>
  <c r="AF15" i="11"/>
  <c r="AF4" i="11"/>
  <c r="AE15" i="11"/>
  <c r="AE4" i="11"/>
  <c r="AD15" i="11"/>
  <c r="AD4" i="11"/>
  <c r="AA15" i="11"/>
  <c r="AA4" i="11"/>
  <c r="Z15" i="11"/>
  <c r="Z4" i="11"/>
  <c r="Y15" i="11"/>
  <c r="Y4" i="11"/>
  <c r="X15" i="11"/>
  <c r="X4" i="11"/>
  <c r="W15" i="11"/>
  <c r="W4" i="11"/>
  <c r="V15" i="11"/>
  <c r="V4" i="11"/>
  <c r="U15" i="11"/>
  <c r="U4" i="11"/>
  <c r="T15" i="11"/>
  <c r="T4" i="11"/>
  <c r="S15" i="11"/>
  <c r="S4" i="11"/>
  <c r="R15" i="11"/>
  <c r="R4" i="11"/>
  <c r="Q15" i="11"/>
  <c r="Q4" i="11"/>
  <c r="P15" i="11"/>
  <c r="P4" i="11"/>
  <c r="O15" i="11"/>
  <c r="O4" i="11"/>
  <c r="N15" i="11"/>
  <c r="N4" i="11"/>
  <c r="M15" i="11"/>
  <c r="M4" i="11"/>
  <c r="K15" i="11"/>
  <c r="K4" i="11"/>
  <c r="J15" i="11"/>
  <c r="J4" i="11"/>
  <c r="I15" i="11"/>
  <c r="I4" i="11"/>
  <c r="H15" i="11"/>
  <c r="H4" i="11"/>
  <c r="G15" i="11"/>
  <c r="G4" i="11"/>
  <c r="E15" i="11"/>
  <c r="E4" i="11"/>
  <c r="D15" i="11"/>
  <c r="D4" i="11"/>
  <c r="C15" i="11"/>
  <c r="C4" i="11"/>
  <c r="F15" i="11"/>
  <c r="F40" i="11"/>
  <c r="F37" i="11"/>
  <c r="F34" i="11"/>
  <c r="F30" i="11"/>
  <c r="F26" i="11"/>
  <c r="F22" i="11"/>
  <c r="F11" i="11"/>
  <c r="F8" i="11"/>
  <c r="F7" i="11"/>
  <c r="F6" i="11"/>
  <c r="F5" i="11"/>
  <c r="F2" i="11"/>
  <c r="C11" i="11"/>
  <c r="C6" i="11"/>
  <c r="AD6" i="11"/>
  <c r="AG40" i="11"/>
  <c r="AG37" i="11"/>
  <c r="AG34" i="11"/>
  <c r="AG30" i="11"/>
  <c r="AG26" i="11"/>
  <c r="AG22" i="11"/>
  <c r="AG11" i="11"/>
  <c r="AG8" i="11"/>
  <c r="AG7" i="11"/>
  <c r="AG6" i="11"/>
  <c r="AG5" i="11"/>
  <c r="AG2" i="11"/>
  <c r="AF40" i="11"/>
  <c r="AF37" i="11"/>
  <c r="AF34" i="11"/>
  <c r="AF30" i="11"/>
  <c r="AF26" i="11"/>
  <c r="AF22" i="11"/>
  <c r="AF11" i="11"/>
  <c r="AF8" i="11"/>
  <c r="AF7" i="11"/>
  <c r="AF6" i="11"/>
  <c r="AF5" i="11"/>
  <c r="AF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K1" i="6"/>
  <c r="AC9" i="1"/>
  <c r="L1" i="6"/>
  <c r="AD9" i="1"/>
  <c r="M1" i="6"/>
  <c r="J16" i="5"/>
  <c r="C13" i="4"/>
  <c r="C14" i="4"/>
  <c r="AA4" i="1"/>
  <c r="T23" i="1"/>
  <c r="S5" i="1"/>
  <c r="T15" i="1"/>
  <c r="C32" i="1"/>
  <c r="T24" i="1"/>
  <c r="B13" i="4"/>
  <c r="B14" i="4"/>
  <c r="Y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K2" i="6"/>
  <c r="AC23" i="1"/>
  <c r="AC15" i="1"/>
  <c r="AC24" i="1"/>
  <c r="AC17" i="1"/>
  <c r="AC19" i="1"/>
  <c r="AC18" i="1"/>
  <c r="AC20" i="1"/>
  <c r="AC25" i="1"/>
  <c r="AC34" i="1"/>
  <c r="L2" i="6"/>
  <c r="AD23" i="1"/>
  <c r="AD15" i="1"/>
  <c r="AD24" i="1"/>
  <c r="AD17" i="1"/>
  <c r="AD19" i="1"/>
  <c r="AD18" i="1"/>
  <c r="AD20" i="1"/>
  <c r="AD25" i="1"/>
  <c r="AD34" i="1"/>
  <c r="M2" i="6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K3" i="6"/>
  <c r="AC28" i="1"/>
  <c r="AC30" i="1"/>
  <c r="AC29" i="1"/>
  <c r="AC31" i="1"/>
  <c r="AC35" i="1"/>
  <c r="L3" i="6"/>
  <c r="AD28" i="1"/>
  <c r="AD30" i="1"/>
  <c r="AD29" i="1"/>
  <c r="AD31" i="1"/>
  <c r="AD35" i="1"/>
  <c r="M3" i="6"/>
  <c r="C4" i="6"/>
  <c r="D4" i="6"/>
  <c r="E4" i="6"/>
  <c r="F4" i="6"/>
  <c r="G4" i="6"/>
  <c r="H4" i="6"/>
  <c r="I4" i="6"/>
  <c r="J4" i="6"/>
  <c r="K4" i="6"/>
  <c r="L4" i="6"/>
  <c r="M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K5" i="6"/>
  <c r="AC37" i="1"/>
  <c r="L5" i="6"/>
  <c r="AD37" i="1"/>
  <c r="M5" i="6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K6" i="6"/>
  <c r="AC38" i="1"/>
  <c r="L6" i="6"/>
  <c r="AD38" i="1"/>
  <c r="M6" i="6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K7" i="6"/>
  <c r="AC39" i="1"/>
  <c r="L7" i="6"/>
  <c r="AD39" i="1"/>
  <c r="M7" i="6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K8" i="6"/>
  <c r="AC40" i="1"/>
  <c r="L8" i="6"/>
  <c r="AD40" i="1"/>
  <c r="M8" i="6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D53" i="1"/>
  <c r="N2" i="8"/>
  <c r="AD54" i="1"/>
  <c r="N3" i="8"/>
  <c r="AD55" i="1"/>
  <c r="N4" i="8"/>
  <c r="AD56" i="1"/>
  <c r="N5" i="8"/>
  <c r="AD57" i="1"/>
  <c r="N6" i="8"/>
  <c r="AD58" i="1"/>
  <c r="N7" i="8"/>
  <c r="AE4" i="1"/>
  <c r="AE7" i="1"/>
  <c r="AD59" i="1"/>
  <c r="N8" i="8"/>
  <c r="AF4" i="1"/>
  <c r="AF5" i="1"/>
  <c r="AF6" i="1"/>
  <c r="AF7" i="1"/>
  <c r="AD60" i="1"/>
  <c r="N9" i="8"/>
  <c r="AH4" i="1"/>
  <c r="AH7" i="1"/>
  <c r="AD61" i="1"/>
  <c r="N10" i="8"/>
  <c r="AI4" i="1"/>
  <c r="AI5" i="1"/>
  <c r="AI6" i="1"/>
  <c r="AI7" i="1"/>
  <c r="AD62" i="1"/>
  <c r="N11" i="8"/>
  <c r="AD63" i="1"/>
  <c r="N12" i="8"/>
  <c r="AD64" i="1"/>
  <c r="N13" i="8"/>
  <c r="AD52" i="1"/>
  <c r="AD48" i="1"/>
  <c r="AD49" i="1"/>
  <c r="AD46" i="1"/>
  <c r="AD47" i="1"/>
  <c r="AD44" i="1"/>
  <c r="AD45" i="1"/>
  <c r="AD14" i="1"/>
  <c r="N1" i="8"/>
  <c r="AD40" i="11"/>
  <c r="AD37" i="11"/>
  <c r="AD34" i="11"/>
  <c r="AD30" i="11"/>
  <c r="AD26" i="11"/>
  <c r="AD22" i="11"/>
  <c r="AD11" i="11"/>
  <c r="AD8" i="11"/>
  <c r="AD7" i="11"/>
  <c r="AD5" i="11"/>
  <c r="AD2" i="11"/>
  <c r="D6" i="1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C72" i="1"/>
  <c r="B50" i="1"/>
  <c r="B71" i="1"/>
  <c r="B72" i="1"/>
  <c r="M1" i="8"/>
  <c r="AC53" i="1"/>
  <c r="M2" i="8"/>
  <c r="AC54" i="1"/>
  <c r="M3" i="8"/>
  <c r="AC55" i="1"/>
  <c r="M4" i="8"/>
  <c r="AC56" i="1"/>
  <c r="M5" i="8"/>
  <c r="AC57" i="1"/>
  <c r="M6" i="8"/>
  <c r="AC58" i="1"/>
  <c r="M7" i="8"/>
  <c r="AC59" i="1"/>
  <c r="M8" i="8"/>
  <c r="AC60" i="1"/>
  <c r="M9" i="8"/>
  <c r="AC61" i="1"/>
  <c r="M10" i="8"/>
  <c r="AC62" i="1"/>
  <c r="M11" i="8"/>
  <c r="AK6" i="1"/>
  <c r="AC63" i="1"/>
  <c r="M12" i="8"/>
  <c r="AC64" i="1"/>
  <c r="M13" i="8"/>
  <c r="D1" i="8"/>
  <c r="E1" i="8"/>
  <c r="F1" i="8"/>
  <c r="G1" i="8"/>
  <c r="H1" i="8"/>
  <c r="I1" i="8"/>
  <c r="J1" i="8"/>
  <c r="K1" i="8"/>
  <c r="L1" i="8"/>
  <c r="T53" i="1"/>
  <c r="D2" i="8"/>
  <c r="U53" i="1"/>
  <c r="E2" i="8"/>
  <c r="V53" i="1"/>
  <c r="F2" i="8"/>
  <c r="W53" i="1"/>
  <c r="G2" i="8"/>
  <c r="X53" i="1"/>
  <c r="H2" i="8"/>
  <c r="Y53" i="1"/>
  <c r="I2" i="8"/>
  <c r="Z53" i="1"/>
  <c r="J2" i="8"/>
  <c r="AA53" i="1"/>
  <c r="K2" i="8"/>
  <c r="AB53" i="1"/>
  <c r="L2" i="8"/>
  <c r="T54" i="1"/>
  <c r="D3" i="8"/>
  <c r="U54" i="1"/>
  <c r="E3" i="8"/>
  <c r="V54" i="1"/>
  <c r="F3" i="8"/>
  <c r="W54" i="1"/>
  <c r="G3" i="8"/>
  <c r="X54" i="1"/>
  <c r="H3" i="8"/>
  <c r="Y54" i="1"/>
  <c r="I3" i="8"/>
  <c r="Z54" i="1"/>
  <c r="J3" i="8"/>
  <c r="AA54" i="1"/>
  <c r="K3" i="8"/>
  <c r="AB54" i="1"/>
  <c r="L3" i="8"/>
  <c r="T55" i="1"/>
  <c r="D4" i="8"/>
  <c r="U55" i="1"/>
  <c r="E4" i="8"/>
  <c r="V55" i="1"/>
  <c r="F4" i="8"/>
  <c r="W55" i="1"/>
  <c r="G4" i="8"/>
  <c r="X55" i="1"/>
  <c r="H4" i="8"/>
  <c r="Y55" i="1"/>
  <c r="I4" i="8"/>
  <c r="Z55" i="1"/>
  <c r="J4" i="8"/>
  <c r="AA55" i="1"/>
  <c r="K4" i="8"/>
  <c r="AB55" i="1"/>
  <c r="L4" i="8"/>
  <c r="T56" i="1"/>
  <c r="D5" i="8"/>
  <c r="U56" i="1"/>
  <c r="E5" i="8"/>
  <c r="V56" i="1"/>
  <c r="F5" i="8"/>
  <c r="W56" i="1"/>
  <c r="G5" i="8"/>
  <c r="X56" i="1"/>
  <c r="H5" i="8"/>
  <c r="Y56" i="1"/>
  <c r="I5" i="8"/>
  <c r="Z56" i="1"/>
  <c r="J5" i="8"/>
  <c r="AA56" i="1"/>
  <c r="K5" i="8"/>
  <c r="AB56" i="1"/>
  <c r="L5" i="8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H6" i="8"/>
  <c r="Y57" i="1"/>
  <c r="I6" i="8"/>
  <c r="Z57" i="1"/>
  <c r="J6" i="8"/>
  <c r="AA57" i="1"/>
  <c r="K6" i="8"/>
  <c r="AB57" i="1"/>
  <c r="L6" i="8"/>
  <c r="T58" i="1"/>
  <c r="D7" i="8"/>
  <c r="U58" i="1"/>
  <c r="E7" i="8"/>
  <c r="V58" i="1"/>
  <c r="F7" i="8"/>
  <c r="W58" i="1"/>
  <c r="G7" i="8"/>
  <c r="X58" i="1"/>
  <c r="H7" i="8"/>
  <c r="Y58" i="1"/>
  <c r="I7" i="8"/>
  <c r="Z58" i="1"/>
  <c r="J7" i="8"/>
  <c r="AA58" i="1"/>
  <c r="K7" i="8"/>
  <c r="AB58" i="1"/>
  <c r="L7" i="8"/>
  <c r="T59" i="1"/>
  <c r="D8" i="8"/>
  <c r="AE5" i="1"/>
  <c r="U59" i="1"/>
  <c r="E8" i="8"/>
  <c r="AE6" i="1"/>
  <c r="V59" i="1"/>
  <c r="F8" i="8"/>
  <c r="W59" i="1"/>
  <c r="G8" i="8"/>
  <c r="X59" i="1"/>
  <c r="H8" i="8"/>
  <c r="Y59" i="1"/>
  <c r="I8" i="8"/>
  <c r="Z59" i="1"/>
  <c r="J8" i="8"/>
  <c r="AA59" i="1"/>
  <c r="K8" i="8"/>
  <c r="AB59" i="1"/>
  <c r="L8" i="8"/>
  <c r="T60" i="1"/>
  <c r="D9" i="8"/>
  <c r="U60" i="1"/>
  <c r="E9" i="8"/>
  <c r="V60" i="1"/>
  <c r="F9" i="8"/>
  <c r="W60" i="1"/>
  <c r="G9" i="8"/>
  <c r="X60" i="1"/>
  <c r="H9" i="8"/>
  <c r="Y60" i="1"/>
  <c r="I9" i="8"/>
  <c r="Z60" i="1"/>
  <c r="J9" i="8"/>
  <c r="AA60" i="1"/>
  <c r="K9" i="8"/>
  <c r="AB60" i="1"/>
  <c r="L9" i="8"/>
  <c r="T61" i="1"/>
  <c r="D10" i="8"/>
  <c r="U61" i="1"/>
  <c r="E10" i="8"/>
  <c r="V61" i="1"/>
  <c r="F10" i="8"/>
  <c r="W61" i="1"/>
  <c r="G10" i="8"/>
  <c r="AH5" i="1"/>
  <c r="X61" i="1"/>
  <c r="H10" i="8"/>
  <c r="AH6" i="1"/>
  <c r="Y61" i="1"/>
  <c r="I10" i="8"/>
  <c r="Z61" i="1"/>
  <c r="J10" i="8"/>
  <c r="AA61" i="1"/>
  <c r="K10" i="8"/>
  <c r="AB61" i="1"/>
  <c r="L10" i="8"/>
  <c r="T62" i="1"/>
  <c r="D11" i="8"/>
  <c r="U62" i="1"/>
  <c r="E11" i="8"/>
  <c r="V62" i="1"/>
  <c r="F11" i="8"/>
  <c r="W62" i="1"/>
  <c r="G11" i="8"/>
  <c r="X62" i="1"/>
  <c r="H11" i="8"/>
  <c r="Y62" i="1"/>
  <c r="I11" i="8"/>
  <c r="Z62" i="1"/>
  <c r="J11" i="8"/>
  <c r="AA62" i="1"/>
  <c r="K11" i="8"/>
  <c r="AB62" i="1"/>
  <c r="L11" i="8"/>
  <c r="T63" i="1"/>
  <c r="D12" i="8"/>
  <c r="U63" i="1"/>
  <c r="E12" i="8"/>
  <c r="V63" i="1"/>
  <c r="F12" i="8"/>
  <c r="W63" i="1"/>
  <c r="G12" i="8"/>
  <c r="X63" i="1"/>
  <c r="H12" i="8"/>
  <c r="Y63" i="1"/>
  <c r="I12" i="8"/>
  <c r="Z63" i="1"/>
  <c r="J12" i="8"/>
  <c r="AA63" i="1"/>
  <c r="K12" i="8"/>
  <c r="AK5" i="1"/>
  <c r="AB63" i="1"/>
  <c r="L12" i="8"/>
  <c r="T64" i="1"/>
  <c r="D13" i="8"/>
  <c r="U64" i="1"/>
  <c r="E13" i="8"/>
  <c r="V64" i="1"/>
  <c r="F13" i="8"/>
  <c r="W64" i="1"/>
  <c r="G13" i="8"/>
  <c r="X64" i="1"/>
  <c r="H13" i="8"/>
  <c r="Y64" i="1"/>
  <c r="I13" i="8"/>
  <c r="Z64" i="1"/>
  <c r="J13" i="8"/>
  <c r="AA64" i="1"/>
  <c r="K13" i="8"/>
  <c r="AB64" i="1"/>
  <c r="L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AA11" i="11"/>
  <c r="AA8" i="11"/>
  <c r="Z11" i="11"/>
  <c r="Z8" i="11"/>
  <c r="Y11" i="11"/>
  <c r="Y8" i="11"/>
  <c r="X11" i="11"/>
  <c r="X8" i="11"/>
  <c r="AE11" i="11"/>
  <c r="AE8" i="11"/>
  <c r="W11" i="11"/>
  <c r="W8" i="11"/>
  <c r="V11" i="11"/>
  <c r="V8" i="11"/>
  <c r="U11" i="11"/>
  <c r="U8" i="11"/>
  <c r="T11" i="11"/>
  <c r="T8" i="11"/>
  <c r="S11" i="11"/>
  <c r="S8" i="11"/>
  <c r="R11" i="11"/>
  <c r="R8" i="11"/>
  <c r="Q11" i="11"/>
  <c r="Q8" i="11"/>
  <c r="P11" i="11"/>
  <c r="P8" i="11"/>
  <c r="O11" i="11"/>
  <c r="O8" i="11"/>
  <c r="N11" i="11"/>
  <c r="N8" i="11"/>
  <c r="M11" i="11"/>
  <c r="M8" i="11"/>
  <c r="K11" i="11"/>
  <c r="K8" i="11"/>
  <c r="J11" i="11"/>
  <c r="J8" i="11"/>
  <c r="I11" i="11"/>
  <c r="I8" i="11"/>
  <c r="H11" i="11"/>
  <c r="H8" i="11"/>
  <c r="G11" i="11"/>
  <c r="G8" i="11"/>
  <c r="E11" i="11"/>
  <c r="E8" i="11"/>
  <c r="D11" i="11"/>
  <c r="D8" i="11"/>
  <c r="C8" i="11"/>
  <c r="AA40" i="11"/>
  <c r="AA37" i="11"/>
  <c r="AA34" i="11"/>
  <c r="AA30" i="11"/>
  <c r="AA26" i="11"/>
  <c r="AA22" i="11"/>
  <c r="AA7" i="11"/>
  <c r="AA6" i="11"/>
  <c r="AA5" i="11"/>
  <c r="AA2" i="11"/>
  <c r="Z40" i="11"/>
  <c r="Y40" i="11"/>
  <c r="X40" i="11"/>
  <c r="Z37" i="11"/>
  <c r="Y37" i="11"/>
  <c r="X37" i="11"/>
  <c r="Z34" i="11"/>
  <c r="Y34" i="11"/>
  <c r="X34" i="11"/>
  <c r="Z30" i="11"/>
  <c r="Y30" i="11"/>
  <c r="X30" i="11"/>
  <c r="Z26" i="11"/>
  <c r="Y26" i="11"/>
  <c r="X26" i="11"/>
  <c r="Z22" i="11"/>
  <c r="Y22" i="11"/>
  <c r="X22" i="11"/>
  <c r="Z7" i="11"/>
  <c r="Y7" i="11"/>
  <c r="X7" i="11"/>
  <c r="Z6" i="11"/>
  <c r="Y6" i="11"/>
  <c r="X6" i="11"/>
  <c r="Z5" i="11"/>
  <c r="Y5" i="11"/>
  <c r="X5" i="11"/>
  <c r="Z2" i="11"/>
  <c r="Y2" i="11"/>
  <c r="X2" i="11"/>
  <c r="D26" i="11"/>
  <c r="E26" i="11"/>
  <c r="G26" i="11"/>
  <c r="H26" i="11"/>
  <c r="I26" i="11"/>
  <c r="J26" i="11"/>
  <c r="K26" i="11"/>
  <c r="M26" i="11"/>
  <c r="N26" i="11"/>
  <c r="O26" i="11"/>
  <c r="P26" i="11"/>
  <c r="Q26" i="11"/>
  <c r="R26" i="11"/>
  <c r="S26" i="11"/>
  <c r="T26" i="11"/>
  <c r="U26" i="11"/>
  <c r="V26" i="11"/>
  <c r="W26" i="11"/>
  <c r="AE26" i="11"/>
  <c r="C26" i="11"/>
  <c r="W40" i="11"/>
  <c r="W37" i="11"/>
  <c r="W34" i="11"/>
  <c r="W30" i="11"/>
  <c r="W22" i="11"/>
  <c r="W7" i="11"/>
  <c r="W6" i="11"/>
  <c r="W5" i="11"/>
  <c r="W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E40" i="11"/>
  <c r="V40" i="11"/>
  <c r="U40" i="11"/>
  <c r="T40" i="11"/>
  <c r="S40" i="11"/>
  <c r="R40" i="11"/>
  <c r="Q40" i="11"/>
  <c r="P40" i="11"/>
  <c r="O40" i="11"/>
  <c r="N40" i="11"/>
  <c r="M40" i="11"/>
  <c r="K40" i="11"/>
  <c r="J40" i="11"/>
  <c r="I40" i="11"/>
  <c r="H40" i="11"/>
  <c r="G40" i="11"/>
  <c r="E40" i="11"/>
  <c r="D40" i="11"/>
  <c r="C40" i="11"/>
  <c r="AE37" i="11"/>
  <c r="V37" i="11"/>
  <c r="U37" i="11"/>
  <c r="T37" i="11"/>
  <c r="S37" i="11"/>
  <c r="R37" i="11"/>
  <c r="Q37" i="11"/>
  <c r="P37" i="11"/>
  <c r="O37" i="11"/>
  <c r="N37" i="11"/>
  <c r="M37" i="11"/>
  <c r="K37" i="11"/>
  <c r="J37" i="11"/>
  <c r="I37" i="11"/>
  <c r="H37" i="11"/>
  <c r="G37" i="11"/>
  <c r="E37" i="11"/>
  <c r="D37" i="11"/>
  <c r="C37" i="11"/>
  <c r="AE34" i="11"/>
  <c r="V34" i="11"/>
  <c r="U34" i="11"/>
  <c r="T34" i="11"/>
  <c r="S34" i="11"/>
  <c r="R34" i="11"/>
  <c r="Q34" i="11"/>
  <c r="P34" i="11"/>
  <c r="O34" i="11"/>
  <c r="N34" i="11"/>
  <c r="M34" i="11"/>
  <c r="K34" i="11"/>
  <c r="J34" i="11"/>
  <c r="I34" i="11"/>
  <c r="H34" i="11"/>
  <c r="G34" i="11"/>
  <c r="E34" i="11"/>
  <c r="D34" i="11"/>
  <c r="C34" i="11"/>
  <c r="AE30" i="11"/>
  <c r="V30" i="11"/>
  <c r="U30" i="11"/>
  <c r="T30" i="11"/>
  <c r="S30" i="11"/>
  <c r="R30" i="11"/>
  <c r="Q30" i="11"/>
  <c r="P30" i="11"/>
  <c r="O30" i="11"/>
  <c r="N30" i="11"/>
  <c r="M30" i="11"/>
  <c r="K30" i="11"/>
  <c r="J30" i="11"/>
  <c r="I30" i="11"/>
  <c r="H30" i="11"/>
  <c r="G30" i="11"/>
  <c r="E30" i="11"/>
  <c r="D30" i="11"/>
  <c r="C30" i="11"/>
  <c r="AE22" i="11"/>
  <c r="V22" i="11"/>
  <c r="U22" i="11"/>
  <c r="T22" i="11"/>
  <c r="S22" i="11"/>
  <c r="R22" i="11"/>
  <c r="Q22" i="11"/>
  <c r="P22" i="11"/>
  <c r="O22" i="11"/>
  <c r="N22" i="11"/>
  <c r="M22" i="11"/>
  <c r="K22" i="11"/>
  <c r="J22" i="11"/>
  <c r="I22" i="11"/>
  <c r="H22" i="11"/>
  <c r="G22" i="11"/>
  <c r="E22" i="11"/>
  <c r="D22" i="11"/>
  <c r="C22" i="11"/>
  <c r="AE7" i="11"/>
  <c r="V7" i="11"/>
  <c r="U7" i="11"/>
  <c r="T7" i="11"/>
  <c r="S7" i="11"/>
  <c r="R7" i="11"/>
  <c r="Q7" i="11"/>
  <c r="P7" i="11"/>
  <c r="O7" i="11"/>
  <c r="N7" i="11"/>
  <c r="M7" i="11"/>
  <c r="K7" i="11"/>
  <c r="J7" i="11"/>
  <c r="I7" i="11"/>
  <c r="H7" i="11"/>
  <c r="G7" i="11"/>
  <c r="E7" i="11"/>
  <c r="D7" i="11"/>
  <c r="C7" i="11"/>
  <c r="AE6" i="11"/>
  <c r="V6" i="11"/>
  <c r="U6" i="11"/>
  <c r="T6" i="11"/>
  <c r="S6" i="11"/>
  <c r="R6" i="11"/>
  <c r="Q6" i="11"/>
  <c r="P6" i="11"/>
  <c r="O6" i="11"/>
  <c r="N6" i="11"/>
  <c r="M6" i="11"/>
  <c r="K6" i="11"/>
  <c r="J6" i="11"/>
  <c r="I6" i="11"/>
  <c r="H6" i="11"/>
  <c r="G6" i="11"/>
  <c r="E6" i="11"/>
  <c r="AE5" i="11"/>
  <c r="V5" i="11"/>
  <c r="U5" i="11"/>
  <c r="T5" i="11"/>
  <c r="S5" i="11"/>
  <c r="R5" i="11"/>
  <c r="Q5" i="11"/>
  <c r="P5" i="11"/>
  <c r="O5" i="11"/>
  <c r="N5" i="11"/>
  <c r="M5" i="11"/>
  <c r="K5" i="11"/>
  <c r="J5" i="11"/>
  <c r="I5" i="11"/>
  <c r="H5" i="11"/>
  <c r="G5" i="11"/>
  <c r="E5" i="11"/>
  <c r="D5" i="11"/>
  <c r="C5" i="11"/>
  <c r="AE2" i="11"/>
  <c r="V2" i="11"/>
  <c r="U2" i="11"/>
  <c r="T2" i="11"/>
  <c r="S2" i="11"/>
  <c r="R2" i="11"/>
  <c r="Q2" i="11"/>
  <c r="P2" i="11"/>
  <c r="O2" i="11"/>
  <c r="N2" i="11"/>
  <c r="M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<sst xmlns="http://schemas.openxmlformats.org/spreadsheetml/2006/main" count="1027" uniqueCount="491">
  <si>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</si>
  <si>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</si>
  <si>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</si>
  <si>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</si>
  <si>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</si>
  <si>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</si>
  <si>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</si>
  <si>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</si>
  <si>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</si>
  <si>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</si>
  <si>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</si>
  <si>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</si>
  <si>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</si>
  <si>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</si>
  <si>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</si>
  <si>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</si>
  <si>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</si>
  <si>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</si>
  <si>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</si>
  <si>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</si>
  <si>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</si>
  <si>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</si>
  <si>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</si>
  <si>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</si>
  <si>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</si>
  <si>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</si>
  <si>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</si>
  <si>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</si>
  <si>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</si>
  <si>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</si>
  <si>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</si>
  <si>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</si>
  <si>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</si>
  <si>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</si>
  <si>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</si>
  <si>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</si>
  <si>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</si>
  <si>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</si>
  <si>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</si>
  <si>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</si>
  <si>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</si>
  <si>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</si>
  <si>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</si>
  <si>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</si>
  <si>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</si>
  <si>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</si>
  <si>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</si>
  <si>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</si>
  <si>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</si>
  <si>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</si>
  <si>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</si>
  <si>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</si>
  <si>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</si>
  <si>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</si>
  <si>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</si>
  <si>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</si>
  <si>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</si>
  <si>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</si>
  <si>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</si>
  <si>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</si>
  <si>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</si>
  <si>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</si>
  <si>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</si>
  <si>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</si>
  <si>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</si>
  <si>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</si>
  <si>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</si>
  <si>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</si>
  <si>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</si>
  <si>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</si>
  <si>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</si>
  <si>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</si>
  <si>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</si>
  <si>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</si>
  <si>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</si>
  <si>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</si>
  <si>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</si>
  <si>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</si>
  <si>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</si>
  <si>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</si>
  <si>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</si>
  <si>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</si>
  <si>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</si>
  <si>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</si>
  <si>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</si>
  <si>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</si>
  <si>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</si>
  <si>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</si>
  <si>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</si>
  <si>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</si>
  <si>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</si>
  <si>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</si>
  <si>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</si>
  <si>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</si>
  <si>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</si>
  <si>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</si>
  <si>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</si>
  <si>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</si>
  <si>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</si>
  <si>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</si>
  <si>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</si>
  <si>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</si>
  <si>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</si>
  <si>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</si>
  <si>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</si>
  <si>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</si>
  <si>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</si>
  <si>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</si>
  <si>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</si>
  <si>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</si>
  <si>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</si>
  <si>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</si>
  <si>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</si>
  <si>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</si>
  <si>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</si>
  <si>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</si>
  <si>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</si>
  <si>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</si>
  <si>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</si>
  <si>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</si>
  <si>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</si>
  <si>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</si>
  <si>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</si>
  <si>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</si>
  <si>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</si>
  <si>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</si>
  <si>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</si>
  <si>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</si>
  <si>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</si>
  <si>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</si>
  <si>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</si>
  <si>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</si>
  <si>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</si>
  <si>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</si>
  <si>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</si>
  <si>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</si>
  <si>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</si>
  <si>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</si>
  <si>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</si>
  <si>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</si>
  <si>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</si>
  <si>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</si>
  <si>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</si>
  <si>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</si>
  <si>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</si>
  <si>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</si>
  <si>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</si>
  <si>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</si>
  <si>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</si>
  <si>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</si>
  <si>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</si>
  <si>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</si>
  <si>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</si>
  <si>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</si>
  <si>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</si>
  <si>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</si>
  <si>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</si>
  <si>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</si>
  <si>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</si>
  <si>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</si>
  <si>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</si>
  <si>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</si>
  <si>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</si>
  <si>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</si>
  <si>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</si>
  <si>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</si>
  <si>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</si>
  <si>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</si>
  <si>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</si>
  <si>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</si>
  <si>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</si>
  <si>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</si>
  <si>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</si>
  <si>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</si>
  <si>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</si>
  <si>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</si>
  <si>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</si>
  <si>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</si>
  <si>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</si>
  <si>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</si>
  <si>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</si>
  <si>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</si>
  <si>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</si>
  <si>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</si>
  <si>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</si>
  <si>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</si>
  <si>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</si>
  <si>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</si>
  <si>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</si>
  <si>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</si>
  <si>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</si>
  <si>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</si>
  <si>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</si>
  <si>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</si>
  <si>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</si>
  <si>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</si>
  <si>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</si>
  <si>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</si>
  <si>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</si>
  <si>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</si>
  <si>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</si>
  <si>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</si>
  <si>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</si>
  <si>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</si>
  <si>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</si>
  <si>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</si>
  <si>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</si>
  <si>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</si>
  <si>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</si>
  <si>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</si>
  <si>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</si>
  <si>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</si>
  <si>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</si>
  <si>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</si>
  <si>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</si>
  <si>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</si>
  <si>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</si>
  <si>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</si>
  <si>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</si>
  <si>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</si>
  <si>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</si>
  <si>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</si>
  <si>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</si>
  <si>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</si>
  <si>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</si>
  <si>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</si>
  <si>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</si>
  <si>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</si>
  <si>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</si>
  <si>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</si>
  <si>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</si>
  <si>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</si>
  <si>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</si>
  <si>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</si>
  <si>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</si>
  <si>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</si>
  <si>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</si>
  <si>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</si>
  <si>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</si>
  <si>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</si>
  <si>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</si>
  <si>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</si>
  <si>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</si>
  <si>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</si>
  <si>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</si>
  <si>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</si>
  <si>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</si>
  <si>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</si>
  <si>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</si>
  <si>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</si>
  <si>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</si>
  <si>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</si>
  <si>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</si>
  <si>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</si>
  <si>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</si>
  <si>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</si>
  <si>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</si>
  <si>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</si>
  <si>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</si>
  <si>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</si>
  <si>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</si>
  <si>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</si>
  <si>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</si>
  <si>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</si>
  <si>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</si>
  <si>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</si>
  <si>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</si>
  <si>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</si>
  <si>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</si>
  <si>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</si>
  <si>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</si>
  <si>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</si>
  <si>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</si>
  <si>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</si>
  <si>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</si>
  <si>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</si>
  <si>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</si>
  <si>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</si>
  <si>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</si>
  <si>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</si>
  <si>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</si>
  <si>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</si>
  <si>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</si>
  <si>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</si>
  <si>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</si>
  <si>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</si>
  <si>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</si>
  <si>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</si>
  <si>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</si>
  <si>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</si>
  <si>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</si>
  <si>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</si>
  <si>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</si>
  <si>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</si>
  <si>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</si>
  <si>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</si>
  <si>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</si>
  <si>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</si>
  <si>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</si>
  <si>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</si>
  <si>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</si>
  <si>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</si>
  <si>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</si>
  <si>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</si>
  <si>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</si>
  <si>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</si>
  <si>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</si>
  <si>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</si>
  <si>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</si>
  <si>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</si>
  <si>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</si>
  <si>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</si>
  <si>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</si>
  <si>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</si>
  <si>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</si>
  <si>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</si>
  <si>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</si>
  <si>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</si>
  <si>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</si>
  <si>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</si>
  <si>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</si>
  <si>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</si>
  <si>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</si>
  <si>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</si>
  <si>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</si>
  <si>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</si>
  <si>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</si>
  <si>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</si>
  <si>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</si>
  <si>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</si>
  <si>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</si>
  <si>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</si>
  <si>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</si>
  <si>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</si>
  <si>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</si>
  <si>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</si>
  <si>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</si>
  <si>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</si>
  <si>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</si>
  <si>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</si>
  <si>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</si>
  <si>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</si>
  <si>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</si>
  <si>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</si>
  <si>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</si>
  <si>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</si>
  <si>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</si>
  <si>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</si>
  <si>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</si>
  <si>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</si>
  <si>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</si>
  <si>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</si>
  <si>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</si>
  <si>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</si>
  <si>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</si>
  <si>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</si>
  <si>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</si>
  <si>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</si>
  <si>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</si>
  <si>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</si>
  <si>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</si>
  <si>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</si>
  <si>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</si>
  <si>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</si>
  <si>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</si>
  <si>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</si>
  <si>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</si>
  <si>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</si>
  <si>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</si>
  <si>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</si>
  <si>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</si>
  <si>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</si>
  <si>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</si>
  <si>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</si>
  <si>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</si>
  <si>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</si>
  <si>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</si>
  <si>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</si>
  <si>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</si>
  <si>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</si>
  <si>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</si>
  <si>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</si>
  <si>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</si>
  <si>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</si>
  <si>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</si>
  <si>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</si>
  <si>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</si>
  <si>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</si>
  <si>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</si>
  <si>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</si>
  <si>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</si>
  <si>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</si>
  <si>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</si>
  <si>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</si>
  <si>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</si>
  <si>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</si>
  <si>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</si>
  <si>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</si>
  <si>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</si>
  <si>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</si>
  <si>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</si>
  <si>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</si>
  <si>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</si>
  <si>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</si>
  <si>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</si>
  <si>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</si>
  <si>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</si>
  <si>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</si>
  <si>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</si>
  <si>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</si>
  <si>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</si>
  <si>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</si>
  <si>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</si>
  <si>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</si>
  <si>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</si>
  <si>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</si>
  <si>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</si>
  <si>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</si>
  <si>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</si>
  <si>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</si>
  <si>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</si>
  <si>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</si>
  <si>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</si>
  <si>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</si>
  <si>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</si>
  <si>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</si>
  <si>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</si>
  <si>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</si>
  <si>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</si>
  <si>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</si>
  <si>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</si>
  <si>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</si>
  <si>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</si>
  <si>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</si>
  <si>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</si>
  <si>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</si>
  <si>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</si>
  <si>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</si>
  <si>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</si>
  <si>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</si>
  <si>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</si>
  <si>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</si>
  <si>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</si>
  <si>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</si>
  <si>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</si>
  <si>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</si>
  <si>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</si>
  <si>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</si>
  <si>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</si>
  <si>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</si>
  <si>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</si>
  <si>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</si>
  <si>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</si>
  <si>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</si>
  <si>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</si>
  <si>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</si>
  <si>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</si>
  <si>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</si>
  <si>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</si>
  <si>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</si>
  <si>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</si>
  <si>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</si>
  <si>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</si>
  <si>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</si>
  <si>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</si>
  <si>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</si>
  <si>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</si>
  <si>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</si>
  <si>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</si>
  <si>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</si>
  <si>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</si>
  <si>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</si>
  <si>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</si>
  <si>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</si>
  <si>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</si>
  <si>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</si>
  <si>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</si>
  <si>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</si>
  <si>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</si>
  <si>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</si>
  <si>
    <t>battery60</t>
  </si>
  <si>
    <t>battery60B50LC</t>
  </si>
  <si>
    <t>ClcC70mB60</t>
  </si>
  <si>
    <t>ClcC70mB60B50lc</t>
  </si>
  <si>
    <t>FGD costs from CEA</t>
  </si>
  <si>
    <t>CEA new emissions norms 2019</t>
  </si>
  <si>
    <t>Capacity (MW)</t>
  </si>
  <si>
    <t>INR per MW</t>
  </si>
  <si>
    <t>USD per MW</t>
  </si>
  <si>
    <t>INR/USD</t>
  </si>
  <si>
    <t>battery60B50LC_coalHC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</si>
</sst>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4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7"/>
  <sheetViews>
    <sheetView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C10" sqref="AC10"/>
    </sheetView>
  </sheetViews>
  <sheetFormatPr baseColWidth="10" defaultColWidth="8.83203125" defaultRowHeight="15" x14ac:dyDescent="0.2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7.83203125" bestFit="1" customWidth="1"/>
    <col min="7" max="7" width="13.6640625" bestFit="1" customWidth="1"/>
    <col min="8" max="8" width="14.33203125" bestFit="1" customWidth="1"/>
    <col min="9" max="16" width="13.1640625" bestFit="1" customWidth="1"/>
    <col min="17" max="18" width="12.83203125" bestFit="1" customWidth="1"/>
    <col min="19" max="19" width="19" bestFit="1" customWidth="1"/>
    <col min="20" max="20" width="13.5" bestFit="1" customWidth="1"/>
    <col min="21" max="21" width="11.6640625" bestFit="1" customWidth="1"/>
    <col min="22" max="22" width="13.1640625" bestFit="1" customWidth="1"/>
    <col min="23" max="23" width="18.83203125" bestFit="1" customWidth="1"/>
    <col min="24" max="26" width="16.33203125" bestFit="1" customWidth="1"/>
    <col min="27" max="28" width="14.6640625" bestFit="1" customWidth="1"/>
    <col min="29" max="29" width="25" bestFit="1" customWidth="1"/>
    <col min="30" max="30" width="22.5" bestFit="1" customWidth="1"/>
    <col min="31" max="32" width="27.83203125" bestFit="1" customWidth="1"/>
    <col min="33" max="33" width="34.5" bestFit="1" customWidth="1"/>
  </cols>
  <sheetData>
    <row r="1" spans="1:33" x14ac:dyDescent="0.2">
      <c r="A1" t="s">
        <v>225</v>
      </c>
      <c r="B1" t="s">
        <v>226</v>
      </c>
      <c r="C1" t="s">
        <v>220</v>
      </c>
      <c r="D1" t="s">
        <v>227</v>
      </c>
      <c r="E1" t="s">
        <v>412</v>
      </c>
      <c r="F1" t="s">
        <v>473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480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414</v>
      </c>
      <c r="X1" t="s">
        <v>419</v>
      </c>
      <c r="Y1" t="s">
        <v>420</v>
      </c>
      <c r="Z1" t="s">
        <v>421</v>
      </c>
      <c r="AA1" t="s">
        <v>422</v>
      </c>
      <c r="AB1" t="s">
        <v>481</v>
      </c>
      <c r="AC1" t="s">
        <v>490</v>
      </c>
      <c r="AD1" t="s">
        <v>438</v>
      </c>
      <c r="AE1" t="s">
        <v>464</v>
      </c>
      <c r="AF1" t="s">
        <v>466</v>
      </c>
      <c r="AG1" t="s">
        <v>467</v>
      </c>
    </row>
    <row r="2" spans="1:33" x14ac:dyDescent="0.2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D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ClcC70mB60</v>
      </c>
      <c r="M2" s="21" t="str">
        <f t="shared" si="0"/>
        <v>ClcC70mW10lc</v>
      </c>
      <c r="N2" s="21" t="str">
        <f t="shared" si="0"/>
        <v>ClcC70mW20lc</v>
      </c>
      <c r="O2" s="21" t="str">
        <f t="shared" si="0"/>
        <v>ClcC70mW30lc</v>
      </c>
      <c r="P2" s="21" t="str">
        <f t="shared" si="0"/>
        <v>ClcC70mS10lc</v>
      </c>
      <c r="Q2" s="21" t="str">
        <f t="shared" si="0"/>
        <v>ClcC70mS20lc</v>
      </c>
      <c r="R2" s="21" t="str">
        <f t="shared" si="0"/>
        <v>ClcC70mS30lc</v>
      </c>
      <c r="S2" s="21" t="str">
        <f t="shared" si="0"/>
        <v>ClcC70mW30lcS30lc</v>
      </c>
      <c r="T2" s="21" t="str">
        <f t="shared" si="0"/>
        <v>ClcC70mW120</v>
      </c>
      <c r="U2" s="21" t="str">
        <f t="shared" si="0"/>
        <v>ClcC70mS1A</v>
      </c>
      <c r="V2" s="21" t="str">
        <f t="shared" si="0"/>
        <v>ClcC70mS90d</v>
      </c>
      <c r="W2" s="21" t="str">
        <f t="shared" si="0"/>
        <v>ClcC70mW120S1A</v>
      </c>
      <c r="X2" s="21" t="str">
        <f t="shared" si="0"/>
        <v>ClcC70mB15B25lc</v>
      </c>
      <c r="Y2" s="21" t="str">
        <f t="shared" si="0"/>
        <v>ClcC70mB15B50lc</v>
      </c>
      <c r="Z2" s="21" t="str">
        <f t="shared" si="0"/>
        <v>ClcC70mB30B25lc</v>
      </c>
      <c r="AA2" s="21" t="str">
        <f t="shared" si="0"/>
        <v>ClcC70mB30B50lc</v>
      </c>
      <c r="AB2" s="21" t="str">
        <f t="shared" si="0"/>
        <v>ClcC70mB60B50lc</v>
      </c>
      <c r="AC2" s="21" t="str">
        <f t="shared" si="0"/>
        <v>ChcC70mB60B50lc</v>
      </c>
      <c r="AD2" s="21" t="str">
        <f t="shared" si="0"/>
        <v>ChcC70mW30lcS30lc</v>
      </c>
      <c r="AE2" s="21" t="str">
        <f>AE3</f>
        <v>ClcC70mLmod_D0_M0_energyOnly</v>
      </c>
      <c r="AF2" s="21" t="str">
        <f>AF3</f>
        <v>ClcC70mLmod_D50_M0_energyOnly</v>
      </c>
      <c r="AG2" s="21" t="str">
        <f>AG3</f>
        <v>ClcC70mLmod_D25_M25_energyOnly</v>
      </c>
    </row>
    <row r="3" spans="1:33" x14ac:dyDescent="0.2">
      <c r="A3" t="s">
        <v>245</v>
      </c>
      <c r="C3" t="str">
        <f>CONCATENATE(C10,C13,C17,C19,C21,C25,C29,C33,C36,C39,C42,C44,C47)</f>
        <v>ClcC70m</v>
      </c>
      <c r="D3" t="str">
        <f t="shared" ref="D3:AA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ref="L3" si="3">CONCATENATE(L10,L13,L17,L19,L21,L25,L29,L33,L36,L39,L42,L44,L47)</f>
        <v>ClcC70mB60</v>
      </c>
      <c r="M3" t="str">
        <f t="shared" si="1"/>
        <v>ClcC70mW10lc</v>
      </c>
      <c r="N3" t="str">
        <f t="shared" si="1"/>
        <v>ClcC70mW20lc</v>
      </c>
      <c r="O3" t="str">
        <f t="shared" si="1"/>
        <v>ClcC70mW30lc</v>
      </c>
      <c r="P3" t="str">
        <f t="shared" si="1"/>
        <v>ClcC70mS10lc</v>
      </c>
      <c r="Q3" t="str">
        <f t="shared" si="1"/>
        <v>ClcC70mS20lc</v>
      </c>
      <c r="R3" t="str">
        <f t="shared" si="1"/>
        <v>ClcC70mS30lc</v>
      </c>
      <c r="S3" t="str">
        <f t="shared" si="1"/>
        <v>ClcC70mW30lcS30lc</v>
      </c>
      <c r="T3" t="str">
        <f t="shared" si="1"/>
        <v>ClcC70mW120</v>
      </c>
      <c r="U3" t="str">
        <f t="shared" si="1"/>
        <v>ClcC70mS1A</v>
      </c>
      <c r="V3" t="str">
        <f t="shared" si="1"/>
        <v>ClcC70mS90d</v>
      </c>
      <c r="W3" t="str">
        <f t="shared" si="1"/>
        <v>ClcC70mW120S1A</v>
      </c>
      <c r="X3" t="str">
        <f t="shared" si="1"/>
        <v>ClcC70mB15B25lc</v>
      </c>
      <c r="Y3" t="str">
        <f t="shared" si="1"/>
        <v>ClcC70mB15B50lc</v>
      </c>
      <c r="Z3" t="str">
        <f t="shared" si="1"/>
        <v>ClcC70mB30B25lc</v>
      </c>
      <c r="AA3" t="str">
        <f t="shared" si="1"/>
        <v>ClcC70mB30B50lc</v>
      </c>
      <c r="AB3" t="str">
        <f t="shared" ref="AB3:AC3" si="4">CONCATENATE(AB10,AB13,AB17,AB19,AB21,AB25,AB29,AB33,AB36,AB39,AB42,AB44,AB47)</f>
        <v>ClcC70mB60B50lc</v>
      </c>
      <c r="AC3" t="str">
        <f t="shared" si="4"/>
        <v>ChcC70mB60B50lc</v>
      </c>
      <c r="AD3" t="str">
        <f t="shared" ref="AD3" si="5">CONCATENATE(AD10,AD13,AD17,AD19,AD21,AD25,AD29,AD33,AD36,AD39,AD42,AD44,AD47)</f>
        <v>ChcC70mW30lcS30lc</v>
      </c>
      <c r="AE3" t="str">
        <f>CONCATENATE(AE10,AE13,AE17,AE19,AE21,AE25,AE29,AE33,AE36,AE39,AE42,AE44,AE47)</f>
        <v>ClcC70mLmod_D0_M0_energyOnly</v>
      </c>
      <c r="AF3" t="str">
        <f>CONCATENATE(AF10,AF13,AF17,AF19,AF21,AF25,AF29,AF33,AF36,AF39,AF42,AF44,AF47)</f>
        <v>ClcC70mLmod_D50_M0_energyOnly</v>
      </c>
      <c r="AG3" t="str">
        <f>CONCATENATE(AG10,AG13,AG17,AG19,AG21,AG25,AG29,AG33,AG36,AG39,AG42,AG44,AG47)</f>
        <v>ClcC70mLmod_D25_M25_energyOnly</v>
      </c>
    </row>
    <row r="4" spans="1:33" x14ac:dyDescent="0.2">
      <c r="A4" t="s">
        <v>413</v>
      </c>
      <c r="C4" t="str">
        <f t="shared" ref="C4:E4" si="6">CONCATENATE(C10,C13,C15,C17,C19,C21,C36,C39,C42,C44,C47)</f>
        <v>ClcC70m</v>
      </c>
      <c r="D4" t="str">
        <f t="shared" si="6"/>
        <v>ChcC70m</v>
      </c>
      <c r="E4" t="str">
        <f t="shared" si="6"/>
        <v>ClcC55m</v>
      </c>
      <c r="F4" t="str">
        <f>CONCATENATE(F10,F13,F17,F19,F21,F36,F39,F42,F44,F47)</f>
        <v>ClcC0m</v>
      </c>
      <c r="G4" t="str">
        <f t="shared" ref="G4:AG4" si="7">CONCATENATE(G10,G13,G15,G17,G19,G21,G36,G39,G42,G44,G47)</f>
        <v>ClcC70mH-25</v>
      </c>
      <c r="H4" t="str">
        <f t="shared" si="7"/>
        <v>ClcC70mH25</v>
      </c>
      <c r="I4" t="str">
        <f t="shared" si="7"/>
        <v>ClcC70mN64</v>
      </c>
      <c r="J4" t="str">
        <f t="shared" si="7"/>
        <v>ClcC70mB15</v>
      </c>
      <c r="K4" t="str">
        <f t="shared" si="7"/>
        <v>ClcC70mB30</v>
      </c>
      <c r="L4" t="str">
        <f t="shared" ref="L4" si="8">CONCATENATE(L10,L13,L15,L17,L19,L21,L36,L39,L42,L44,L47)</f>
        <v>ClcC70mB60</v>
      </c>
      <c r="M4" t="str">
        <f t="shared" si="7"/>
        <v>ClcC70m</v>
      </c>
      <c r="N4" t="str">
        <f t="shared" si="7"/>
        <v>ClcC70m</v>
      </c>
      <c r="O4" t="str">
        <f t="shared" si="7"/>
        <v>ClcC70m</v>
      </c>
      <c r="P4" t="str">
        <f t="shared" si="7"/>
        <v>ClcC70m</v>
      </c>
      <c r="Q4" t="str">
        <f t="shared" si="7"/>
        <v>ClcC70m</v>
      </c>
      <c r="R4" t="str">
        <f t="shared" si="7"/>
        <v>ClcC70m</v>
      </c>
      <c r="S4" t="str">
        <f t="shared" si="7"/>
        <v>ClcC70m</v>
      </c>
      <c r="T4" t="str">
        <f t="shared" si="7"/>
        <v>ClcC70mW120</v>
      </c>
      <c r="U4" t="str">
        <f t="shared" si="7"/>
        <v>ClcC70mS1A</v>
      </c>
      <c r="V4" t="str">
        <f t="shared" si="7"/>
        <v>ClcC70mS90d</v>
      </c>
      <c r="W4" t="str">
        <f t="shared" si="7"/>
        <v>ClcC70mW120S1A</v>
      </c>
      <c r="X4" t="str">
        <f t="shared" si="7"/>
        <v>ClcC70mB15</v>
      </c>
      <c r="Y4" t="str">
        <f t="shared" si="7"/>
        <v>ClcC70mB15</v>
      </c>
      <c r="Z4" t="str">
        <f t="shared" si="7"/>
        <v>ClcC70mB30</v>
      </c>
      <c r="AA4" t="str">
        <f t="shared" si="7"/>
        <v>ClcC70mB30</v>
      </c>
      <c r="AB4" t="str">
        <f t="shared" ref="AB4:AC4" si="9">CONCATENATE(AB10,AB13,AB15,AB17,AB19,AB21,AB36,AB39,AB42,AB44,AB47)</f>
        <v>ClcC70mB60</v>
      </c>
      <c r="AC4" t="str">
        <f t="shared" si="9"/>
        <v>ChcC70mB60</v>
      </c>
      <c r="AD4" t="str">
        <f t="shared" si="7"/>
        <v>ChcC70m</v>
      </c>
      <c r="AE4" t="str">
        <f t="shared" si="7"/>
        <v>ClcC70mLmod_D0_M0_energyOnly</v>
      </c>
      <c r="AF4" t="str">
        <f t="shared" si="7"/>
        <v>ClcC70mLmod_D50_M0_energyOnly</v>
      </c>
      <c r="AG4" t="str">
        <f t="shared" si="7"/>
        <v>ClcC70mLmod_D25_M25_energyOnly</v>
      </c>
    </row>
    <row r="5" spans="1:33" x14ac:dyDescent="0.2">
      <c r="A5" t="s">
        <v>246</v>
      </c>
      <c r="C5" t="str">
        <f t="shared" ref="C5:V5" si="10">CONCATENATE(C11,C17,C19,C21,C36,C39,C42,C44,C47)</f>
        <v>coallc</v>
      </c>
      <c r="D5" t="str">
        <f t="shared" si="10"/>
        <v>coalhc</v>
      </c>
      <c r="E5" t="str">
        <f t="shared" si="10"/>
        <v>coallc</v>
      </c>
      <c r="F5" t="str">
        <f t="shared" ref="F5" si="11">CONCATENATE(F11,F17,F19,F21,F36,F39,F42,F44,F47)</f>
        <v>coallc</v>
      </c>
      <c r="G5" t="str">
        <f t="shared" si="10"/>
        <v>coallcH-25</v>
      </c>
      <c r="H5" t="str">
        <f t="shared" si="10"/>
        <v>coallcH25</v>
      </c>
      <c r="I5" t="str">
        <f t="shared" si="10"/>
        <v>coallcN64</v>
      </c>
      <c r="J5" t="str">
        <f t="shared" si="10"/>
        <v>coallcB15</v>
      </c>
      <c r="K5" t="str">
        <f t="shared" si="10"/>
        <v>coallcB30</v>
      </c>
      <c r="L5" t="str">
        <f t="shared" ref="L5" si="12">CONCATENATE(L11,L17,L19,L21,L36,L39,L42,L44,L47)</f>
        <v>coallcB60</v>
      </c>
      <c r="M5" t="str">
        <f t="shared" si="10"/>
        <v>coallc</v>
      </c>
      <c r="N5" t="str">
        <f t="shared" si="10"/>
        <v>coallc</v>
      </c>
      <c r="O5" t="str">
        <f t="shared" si="10"/>
        <v>coallc</v>
      </c>
      <c r="P5" t="str">
        <f t="shared" si="10"/>
        <v>coallc</v>
      </c>
      <c r="Q5" t="str">
        <f t="shared" si="10"/>
        <v>coallc</v>
      </c>
      <c r="R5" t="str">
        <f t="shared" si="10"/>
        <v>coallc</v>
      </c>
      <c r="S5" t="str">
        <f t="shared" si="10"/>
        <v>coallc</v>
      </c>
      <c r="T5" t="str">
        <f t="shared" si="10"/>
        <v>coallcW120</v>
      </c>
      <c r="U5" t="str">
        <f t="shared" si="10"/>
        <v>coallcS1A</v>
      </c>
      <c r="V5" t="str">
        <f t="shared" si="10"/>
        <v>coallcS90d</v>
      </c>
      <c r="W5" t="str">
        <f t="shared" ref="W5:AB5" si="13">CONCATENATE(W11,W17,W19,W21,W36,W39,W42,W44,W47)</f>
        <v>coallcW120S1A</v>
      </c>
      <c r="X5" t="str">
        <f t="shared" si="13"/>
        <v>coallcB15</v>
      </c>
      <c r="Y5" t="str">
        <f t="shared" si="13"/>
        <v>coallcB15</v>
      </c>
      <c r="Z5" t="str">
        <f t="shared" si="13"/>
        <v>coallcB30</v>
      </c>
      <c r="AA5" t="str">
        <f t="shared" si="13"/>
        <v>coallcB30</v>
      </c>
      <c r="AB5" t="str">
        <f t="shared" si="13"/>
        <v>coallcB60</v>
      </c>
      <c r="AC5" t="str">
        <f t="shared" ref="AC5" si="14">CONCATENATE(AC11,AC17,AC19,AC21,AC36,AC39,AC42,AC44,AC47)</f>
        <v>coalhcB60</v>
      </c>
      <c r="AD5" t="str">
        <f t="shared" ref="AD5" si="15">CONCATENATE(AD11,AD17,AD19,AD21,AD36,AD39,AD42,AD44,AD47)</f>
        <v>coalhc</v>
      </c>
      <c r="AE5" t="str">
        <f>CONCATENATE(AE11,AE17,AE19,AE21,AE36,AE39,AE42,AE44,AE47)</f>
        <v>coallcLmod_D0_M0_energyOnly</v>
      </c>
      <c r="AF5" t="str">
        <f>CONCATENATE(AF11,AF17,AF19,AF21,AF36,AF39,AF42,AF44,AF47)</f>
        <v>coallcLmod_D50_M0_energyOnly</v>
      </c>
      <c r="AG5" t="str">
        <f>CONCATENATE(AG11,AG17,AG19,AG21,AG36,AG39,AG42,AG44,AG47)</f>
        <v>coallcLmod_D25_M25_energyOnly</v>
      </c>
    </row>
    <row r="6" spans="1:33" x14ac:dyDescent="0.2">
      <c r="A6" t="s">
        <v>247</v>
      </c>
      <c r="C6" t="str">
        <f t="shared" ref="C6:V6" si="16">CONCATENATE(C11,C17,C19,C21,C36,C39,C42,C44,C47)</f>
        <v>coallc</v>
      </c>
      <c r="D6" t="str">
        <f>C6</f>
        <v>coallc</v>
      </c>
      <c r="E6" t="str">
        <f t="shared" si="16"/>
        <v>coallc</v>
      </c>
      <c r="F6" t="str">
        <f t="shared" ref="F6" si="17">CONCATENATE(F11,F17,F19,F21,F36,F39,F42,F44,F47)</f>
        <v>coallc</v>
      </c>
      <c r="G6" t="str">
        <f t="shared" si="16"/>
        <v>coallcH-25</v>
      </c>
      <c r="H6" t="str">
        <f t="shared" si="16"/>
        <v>coallcH25</v>
      </c>
      <c r="I6" t="str">
        <f t="shared" si="16"/>
        <v>coallcN64</v>
      </c>
      <c r="J6" t="str">
        <f t="shared" si="16"/>
        <v>coallcB15</v>
      </c>
      <c r="K6" t="str">
        <f t="shared" si="16"/>
        <v>coallcB30</v>
      </c>
      <c r="L6" t="str">
        <f t="shared" ref="L6" si="18">CONCATENATE(L11,L17,L19,L21,L36,L39,L42,L44,L47)</f>
        <v>coallcB60</v>
      </c>
      <c r="M6" t="str">
        <f t="shared" si="16"/>
        <v>coallc</v>
      </c>
      <c r="N6" t="str">
        <f t="shared" si="16"/>
        <v>coallc</v>
      </c>
      <c r="O6" t="str">
        <f t="shared" si="16"/>
        <v>coallc</v>
      </c>
      <c r="P6" t="str">
        <f t="shared" si="16"/>
        <v>coallc</v>
      </c>
      <c r="Q6" t="str">
        <f t="shared" si="16"/>
        <v>coallc</v>
      </c>
      <c r="R6" t="str">
        <f t="shared" si="16"/>
        <v>coallc</v>
      </c>
      <c r="S6" t="str">
        <f t="shared" si="16"/>
        <v>coallc</v>
      </c>
      <c r="T6" t="str">
        <f t="shared" si="16"/>
        <v>coallcW120</v>
      </c>
      <c r="U6" t="str">
        <f t="shared" si="16"/>
        <v>coallcS1A</v>
      </c>
      <c r="V6" t="str">
        <f t="shared" si="16"/>
        <v>coallcS90d</v>
      </c>
      <c r="W6" t="str">
        <f t="shared" ref="W6:AB6" si="19">CONCATENATE(W11,W17,W19,W21,W36,W39,W42,W44,W47)</f>
        <v>coallcW120S1A</v>
      </c>
      <c r="X6" t="str">
        <f t="shared" si="19"/>
        <v>coallcB15</v>
      </c>
      <c r="Y6" t="str">
        <f t="shared" si="19"/>
        <v>coallcB15</v>
      </c>
      <c r="Z6" t="str">
        <f t="shared" si="19"/>
        <v>coallcB30</v>
      </c>
      <c r="AA6" t="str">
        <f t="shared" si="19"/>
        <v>coallcB30</v>
      </c>
      <c r="AB6" t="str">
        <f t="shared" si="19"/>
        <v>coallcB60</v>
      </c>
      <c r="AC6" t="str">
        <f t="shared" ref="AC6" si="20">CONCATENATE(AC11,AC17,AC19,AC21,AC36,AC39,AC42,AC44,AC47)</f>
        <v>coalhcB60</v>
      </c>
      <c r="AD6" t="str">
        <f>C6</f>
        <v>coallc</v>
      </c>
      <c r="AE6" t="str">
        <f>CONCATENATE(AE11,AE17,AE19,AE21,AE36,AE39,AE42,AE44,AE47)</f>
        <v>coallcLmod_D0_M0_energyOnly</v>
      </c>
      <c r="AF6" t="str">
        <f>CONCATENATE(AF11,AF17,AF19,AF21,AF36,AF39,AF42,AF44,AF47)</f>
        <v>coallcLmod_D50_M0_energyOnly</v>
      </c>
      <c r="AG6" t="str">
        <f>CONCATENATE(AG11,AG17,AG19,AG21,AG36,AG39,AG42,AG44,AG47)</f>
        <v>coallcLmod_D25_M25_energyOnly</v>
      </c>
    </row>
    <row r="7" spans="1:33" x14ac:dyDescent="0.2">
      <c r="A7" t="s">
        <v>248</v>
      </c>
      <c r="C7" t="str">
        <f t="shared" ref="C7:V7" si="21">CONCATENATE(C37,"_",C40)</f>
        <v>W80_S0d</v>
      </c>
      <c r="D7" t="str">
        <f t="shared" si="21"/>
        <v>W80_S0d</v>
      </c>
      <c r="E7" t="str">
        <f t="shared" si="21"/>
        <v>W80_S0d</v>
      </c>
      <c r="F7" t="str">
        <f t="shared" ref="F7" si="22">CONCATENATE(F37,"_",F40)</f>
        <v>W80_S0d</v>
      </c>
      <c r="G7" t="str">
        <f t="shared" si="21"/>
        <v>W80_S0d</v>
      </c>
      <c r="H7" t="str">
        <f t="shared" si="21"/>
        <v>W80_S0d</v>
      </c>
      <c r="I7" t="str">
        <f t="shared" si="21"/>
        <v>W80_S0d</v>
      </c>
      <c r="J7" t="str">
        <f t="shared" si="21"/>
        <v>W80_S0d</v>
      </c>
      <c r="K7" t="str">
        <f t="shared" si="21"/>
        <v>W80_S0d</v>
      </c>
      <c r="L7" t="str">
        <f t="shared" ref="L7" si="23">CONCATENATE(L37,"_",L40)</f>
        <v>W80_S0d</v>
      </c>
      <c r="M7" t="str">
        <f t="shared" si="21"/>
        <v>W80_S0d</v>
      </c>
      <c r="N7" t="str">
        <f t="shared" si="21"/>
        <v>W80_S0d</v>
      </c>
      <c r="O7" t="str">
        <f t="shared" si="21"/>
        <v>W80_S0d</v>
      </c>
      <c r="P7" t="str">
        <f t="shared" si="21"/>
        <v>W80_S0d</v>
      </c>
      <c r="Q7" t="str">
        <f t="shared" si="21"/>
        <v>W80_S0d</v>
      </c>
      <c r="R7" t="str">
        <f t="shared" si="21"/>
        <v>W80_S0d</v>
      </c>
      <c r="S7" t="str">
        <f t="shared" si="21"/>
        <v>W80_S0d</v>
      </c>
      <c r="T7" t="str">
        <f t="shared" si="21"/>
        <v>W120_S0d</v>
      </c>
      <c r="U7" t="str">
        <f t="shared" si="21"/>
        <v>W80_S1A</v>
      </c>
      <c r="V7" t="str">
        <f t="shared" si="21"/>
        <v>W80_S90d</v>
      </c>
      <c r="W7" t="str">
        <f t="shared" ref="W7:AB7" si="24">CONCATENATE(W37,"_",W40)</f>
        <v>W120_S1A</v>
      </c>
      <c r="X7" t="str">
        <f t="shared" si="24"/>
        <v>W80_S0d</v>
      </c>
      <c r="Y7" t="str">
        <f t="shared" si="24"/>
        <v>W80_S0d</v>
      </c>
      <c r="Z7" t="str">
        <f t="shared" si="24"/>
        <v>W80_S0d</v>
      </c>
      <c r="AA7" t="str">
        <f t="shared" si="24"/>
        <v>W80_S0d</v>
      </c>
      <c r="AB7" t="str">
        <f t="shared" si="24"/>
        <v>W80_S0d</v>
      </c>
      <c r="AC7" t="str">
        <f t="shared" ref="AC7" si="25">CONCATENATE(AC37,"_",AC40)</f>
        <v>W80_S0d</v>
      </c>
      <c r="AD7" t="str">
        <f t="shared" ref="AD7" si="26">CONCATENATE(AD37,"_",AD40)</f>
        <v>W80_S0d</v>
      </c>
      <c r="AE7" t="str">
        <f>CONCATENATE(AE37,"_",AE40)</f>
        <v>W80_S0d</v>
      </c>
      <c r="AF7" t="str">
        <f>CONCATENATE(AF37,"_",AF40)</f>
        <v>W80_S0d</v>
      </c>
      <c r="AG7" t="str">
        <f>CONCATENATE(AG37,"_",AG40)</f>
        <v>W80_S0d</v>
      </c>
    </row>
    <row r="8" spans="1:33" x14ac:dyDescent="0.2">
      <c r="A8" t="s">
        <v>249</v>
      </c>
      <c r="C8" t="str">
        <f>CONCATENATE(C11,C29,C33,C25)</f>
        <v>coallc</v>
      </c>
      <c r="D8" t="str">
        <f t="shared" ref="D8:AA8" si="27">CONCATENATE(D11,D29,D33,D25)</f>
        <v>coalhc</v>
      </c>
      <c r="E8" t="str">
        <f t="shared" si="27"/>
        <v>coallc</v>
      </c>
      <c r="F8" t="str">
        <f t="shared" ref="F8" si="28">CONCATENATE(F11,F29,F33,F25)</f>
        <v>coallc</v>
      </c>
      <c r="G8" t="str">
        <f t="shared" si="27"/>
        <v>coallc</v>
      </c>
      <c r="H8" t="str">
        <f t="shared" si="27"/>
        <v>coallc</v>
      </c>
      <c r="I8" t="str">
        <f t="shared" si="27"/>
        <v>coallc</v>
      </c>
      <c r="J8" t="str">
        <f t="shared" si="27"/>
        <v>coallc</v>
      </c>
      <c r="K8" t="str">
        <f t="shared" si="27"/>
        <v>coallc</v>
      </c>
      <c r="L8" t="str">
        <f t="shared" ref="L8" si="29">CONCATENATE(L11,L29,L33,L25)</f>
        <v>coallc</v>
      </c>
      <c r="M8" t="str">
        <f t="shared" si="27"/>
        <v>coallcW10lc</v>
      </c>
      <c r="N8" t="str">
        <f t="shared" si="27"/>
        <v>coallcW20lc</v>
      </c>
      <c r="O8" t="str">
        <f t="shared" si="27"/>
        <v>coallcW30lc</v>
      </c>
      <c r="P8" t="str">
        <f t="shared" si="27"/>
        <v>coallcS10lc</v>
      </c>
      <c r="Q8" t="str">
        <f t="shared" si="27"/>
        <v>coallcS20lc</v>
      </c>
      <c r="R8" t="str">
        <f t="shared" si="27"/>
        <v>coallcS30lc</v>
      </c>
      <c r="S8" t="str">
        <f t="shared" si="27"/>
        <v>coallcW30lcS30lc</v>
      </c>
      <c r="T8" t="str">
        <f t="shared" si="27"/>
        <v>coallc</v>
      </c>
      <c r="U8" t="str">
        <f t="shared" si="27"/>
        <v>coallc</v>
      </c>
      <c r="V8" t="str">
        <f t="shared" si="27"/>
        <v>coallc</v>
      </c>
      <c r="W8" t="str">
        <f t="shared" si="27"/>
        <v>coallc</v>
      </c>
      <c r="X8" t="str">
        <f t="shared" si="27"/>
        <v>coallcB25lc</v>
      </c>
      <c r="Y8" t="str">
        <f t="shared" si="27"/>
        <v>coallcB50lc</v>
      </c>
      <c r="Z8" t="str">
        <f t="shared" si="27"/>
        <v>coallcB25lc</v>
      </c>
      <c r="AA8" t="str">
        <f t="shared" si="27"/>
        <v>coallcB50lc</v>
      </c>
      <c r="AB8" t="str">
        <f t="shared" ref="AB8:AC8" si="30">CONCATENATE(AB11,AB29,AB33,AB25)</f>
        <v>coallcB50lc</v>
      </c>
      <c r="AC8" t="str">
        <f t="shared" si="30"/>
        <v>coalhcB50lc</v>
      </c>
      <c r="AD8" t="str">
        <f t="shared" ref="AD8" si="31">CONCATENATE(AD11,AD29,AD33,AD25)</f>
        <v>coalhcW30lcS30lc</v>
      </c>
      <c r="AE8" t="str">
        <f>CONCATENATE(AE11,AE29,AE33,AE25)</f>
        <v>coallc</v>
      </c>
      <c r="AF8" t="str">
        <f>CONCATENATE(AF11,AF29,AF33,AF25)</f>
        <v>coallc</v>
      </c>
      <c r="AG8" t="str">
        <f>CONCATENATE(AG11,AG29,AG33,AG25)</f>
        <v>coallc</v>
      </c>
    </row>
    <row r="9" spans="1:33" x14ac:dyDescent="0.2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252</v>
      </c>
      <c r="N9" s="21" t="s">
        <v>252</v>
      </c>
      <c r="O9" s="21" t="s">
        <v>252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252</v>
      </c>
      <c r="AB9" s="21" t="s">
        <v>252</v>
      </c>
      <c r="AC9" s="21" t="s">
        <v>253</v>
      </c>
      <c r="AD9" s="21" t="s">
        <v>253</v>
      </c>
      <c r="AE9" s="21" t="s">
        <v>252</v>
      </c>
      <c r="AF9" s="21" t="s">
        <v>252</v>
      </c>
      <c r="AG9" s="21" t="s">
        <v>252</v>
      </c>
    </row>
    <row r="10" spans="1:33" x14ac:dyDescent="0.2">
      <c r="A10" t="s">
        <v>254</v>
      </c>
      <c r="C10" t="str">
        <f>CONCATENATE("C", LEFT(C9,1), "c")</f>
        <v>Clc</v>
      </c>
      <c r="D10" t="str">
        <f t="shared" ref="D10:V10" si="32">CONCATENATE("C", LEFT(D9,1), "c")</f>
        <v>Chc</v>
      </c>
      <c r="E10" t="str">
        <f t="shared" si="32"/>
        <v>Clc</v>
      </c>
      <c r="F10" t="str">
        <f t="shared" ref="F10" si="33">CONCATENATE("C", LEFT(F9,1), "c")</f>
        <v>Clc</v>
      </c>
      <c r="G10" t="str">
        <f t="shared" si="32"/>
        <v>Clc</v>
      </c>
      <c r="H10" t="str">
        <f t="shared" si="32"/>
        <v>Clc</v>
      </c>
      <c r="I10" t="str">
        <f t="shared" si="32"/>
        <v>Clc</v>
      </c>
      <c r="J10" t="str">
        <f t="shared" si="32"/>
        <v>Clc</v>
      </c>
      <c r="K10" t="str">
        <f t="shared" si="32"/>
        <v>Clc</v>
      </c>
      <c r="L10" t="str">
        <f t="shared" ref="L10" si="34">CONCATENATE("C", LEFT(L9,1), "c")</f>
        <v>Clc</v>
      </c>
      <c r="M10" t="str">
        <f t="shared" si="32"/>
        <v>Clc</v>
      </c>
      <c r="N10" t="str">
        <f t="shared" si="32"/>
        <v>Clc</v>
      </c>
      <c r="O10" t="str">
        <f t="shared" si="32"/>
        <v>Clc</v>
      </c>
      <c r="P10" t="str">
        <f t="shared" si="32"/>
        <v>Clc</v>
      </c>
      <c r="Q10" t="str">
        <f t="shared" si="32"/>
        <v>Clc</v>
      </c>
      <c r="R10" t="str">
        <f t="shared" si="32"/>
        <v>Clc</v>
      </c>
      <c r="S10" t="str">
        <f t="shared" si="32"/>
        <v>Clc</v>
      </c>
      <c r="T10" t="str">
        <f t="shared" si="32"/>
        <v>Clc</v>
      </c>
      <c r="U10" t="str">
        <f t="shared" si="32"/>
        <v>Clc</v>
      </c>
      <c r="V10" t="str">
        <f t="shared" si="32"/>
        <v>Clc</v>
      </c>
      <c r="W10" t="str">
        <f t="shared" ref="W10:AB10" si="35">CONCATENATE("C", LEFT(W9,1), "c")</f>
        <v>Clc</v>
      </c>
      <c r="X10" t="str">
        <f t="shared" si="35"/>
        <v>Clc</v>
      </c>
      <c r="Y10" t="str">
        <f t="shared" si="35"/>
        <v>Clc</v>
      </c>
      <c r="Z10" t="str">
        <f t="shared" si="35"/>
        <v>Clc</v>
      </c>
      <c r="AA10" t="str">
        <f t="shared" si="35"/>
        <v>Clc</v>
      </c>
      <c r="AB10" t="str">
        <f t="shared" si="35"/>
        <v>Clc</v>
      </c>
      <c r="AC10" t="str">
        <f t="shared" ref="AC10" si="36">CONCATENATE("C", LEFT(AC9,1), "c")</f>
        <v>Chc</v>
      </c>
      <c r="AD10" t="str">
        <f t="shared" ref="AD10" si="37">CONCATENATE("C", LEFT(AD9,1), "c")</f>
        <v>Chc</v>
      </c>
      <c r="AE10" t="str">
        <f>CONCATENATE("C", LEFT(AE9,1), "c")</f>
        <v>Clc</v>
      </c>
      <c r="AF10" t="str">
        <f>CONCATENATE("C", LEFT(AF9,1), "c")</f>
        <v>Clc</v>
      </c>
      <c r="AG10" t="str">
        <f>CONCATENATE("C", LEFT(AG9,1), "c")</f>
        <v>Clc</v>
      </c>
    </row>
    <row r="11" spans="1:33" x14ac:dyDescent="0.2">
      <c r="A11" t="s">
        <v>255</v>
      </c>
      <c r="C11" t="str">
        <f t="shared" ref="C11:V11" si="38">CONCATENATE("coal",LEFT(C9,1), "c")</f>
        <v>coallc</v>
      </c>
      <c r="D11" t="str">
        <f t="shared" si="38"/>
        <v>coalhc</v>
      </c>
      <c r="E11" t="str">
        <f t="shared" si="38"/>
        <v>coallc</v>
      </c>
      <c r="F11" t="str">
        <f t="shared" ref="F11" si="39">CONCATENATE("coal",LEFT(F9,1), "c")</f>
        <v>coallc</v>
      </c>
      <c r="G11" t="str">
        <f t="shared" si="38"/>
        <v>coallc</v>
      </c>
      <c r="H11" t="str">
        <f t="shared" si="38"/>
        <v>coallc</v>
      </c>
      <c r="I11" t="str">
        <f t="shared" si="38"/>
        <v>coallc</v>
      </c>
      <c r="J11" t="str">
        <f t="shared" si="38"/>
        <v>coallc</v>
      </c>
      <c r="K11" t="str">
        <f t="shared" si="38"/>
        <v>coallc</v>
      </c>
      <c r="L11" t="str">
        <f t="shared" ref="L11" si="40">CONCATENATE("coal",LEFT(L9,1), "c")</f>
        <v>coallc</v>
      </c>
      <c r="M11" t="str">
        <f t="shared" si="38"/>
        <v>coallc</v>
      </c>
      <c r="N11" t="str">
        <f t="shared" si="38"/>
        <v>coallc</v>
      </c>
      <c r="O11" t="str">
        <f t="shared" si="38"/>
        <v>coallc</v>
      </c>
      <c r="P11" t="str">
        <f t="shared" si="38"/>
        <v>coallc</v>
      </c>
      <c r="Q11" t="str">
        <f t="shared" si="38"/>
        <v>coallc</v>
      </c>
      <c r="R11" t="str">
        <f t="shared" si="38"/>
        <v>coallc</v>
      </c>
      <c r="S11" t="str">
        <f t="shared" si="38"/>
        <v>coallc</v>
      </c>
      <c r="T11" t="str">
        <f t="shared" si="38"/>
        <v>coallc</v>
      </c>
      <c r="U11" t="str">
        <f t="shared" si="38"/>
        <v>coallc</v>
      </c>
      <c r="V11" t="str">
        <f t="shared" si="38"/>
        <v>coallc</v>
      </c>
      <c r="W11" t="str">
        <f t="shared" ref="W11:AB11" si="41">CONCATENATE("coal",LEFT(W9,1), "c")</f>
        <v>coallc</v>
      </c>
      <c r="X11" t="str">
        <f t="shared" si="41"/>
        <v>coallc</v>
      </c>
      <c r="Y11" t="str">
        <f t="shared" si="41"/>
        <v>coallc</v>
      </c>
      <c r="Z11" t="str">
        <f t="shared" si="41"/>
        <v>coallc</v>
      </c>
      <c r="AA11" t="str">
        <f t="shared" si="41"/>
        <v>coallc</v>
      </c>
      <c r="AB11" t="str">
        <f t="shared" si="41"/>
        <v>coallc</v>
      </c>
      <c r="AC11" t="str">
        <f t="shared" ref="AC11" si="42">CONCATENATE("coal",LEFT(AC9,1), "c")</f>
        <v>coalhc</v>
      </c>
      <c r="AD11" t="str">
        <f t="shared" ref="AD11" si="43">CONCATENATE("coal",LEFT(AD9,1), "c")</f>
        <v>coalhc</v>
      </c>
      <c r="AE11" t="str">
        <f>CONCATENATE("coal",LEFT(AE9,1), "c")</f>
        <v>coallc</v>
      </c>
      <c r="AF11" t="str">
        <f>CONCATENATE("coal",LEFT(AF9,1), "c")</f>
        <v>coallc</v>
      </c>
      <c r="AG11" t="str">
        <f>CONCATENATE("coal",LEFT(AG9,1), "c")</f>
        <v>coallc</v>
      </c>
    </row>
    <row r="12" spans="1:33" x14ac:dyDescent="0.2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  <c r="AE12" s="21">
        <v>70</v>
      </c>
      <c r="AF12" s="21">
        <v>70</v>
      </c>
      <c r="AG12" s="21">
        <v>70</v>
      </c>
    </row>
    <row r="13" spans="1:33" x14ac:dyDescent="0.2">
      <c r="A13" t="s">
        <v>258</v>
      </c>
      <c r="C13" t="str">
        <f>CONCATENATE("C",C12,"m")</f>
        <v>C70m</v>
      </c>
      <c r="D13" t="str">
        <f t="shared" ref="D13:V13" si="44">CONCATENATE("C",D12,"m")</f>
        <v>C70m</v>
      </c>
      <c r="E13" t="str">
        <f t="shared" si="44"/>
        <v>C55m</v>
      </c>
      <c r="F13" t="str">
        <f t="shared" ref="F13" si="45">CONCATENATE("C",F12,"m")</f>
        <v>C0m</v>
      </c>
      <c r="G13" t="str">
        <f t="shared" si="44"/>
        <v>C70m</v>
      </c>
      <c r="H13" t="str">
        <f t="shared" si="44"/>
        <v>C70m</v>
      </c>
      <c r="I13" t="str">
        <f t="shared" si="44"/>
        <v>C70m</v>
      </c>
      <c r="J13" t="str">
        <f t="shared" si="44"/>
        <v>C70m</v>
      </c>
      <c r="K13" t="str">
        <f t="shared" si="44"/>
        <v>C70m</v>
      </c>
      <c r="L13" t="str">
        <f t="shared" ref="L13" si="46">CONCATENATE("C",L12,"m")</f>
        <v>C70m</v>
      </c>
      <c r="M13" t="str">
        <f t="shared" si="44"/>
        <v>C70m</v>
      </c>
      <c r="N13" t="str">
        <f t="shared" si="44"/>
        <v>C70m</v>
      </c>
      <c r="O13" t="str">
        <f t="shared" si="44"/>
        <v>C70m</v>
      </c>
      <c r="P13" t="str">
        <f t="shared" si="44"/>
        <v>C70m</v>
      </c>
      <c r="Q13" t="str">
        <f t="shared" si="44"/>
        <v>C70m</v>
      </c>
      <c r="R13" t="str">
        <f t="shared" si="44"/>
        <v>C70m</v>
      </c>
      <c r="S13" t="str">
        <f t="shared" si="44"/>
        <v>C70m</v>
      </c>
      <c r="T13" t="str">
        <f t="shared" si="44"/>
        <v>C70m</v>
      </c>
      <c r="U13" t="str">
        <f t="shared" si="44"/>
        <v>C70m</v>
      </c>
      <c r="V13" t="str">
        <f t="shared" si="44"/>
        <v>C70m</v>
      </c>
      <c r="W13" t="str">
        <f t="shared" ref="W13:AB13" si="47">CONCATENATE("C",W12,"m")</f>
        <v>C70m</v>
      </c>
      <c r="X13" t="str">
        <f t="shared" si="47"/>
        <v>C70m</v>
      </c>
      <c r="Y13" t="str">
        <f t="shared" si="47"/>
        <v>C70m</v>
      </c>
      <c r="Z13" t="str">
        <f t="shared" si="47"/>
        <v>C70m</v>
      </c>
      <c r="AA13" t="str">
        <f t="shared" si="47"/>
        <v>C70m</v>
      </c>
      <c r="AB13" t="str">
        <f t="shared" si="47"/>
        <v>C70m</v>
      </c>
      <c r="AC13" t="str">
        <f t="shared" ref="AC13" si="48">CONCATENATE("C",AC12,"m")</f>
        <v>C70m</v>
      </c>
      <c r="AD13" t="str">
        <f t="shared" ref="AD13" si="49">CONCATENATE("C",AD12,"m")</f>
        <v>C70m</v>
      </c>
      <c r="AE13" t="str">
        <f>CONCATENATE("C",AE12,"m")</f>
        <v>C70m</v>
      </c>
      <c r="AF13" t="str">
        <f>CONCATENATE("C",AF12,"m")</f>
        <v>C70m</v>
      </c>
      <c r="AG13" t="str">
        <f>CONCATENATE("C",AG12,"m")</f>
        <v>C70m</v>
      </c>
    </row>
    <row r="14" spans="1:33" x14ac:dyDescent="0.2">
      <c r="A14" s="21" t="s">
        <v>474</v>
      </c>
      <c r="B14" s="21" t="s">
        <v>476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  <c r="AE14" s="21">
        <v>50</v>
      </c>
      <c r="AF14" s="21">
        <v>50</v>
      </c>
      <c r="AG14" s="21">
        <v>50</v>
      </c>
    </row>
    <row r="15" spans="1:33" x14ac:dyDescent="0.2">
      <c r="A15" t="s">
        <v>475</v>
      </c>
      <c r="C15" t="str">
        <f>IF(C14=50,"",CONCATENATE("G",C14, "m"))</f>
        <v/>
      </c>
      <c r="D15" t="str">
        <f t="shared" ref="D15:AG15" si="50">IF(D14=50,"",CONCATENATE("G",D14, "m"))</f>
        <v/>
      </c>
      <c r="E15" t="str">
        <f t="shared" si="50"/>
        <v/>
      </c>
      <c r="F15" t="str">
        <f t="shared" si="50"/>
        <v>G0m</v>
      </c>
      <c r="G15" t="str">
        <f t="shared" si="50"/>
        <v/>
      </c>
      <c r="H15" t="str">
        <f t="shared" si="50"/>
        <v/>
      </c>
      <c r="I15" t="str">
        <f t="shared" si="50"/>
        <v/>
      </c>
      <c r="J15" t="str">
        <f t="shared" si="50"/>
        <v/>
      </c>
      <c r="K15" t="str">
        <f t="shared" si="50"/>
        <v/>
      </c>
      <c r="L15" t="str">
        <f t="shared" ref="L15" si="51">IF(L14=50,"",CONCATENATE("G",L14, "m"))</f>
        <v/>
      </c>
      <c r="M15" t="str">
        <f t="shared" si="50"/>
        <v/>
      </c>
      <c r="N15" t="str">
        <f t="shared" si="50"/>
        <v/>
      </c>
      <c r="O15" t="str">
        <f t="shared" si="50"/>
        <v/>
      </c>
      <c r="P15" t="str">
        <f t="shared" si="50"/>
        <v/>
      </c>
      <c r="Q15" t="str">
        <f t="shared" si="50"/>
        <v/>
      </c>
      <c r="R15" t="str">
        <f t="shared" si="50"/>
        <v/>
      </c>
      <c r="S15" t="str">
        <f t="shared" si="50"/>
        <v/>
      </c>
      <c r="T15" t="str">
        <f t="shared" si="50"/>
        <v/>
      </c>
      <c r="U15" t="str">
        <f t="shared" si="50"/>
        <v/>
      </c>
      <c r="V15" t="str">
        <f t="shared" si="50"/>
        <v/>
      </c>
      <c r="W15" t="str">
        <f t="shared" si="50"/>
        <v/>
      </c>
      <c r="X15" t="str">
        <f t="shared" si="50"/>
        <v/>
      </c>
      <c r="Y15" t="str">
        <f t="shared" si="50"/>
        <v/>
      </c>
      <c r="Z15" t="str">
        <f t="shared" si="50"/>
        <v/>
      </c>
      <c r="AA15" t="str">
        <f t="shared" si="50"/>
        <v/>
      </c>
      <c r="AB15" t="str">
        <f t="shared" ref="AB15:AC15" si="52">IF(AB14=50,"",CONCATENATE("G",AB14, "m"))</f>
        <v/>
      </c>
      <c r="AC15" t="str">
        <f t="shared" si="52"/>
        <v/>
      </c>
      <c r="AD15" t="str">
        <f t="shared" si="50"/>
        <v/>
      </c>
      <c r="AE15" t="str">
        <f t="shared" si="50"/>
        <v/>
      </c>
      <c r="AF15" t="str">
        <f t="shared" si="50"/>
        <v/>
      </c>
      <c r="AG15" t="str">
        <f t="shared" si="50"/>
        <v/>
      </c>
    </row>
    <row r="16" spans="1:33" x14ac:dyDescent="0.2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</row>
    <row r="17" spans="1:33" x14ac:dyDescent="0.2">
      <c r="A17" t="s">
        <v>261</v>
      </c>
      <c r="C17" t="str">
        <f t="shared" ref="C17:V17" si="53">IF(C16=0,"",CONCATENATE("H",C16))</f>
        <v/>
      </c>
      <c r="D17" t="str">
        <f t="shared" si="53"/>
        <v/>
      </c>
      <c r="E17" t="str">
        <f t="shared" si="53"/>
        <v/>
      </c>
      <c r="F17" t="str">
        <f t="shared" ref="F17" si="54">IF(F16=0,"",CONCATENATE("H",F16))</f>
        <v/>
      </c>
      <c r="G17" t="str">
        <f t="shared" si="53"/>
        <v>H-25</v>
      </c>
      <c r="H17" t="str">
        <f t="shared" si="53"/>
        <v>H25</v>
      </c>
      <c r="I17" t="str">
        <f t="shared" si="53"/>
        <v/>
      </c>
      <c r="J17" t="str">
        <f t="shared" si="53"/>
        <v/>
      </c>
      <c r="K17" t="str">
        <f t="shared" si="53"/>
        <v/>
      </c>
      <c r="L17" t="str">
        <f t="shared" ref="L17" si="55">IF(L16=0,"",CONCATENATE("H",L16))</f>
        <v/>
      </c>
      <c r="M17" t="str">
        <f t="shared" si="53"/>
        <v/>
      </c>
      <c r="N17" t="str">
        <f t="shared" si="53"/>
        <v/>
      </c>
      <c r="O17" t="str">
        <f t="shared" si="53"/>
        <v/>
      </c>
      <c r="P17" t="str">
        <f t="shared" si="53"/>
        <v/>
      </c>
      <c r="Q17" t="str">
        <f t="shared" si="53"/>
        <v/>
      </c>
      <c r="R17" t="str">
        <f t="shared" si="53"/>
        <v/>
      </c>
      <c r="S17" t="str">
        <f t="shared" si="53"/>
        <v/>
      </c>
      <c r="T17" t="str">
        <f t="shared" si="53"/>
        <v/>
      </c>
      <c r="U17" t="str">
        <f t="shared" si="53"/>
        <v/>
      </c>
      <c r="V17" t="str">
        <f t="shared" si="53"/>
        <v/>
      </c>
      <c r="W17" t="str">
        <f t="shared" ref="W17:AB17" si="56">IF(W16=0,"",CONCATENATE("H",W16))</f>
        <v/>
      </c>
      <c r="X17" t="str">
        <f t="shared" si="56"/>
        <v/>
      </c>
      <c r="Y17" t="str">
        <f t="shared" si="56"/>
        <v/>
      </c>
      <c r="Z17" t="str">
        <f t="shared" si="56"/>
        <v/>
      </c>
      <c r="AA17" t="str">
        <f t="shared" si="56"/>
        <v/>
      </c>
      <c r="AB17" t="str">
        <f t="shared" si="56"/>
        <v/>
      </c>
      <c r="AC17" t="str">
        <f t="shared" ref="AC17" si="57">IF(AC16=0,"",CONCATENATE("H",AC16))</f>
        <v/>
      </c>
      <c r="AD17" t="str">
        <f t="shared" ref="AD17" si="58">IF(AD16=0,"",CONCATENATE("H",AD16))</f>
        <v/>
      </c>
      <c r="AE17" t="str">
        <f>IF(AE16=0,"",CONCATENATE("H",AE16))</f>
        <v/>
      </c>
      <c r="AF17" t="str">
        <f>IF(AF16=0,"",CONCATENATE("H",AF16))</f>
        <v/>
      </c>
      <c r="AG17" t="str">
        <f>IF(AG16=0,"",CONCATENATE("H",AG16))</f>
        <v/>
      </c>
    </row>
    <row r="18" spans="1:33" x14ac:dyDescent="0.2">
      <c r="A18" s="21" t="s">
        <v>262</v>
      </c>
      <c r="B18" s="21" t="s">
        <v>263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</row>
    <row r="19" spans="1:33" x14ac:dyDescent="0.2">
      <c r="A19" t="s">
        <v>264</v>
      </c>
      <c r="C19" t="str">
        <f t="shared" ref="C19:V19" si="59">IF(C18=0,"",CONCATENATE("N",C18))</f>
        <v/>
      </c>
      <c r="D19" t="str">
        <f t="shared" si="59"/>
        <v/>
      </c>
      <c r="E19" t="str">
        <f t="shared" si="59"/>
        <v/>
      </c>
      <c r="F19" t="str">
        <f t="shared" ref="F19" si="60">IF(F18=0,"",CONCATENATE("N",F18))</f>
        <v/>
      </c>
      <c r="G19" t="str">
        <f t="shared" si="59"/>
        <v/>
      </c>
      <c r="H19" t="str">
        <f t="shared" si="59"/>
        <v/>
      </c>
      <c r="I19" t="str">
        <f t="shared" si="59"/>
        <v>N64</v>
      </c>
      <c r="J19" t="str">
        <f t="shared" si="59"/>
        <v/>
      </c>
      <c r="K19" t="str">
        <f t="shared" si="59"/>
        <v/>
      </c>
      <c r="L19" t="str">
        <f t="shared" ref="L19" si="61">IF(L18=0,"",CONCATENATE("N",L18))</f>
        <v/>
      </c>
      <c r="M19" t="str">
        <f t="shared" si="59"/>
        <v/>
      </c>
      <c r="N19" t="str">
        <f t="shared" si="59"/>
        <v/>
      </c>
      <c r="O19" t="str">
        <f t="shared" si="59"/>
        <v/>
      </c>
      <c r="P19" t="str">
        <f t="shared" si="59"/>
        <v/>
      </c>
      <c r="Q19" t="str">
        <f t="shared" si="59"/>
        <v/>
      </c>
      <c r="R19" t="str">
        <f t="shared" si="59"/>
        <v/>
      </c>
      <c r="S19" t="str">
        <f t="shared" si="59"/>
        <v/>
      </c>
      <c r="T19" t="str">
        <f t="shared" si="59"/>
        <v/>
      </c>
      <c r="U19" t="str">
        <f t="shared" si="59"/>
        <v/>
      </c>
      <c r="V19" t="str">
        <f t="shared" si="59"/>
        <v/>
      </c>
      <c r="W19" t="str">
        <f t="shared" ref="W19:AB19" si="62">IF(W18=0,"",CONCATENATE("N",W18))</f>
        <v/>
      </c>
      <c r="X19" t="str">
        <f t="shared" si="62"/>
        <v/>
      </c>
      <c r="Y19" t="str">
        <f t="shared" si="62"/>
        <v/>
      </c>
      <c r="Z19" t="str">
        <f t="shared" si="62"/>
        <v/>
      </c>
      <c r="AA19" t="str">
        <f t="shared" si="62"/>
        <v/>
      </c>
      <c r="AB19" t="str">
        <f t="shared" si="62"/>
        <v/>
      </c>
      <c r="AC19" t="str">
        <f t="shared" ref="AC19" si="63">IF(AC18=0,"",CONCATENATE("N",AC18))</f>
        <v/>
      </c>
      <c r="AD19" t="str">
        <f t="shared" ref="AD19" si="64">IF(AD18=0,"",CONCATENATE("N",AD18))</f>
        <v/>
      </c>
      <c r="AE19" t="str">
        <f>IF(AE18=0,"",CONCATENATE("N",AE18))</f>
        <v/>
      </c>
      <c r="AF19" t="str">
        <f>IF(AF18=0,"",CONCATENATE("N",AF18))</f>
        <v/>
      </c>
      <c r="AG19" t="str">
        <f>IF(AG18=0,"",CONCATENATE("N",AG18))</f>
        <v/>
      </c>
    </row>
    <row r="20" spans="1:33" x14ac:dyDescent="0.2">
      <c r="A20" s="21" t="s">
        <v>265</v>
      </c>
      <c r="B20" s="21" t="s">
        <v>266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60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15</v>
      </c>
      <c r="Y20" s="21">
        <v>15</v>
      </c>
      <c r="Z20" s="21">
        <v>30</v>
      </c>
      <c r="AA20" s="21">
        <v>30</v>
      </c>
      <c r="AB20" s="21">
        <v>60</v>
      </c>
      <c r="AC20" s="21">
        <v>60</v>
      </c>
      <c r="AD20" s="21">
        <v>0</v>
      </c>
      <c r="AE20" s="21">
        <v>0</v>
      </c>
      <c r="AF20" s="21">
        <v>0</v>
      </c>
      <c r="AG20" s="21">
        <v>0</v>
      </c>
    </row>
    <row r="21" spans="1:33" x14ac:dyDescent="0.2">
      <c r="A21" t="s">
        <v>267</v>
      </c>
      <c r="C21" t="str">
        <f t="shared" ref="C21:V21" si="65">IF(C20=0,"",CONCATENATE("B",C20))</f>
        <v/>
      </c>
      <c r="D21" t="str">
        <f t="shared" si="65"/>
        <v/>
      </c>
      <c r="E21" t="str">
        <f t="shared" si="65"/>
        <v/>
      </c>
      <c r="F21" t="str">
        <f t="shared" ref="F21" si="66">IF(F20=0,"",CONCATENATE("B",F20))</f>
        <v/>
      </c>
      <c r="G21" t="str">
        <f t="shared" si="65"/>
        <v/>
      </c>
      <c r="H21" t="str">
        <f t="shared" si="65"/>
        <v/>
      </c>
      <c r="I21" t="str">
        <f t="shared" si="65"/>
        <v/>
      </c>
      <c r="J21" t="str">
        <f t="shared" si="65"/>
        <v>B15</v>
      </c>
      <c r="K21" t="str">
        <f t="shared" si="65"/>
        <v>B30</v>
      </c>
      <c r="L21" t="str">
        <f t="shared" ref="L21" si="67">IF(L20=0,"",CONCATENATE("B",L20))</f>
        <v>B60</v>
      </c>
      <c r="M21" t="str">
        <f t="shared" si="65"/>
        <v/>
      </c>
      <c r="N21" t="str">
        <f t="shared" si="65"/>
        <v/>
      </c>
      <c r="O21" t="str">
        <f t="shared" si="65"/>
        <v/>
      </c>
      <c r="P21" t="str">
        <f t="shared" si="65"/>
        <v/>
      </c>
      <c r="Q21" t="str">
        <f t="shared" si="65"/>
        <v/>
      </c>
      <c r="R21" t="str">
        <f t="shared" si="65"/>
        <v/>
      </c>
      <c r="S21" t="str">
        <f t="shared" si="65"/>
        <v/>
      </c>
      <c r="T21" t="str">
        <f t="shared" si="65"/>
        <v/>
      </c>
      <c r="U21" t="str">
        <f t="shared" si="65"/>
        <v/>
      </c>
      <c r="V21" t="str">
        <f t="shared" si="65"/>
        <v/>
      </c>
      <c r="W21" t="str">
        <f t="shared" ref="W21:AB21" si="68">IF(W20=0,"",CONCATENATE("B",W20))</f>
        <v/>
      </c>
      <c r="X21" t="str">
        <f t="shared" si="68"/>
        <v>B15</v>
      </c>
      <c r="Y21" t="str">
        <f t="shared" si="68"/>
        <v>B15</v>
      </c>
      <c r="Z21" t="str">
        <f t="shared" si="68"/>
        <v>B30</v>
      </c>
      <c r="AA21" t="str">
        <f t="shared" si="68"/>
        <v>B30</v>
      </c>
      <c r="AB21" t="str">
        <f t="shared" si="68"/>
        <v>B60</v>
      </c>
      <c r="AC21" t="str">
        <f t="shared" ref="AC21" si="69">IF(AC20=0,"",CONCATENATE("B",AC20))</f>
        <v>B60</v>
      </c>
      <c r="AD21" t="str">
        <f t="shared" ref="AD21" si="70">IF(AD20=0,"",CONCATENATE("B",AD20))</f>
        <v/>
      </c>
      <c r="AE21" t="str">
        <f>IF(AE20=0,"",CONCATENATE("B",AE20))</f>
        <v/>
      </c>
      <c r="AF21" t="str">
        <f>IF(AF20=0,"",CONCATENATE("B",AF20))</f>
        <v/>
      </c>
      <c r="AG21" t="str">
        <f>IF(AG20=0,"",CONCATENATE("B",AG20))</f>
        <v/>
      </c>
    </row>
    <row r="22" spans="1:33" x14ac:dyDescent="0.2">
      <c r="A22" t="s">
        <v>268</v>
      </c>
      <c r="C22" t="str">
        <f t="shared" ref="C22:V22" si="71">CONCATENATE("bat", C20)</f>
        <v>bat0</v>
      </c>
      <c r="D22" t="str">
        <f t="shared" si="71"/>
        <v>bat0</v>
      </c>
      <c r="E22" t="str">
        <f t="shared" si="71"/>
        <v>bat0</v>
      </c>
      <c r="F22" t="str">
        <f t="shared" ref="F22" si="72">CONCATENATE("bat", F20)</f>
        <v>bat0</v>
      </c>
      <c r="G22" t="str">
        <f t="shared" si="71"/>
        <v>bat0</v>
      </c>
      <c r="H22" t="str">
        <f t="shared" si="71"/>
        <v>bat0</v>
      </c>
      <c r="I22" t="str">
        <f t="shared" si="71"/>
        <v>bat0</v>
      </c>
      <c r="J22" t="str">
        <f t="shared" si="71"/>
        <v>bat15</v>
      </c>
      <c r="K22" t="str">
        <f t="shared" si="71"/>
        <v>bat30</v>
      </c>
      <c r="L22" t="str">
        <f t="shared" ref="L22" si="73">CONCATENATE("bat", L20)</f>
        <v>bat60</v>
      </c>
      <c r="M22" t="str">
        <f t="shared" si="71"/>
        <v>bat0</v>
      </c>
      <c r="N22" t="str">
        <f t="shared" si="71"/>
        <v>bat0</v>
      </c>
      <c r="O22" t="str">
        <f t="shared" si="71"/>
        <v>bat0</v>
      </c>
      <c r="P22" t="str">
        <f t="shared" si="71"/>
        <v>bat0</v>
      </c>
      <c r="Q22" t="str">
        <f t="shared" si="71"/>
        <v>bat0</v>
      </c>
      <c r="R22" t="str">
        <f t="shared" si="71"/>
        <v>bat0</v>
      </c>
      <c r="S22" t="str">
        <f t="shared" si="71"/>
        <v>bat0</v>
      </c>
      <c r="T22" t="str">
        <f t="shared" si="71"/>
        <v>bat0</v>
      </c>
      <c r="U22" t="str">
        <f t="shared" si="71"/>
        <v>bat0</v>
      </c>
      <c r="V22" t="str">
        <f t="shared" si="71"/>
        <v>bat0</v>
      </c>
      <c r="W22" t="str">
        <f t="shared" ref="W22:AB22" si="74">CONCATENATE("bat", W20)</f>
        <v>bat0</v>
      </c>
      <c r="X22" t="str">
        <f t="shared" si="74"/>
        <v>bat15</v>
      </c>
      <c r="Y22" t="str">
        <f t="shared" si="74"/>
        <v>bat15</v>
      </c>
      <c r="Z22" t="str">
        <f t="shared" si="74"/>
        <v>bat30</v>
      </c>
      <c r="AA22" t="str">
        <f t="shared" si="74"/>
        <v>bat30</v>
      </c>
      <c r="AB22" t="str">
        <f t="shared" si="74"/>
        <v>bat60</v>
      </c>
      <c r="AC22" t="str">
        <f t="shared" ref="AC22" si="75">CONCATENATE("bat", AC20)</f>
        <v>bat60</v>
      </c>
      <c r="AD22" t="str">
        <f t="shared" ref="AD22" si="76">CONCATENATE("bat", AD20)</f>
        <v>bat0</v>
      </c>
      <c r="AE22" t="str">
        <f>CONCATENATE("bat", AE20)</f>
        <v>bat0</v>
      </c>
      <c r="AF22" t="str">
        <f>CONCATENATE("bat", AF20)</f>
        <v>bat0</v>
      </c>
      <c r="AG22" t="str">
        <f>CONCATENATE("bat", AG20)</f>
        <v>bat0</v>
      </c>
    </row>
    <row r="23" spans="1:33" x14ac:dyDescent="0.2">
      <c r="A23" s="21" t="s">
        <v>415</v>
      </c>
      <c r="B23" s="21" t="s">
        <v>270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25</v>
      </c>
      <c r="Y23" s="21">
        <v>50</v>
      </c>
      <c r="Z23" s="21">
        <v>25</v>
      </c>
      <c r="AA23" s="21">
        <v>50</v>
      </c>
      <c r="AB23" s="21">
        <v>50</v>
      </c>
      <c r="AC23" s="21">
        <v>50</v>
      </c>
      <c r="AD23" s="21">
        <v>0</v>
      </c>
      <c r="AE23" s="21">
        <v>0</v>
      </c>
      <c r="AF23" s="21">
        <v>0</v>
      </c>
      <c r="AG23" s="21">
        <v>0</v>
      </c>
    </row>
    <row r="24" spans="1:33" x14ac:dyDescent="0.2">
      <c r="A24" t="s">
        <v>416</v>
      </c>
      <c r="B24" t="s">
        <v>272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  <c r="AE24" t="s">
        <v>252</v>
      </c>
      <c r="AF24" t="s">
        <v>252</v>
      </c>
      <c r="AG24" t="s">
        <v>252</v>
      </c>
    </row>
    <row r="25" spans="1:33" x14ac:dyDescent="0.2">
      <c r="A25" t="s">
        <v>417</v>
      </c>
      <c r="C25" t="str">
        <f>IF(C23=0,"",CONCATENATE("B",C23,LEFT(C24,1),"c"))</f>
        <v/>
      </c>
      <c r="D25" t="str">
        <f t="shared" ref="D25:W25" si="77">IF(D23=0,"",CONCATENATE("B",D23,LEFT(D24,1),"c"))</f>
        <v/>
      </c>
      <c r="E25" t="str">
        <f t="shared" si="77"/>
        <v/>
      </c>
      <c r="F25" t="str">
        <f t="shared" ref="F25" si="78">IF(F23=0,"",CONCATENATE("B",F23,LEFT(F24,1),"c"))</f>
        <v/>
      </c>
      <c r="G25" t="str">
        <f t="shared" si="77"/>
        <v/>
      </c>
      <c r="H25" t="str">
        <f t="shared" si="77"/>
        <v/>
      </c>
      <c r="I25" t="str">
        <f t="shared" si="77"/>
        <v/>
      </c>
      <c r="J25" t="str">
        <f t="shared" si="77"/>
        <v/>
      </c>
      <c r="K25" t="str">
        <f t="shared" si="77"/>
        <v/>
      </c>
      <c r="L25" t="str">
        <f t="shared" ref="L25" si="79">IF(L23=0,"",CONCATENATE("B",L23,LEFT(L24,1),"c"))</f>
        <v/>
      </c>
      <c r="M25" t="str">
        <f t="shared" si="77"/>
        <v/>
      </c>
      <c r="N25" t="str">
        <f t="shared" si="77"/>
        <v/>
      </c>
      <c r="O25" t="str">
        <f t="shared" si="77"/>
        <v/>
      </c>
      <c r="P25" t="str">
        <f t="shared" si="77"/>
        <v/>
      </c>
      <c r="Q25" t="str">
        <f t="shared" si="77"/>
        <v/>
      </c>
      <c r="R25" t="str">
        <f t="shared" si="77"/>
        <v/>
      </c>
      <c r="S25" t="str">
        <f t="shared" si="77"/>
        <v/>
      </c>
      <c r="T25" t="str">
        <f t="shared" si="77"/>
        <v/>
      </c>
      <c r="U25" t="str">
        <f t="shared" si="77"/>
        <v/>
      </c>
      <c r="V25" t="str">
        <f t="shared" si="77"/>
        <v/>
      </c>
      <c r="W25" t="str">
        <f t="shared" si="77"/>
        <v/>
      </c>
      <c r="X25" t="str">
        <f t="shared" ref="X25:AC25" si="80">IF(X23=0,"",CONCATENATE("B",X23,LEFT(X24,1),"c"))</f>
        <v>B25lc</v>
      </c>
      <c r="Y25" t="str">
        <f t="shared" si="80"/>
        <v>B50lc</v>
      </c>
      <c r="Z25" t="str">
        <f t="shared" si="80"/>
        <v>B25lc</v>
      </c>
      <c r="AA25" t="str">
        <f t="shared" si="80"/>
        <v>B50lc</v>
      </c>
      <c r="AB25" t="str">
        <f t="shared" si="80"/>
        <v>B50lc</v>
      </c>
      <c r="AC25" t="str">
        <f t="shared" si="80"/>
        <v>B50lc</v>
      </c>
      <c r="AD25" t="str">
        <f t="shared" ref="AD25" si="81">IF(AD23=0,"",CONCATENATE("B",AD23,LEFT(AD24,1),"c"))</f>
        <v/>
      </c>
      <c r="AE25" t="str">
        <f>IF(AE23=0,"",CONCATENATE("B",AE23,LEFT(AE24,1),"c"))</f>
        <v/>
      </c>
      <c r="AF25" t="str">
        <f>IF(AF23=0,"",CONCATENATE("B",AF23,LEFT(AF24,1),"c"))</f>
        <v/>
      </c>
      <c r="AG25" t="str">
        <f>IF(AG23=0,"",CONCATENATE("B",AG23,LEFT(AG24,1),"c"))</f>
        <v/>
      </c>
    </row>
    <row r="26" spans="1:33" x14ac:dyDescent="0.2">
      <c r="A26" t="s">
        <v>418</v>
      </c>
      <c r="C26" t="str">
        <f>CONCATENATE("battery",UPPER(LEFT(C24,1)), "C",C23)</f>
        <v>batteryLC0</v>
      </c>
      <c r="D26" t="str">
        <f t="shared" ref="D26:W26" si="82">CONCATENATE("battery",UPPER(LEFT(D24,1)), "C",D23)</f>
        <v>batteryLC0</v>
      </c>
      <c r="E26" t="str">
        <f t="shared" si="82"/>
        <v>batteryLC0</v>
      </c>
      <c r="F26" t="str">
        <f t="shared" ref="F26" si="83">CONCATENATE("battery",UPPER(LEFT(F24,1)), "C",F23)</f>
        <v>batteryLC0</v>
      </c>
      <c r="G26" t="str">
        <f t="shared" si="82"/>
        <v>batteryLC0</v>
      </c>
      <c r="H26" t="str">
        <f t="shared" si="82"/>
        <v>batteryLC0</v>
      </c>
      <c r="I26" t="str">
        <f t="shared" si="82"/>
        <v>batteryLC0</v>
      </c>
      <c r="J26" t="str">
        <f t="shared" si="82"/>
        <v>batteryLC0</v>
      </c>
      <c r="K26" t="str">
        <f t="shared" si="82"/>
        <v>batteryLC0</v>
      </c>
      <c r="L26" t="str">
        <f t="shared" ref="L26" si="84">CONCATENATE("battery",UPPER(LEFT(L24,1)), "C",L23)</f>
        <v>batteryLC0</v>
      </c>
      <c r="M26" t="str">
        <f t="shared" si="82"/>
        <v>batteryLC0</v>
      </c>
      <c r="N26" t="str">
        <f t="shared" si="82"/>
        <v>batteryLC0</v>
      </c>
      <c r="O26" t="str">
        <f t="shared" si="82"/>
        <v>batteryLC0</v>
      </c>
      <c r="P26" t="str">
        <f t="shared" si="82"/>
        <v>batteryLC0</v>
      </c>
      <c r="Q26" t="str">
        <f t="shared" si="82"/>
        <v>batteryLC0</v>
      </c>
      <c r="R26" t="str">
        <f t="shared" si="82"/>
        <v>batteryLC0</v>
      </c>
      <c r="S26" t="str">
        <f t="shared" si="82"/>
        <v>batteryLC0</v>
      </c>
      <c r="T26" t="str">
        <f t="shared" si="82"/>
        <v>batteryLC0</v>
      </c>
      <c r="U26" t="str">
        <f t="shared" si="82"/>
        <v>batteryLC0</v>
      </c>
      <c r="V26" t="str">
        <f t="shared" si="82"/>
        <v>batteryLC0</v>
      </c>
      <c r="W26" t="str">
        <f t="shared" si="82"/>
        <v>batteryLC0</v>
      </c>
      <c r="X26" t="str">
        <f t="shared" ref="X26:AC26" si="85">CONCATENATE("battery",UPPER(LEFT(X24,1)), "C",X23)</f>
        <v>batteryLC25</v>
      </c>
      <c r="Y26" t="str">
        <f t="shared" si="85"/>
        <v>batteryLC50</v>
      </c>
      <c r="Z26" t="str">
        <f t="shared" si="85"/>
        <v>batteryLC25</v>
      </c>
      <c r="AA26" t="str">
        <f t="shared" si="85"/>
        <v>batteryLC50</v>
      </c>
      <c r="AB26" t="str">
        <f t="shared" si="85"/>
        <v>batteryLC50</v>
      </c>
      <c r="AC26" t="str">
        <f t="shared" si="85"/>
        <v>batteryLC50</v>
      </c>
      <c r="AD26" t="str">
        <f t="shared" ref="AD26" si="86">CONCATENATE("battery",UPPER(LEFT(AD24,1)), "C",AD23)</f>
        <v>batteryLC0</v>
      </c>
      <c r="AE26" t="str">
        <f>CONCATENATE("battery",UPPER(LEFT(AE24,1)), "C",AE23)</f>
        <v>batteryLC0</v>
      </c>
      <c r="AF26" t="str">
        <f>CONCATENATE("battery",UPPER(LEFT(AF24,1)), "C",AF23)</f>
        <v>batteryLC0</v>
      </c>
      <c r="AG26" t="str">
        <f>CONCATENATE("battery",UPPER(LEFT(AG24,1)), "C",AG23)</f>
        <v>batteryLC0</v>
      </c>
    </row>
    <row r="27" spans="1:33" x14ac:dyDescent="0.2">
      <c r="A27" s="21" t="s">
        <v>269</v>
      </c>
      <c r="B27" s="21" t="s">
        <v>270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10</v>
      </c>
      <c r="N27" s="21">
        <v>20</v>
      </c>
      <c r="O27" s="21">
        <v>30</v>
      </c>
      <c r="P27" s="21">
        <v>0</v>
      </c>
      <c r="Q27" s="21">
        <v>0</v>
      </c>
      <c r="R27" s="21">
        <v>0</v>
      </c>
      <c r="S27" s="21">
        <v>30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30</v>
      </c>
      <c r="AE27" s="21">
        <v>0</v>
      </c>
      <c r="AF27" s="21">
        <v>0</v>
      </c>
      <c r="AG27" s="21">
        <v>0</v>
      </c>
    </row>
    <row r="28" spans="1:33" x14ac:dyDescent="0.2">
      <c r="A28" t="s">
        <v>271</v>
      </c>
      <c r="B28" t="s">
        <v>272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  <c r="AE28" t="s">
        <v>252</v>
      </c>
      <c r="AF28" t="s">
        <v>252</v>
      </c>
      <c r="AG28" t="s">
        <v>252</v>
      </c>
    </row>
    <row r="29" spans="1:33" x14ac:dyDescent="0.2">
      <c r="A29" t="s">
        <v>273</v>
      </c>
      <c r="C29" t="str">
        <f t="shared" ref="C29:V29" si="87">IF(C27=0,"",CONCATENATE("W",C27,LEFT(C28,1),"c"))</f>
        <v/>
      </c>
      <c r="D29" t="str">
        <f t="shared" si="87"/>
        <v/>
      </c>
      <c r="E29" t="str">
        <f t="shared" si="87"/>
        <v/>
      </c>
      <c r="F29" t="str">
        <f t="shared" ref="F29" si="88">IF(F27=0,"",CONCATENATE("W",F27,LEFT(F28,1),"c"))</f>
        <v/>
      </c>
      <c r="G29" t="str">
        <f t="shared" si="87"/>
        <v/>
      </c>
      <c r="H29" t="str">
        <f t="shared" si="87"/>
        <v/>
      </c>
      <c r="I29" t="str">
        <f t="shared" si="87"/>
        <v/>
      </c>
      <c r="J29" t="str">
        <f t="shared" si="87"/>
        <v/>
      </c>
      <c r="K29" t="str">
        <f t="shared" si="87"/>
        <v/>
      </c>
      <c r="L29" t="str">
        <f t="shared" ref="L29" si="89">IF(L27=0,"",CONCATENATE("W",L27,LEFT(L28,1),"c"))</f>
        <v/>
      </c>
      <c r="M29" t="str">
        <f t="shared" si="87"/>
        <v>W10lc</v>
      </c>
      <c r="N29" t="str">
        <f t="shared" si="87"/>
        <v>W20lc</v>
      </c>
      <c r="O29" t="str">
        <f t="shared" si="87"/>
        <v>W30lc</v>
      </c>
      <c r="P29" t="str">
        <f t="shared" si="87"/>
        <v/>
      </c>
      <c r="Q29" t="str">
        <f t="shared" si="87"/>
        <v/>
      </c>
      <c r="R29" t="str">
        <f t="shared" si="87"/>
        <v/>
      </c>
      <c r="S29" t="str">
        <f t="shared" si="87"/>
        <v>W30lc</v>
      </c>
      <c r="T29" t="str">
        <f t="shared" si="87"/>
        <v/>
      </c>
      <c r="U29" t="str">
        <f t="shared" si="87"/>
        <v/>
      </c>
      <c r="V29" t="str">
        <f t="shared" si="87"/>
        <v/>
      </c>
      <c r="W29" t="str">
        <f t="shared" ref="W29:AB29" si="90">IF(W27=0,"",CONCATENATE("W",W27,LEFT(W28,1),"c"))</f>
        <v/>
      </c>
      <c r="X29" t="str">
        <f t="shared" si="90"/>
        <v/>
      </c>
      <c r="Y29" t="str">
        <f t="shared" si="90"/>
        <v/>
      </c>
      <c r="Z29" t="str">
        <f t="shared" si="90"/>
        <v/>
      </c>
      <c r="AA29" t="str">
        <f t="shared" si="90"/>
        <v/>
      </c>
      <c r="AB29" t="str">
        <f t="shared" si="90"/>
        <v/>
      </c>
      <c r="AC29" t="str">
        <f t="shared" ref="AC29" si="91">IF(AC27=0,"",CONCATENATE("W",AC27,LEFT(AC28,1),"c"))</f>
        <v/>
      </c>
      <c r="AD29" t="str">
        <f t="shared" ref="AD29" si="92">IF(AD27=0,"",CONCATENATE("W",AD27,LEFT(AD28,1),"c"))</f>
        <v>W30lc</v>
      </c>
      <c r="AE29" t="str">
        <f>IF(AE27=0,"",CONCATENATE("W",AE27,LEFT(AE28,1),"c"))</f>
        <v/>
      </c>
      <c r="AF29" t="str">
        <f>IF(AF27=0,"",CONCATENATE("W",AF27,LEFT(AF28,1),"c"))</f>
        <v/>
      </c>
      <c r="AG29" t="str">
        <f>IF(AG27=0,"",CONCATENATE("W",AG27,LEFT(AG28,1),"c"))</f>
        <v/>
      </c>
    </row>
    <row r="30" spans="1:33" x14ac:dyDescent="0.2">
      <c r="A30" t="s">
        <v>274</v>
      </c>
      <c r="C30" t="str">
        <f t="shared" ref="C30:V30" si="93">CONCATENATE("wind",UPPER(LEFT(C28,1)), "C",C27)</f>
        <v>windLC0</v>
      </c>
      <c r="D30" t="str">
        <f t="shared" si="93"/>
        <v>windLC0</v>
      </c>
      <c r="E30" t="str">
        <f t="shared" si="93"/>
        <v>windLC0</v>
      </c>
      <c r="F30" t="str">
        <f t="shared" ref="F30" si="94">CONCATENATE("wind",UPPER(LEFT(F28,1)), "C",F27)</f>
        <v>windLC0</v>
      </c>
      <c r="G30" t="str">
        <f t="shared" si="93"/>
        <v>windLC0</v>
      </c>
      <c r="H30" t="str">
        <f t="shared" si="93"/>
        <v>windLC0</v>
      </c>
      <c r="I30" t="str">
        <f t="shared" si="93"/>
        <v>windLC0</v>
      </c>
      <c r="J30" t="str">
        <f t="shared" si="93"/>
        <v>windLC0</v>
      </c>
      <c r="K30" t="str">
        <f t="shared" si="93"/>
        <v>windLC0</v>
      </c>
      <c r="L30" t="str">
        <f t="shared" ref="L30" si="95">CONCATENATE("wind",UPPER(LEFT(L28,1)), "C",L27)</f>
        <v>windLC0</v>
      </c>
      <c r="M30" t="str">
        <f t="shared" si="93"/>
        <v>windLC10</v>
      </c>
      <c r="N30" t="str">
        <f t="shared" si="93"/>
        <v>windLC20</v>
      </c>
      <c r="O30" t="str">
        <f t="shared" si="93"/>
        <v>windLC30</v>
      </c>
      <c r="P30" t="str">
        <f t="shared" si="93"/>
        <v>windLC0</v>
      </c>
      <c r="Q30" t="str">
        <f t="shared" si="93"/>
        <v>windLC0</v>
      </c>
      <c r="R30" t="str">
        <f t="shared" si="93"/>
        <v>windLC0</v>
      </c>
      <c r="S30" t="str">
        <f t="shared" si="93"/>
        <v>windLC30</v>
      </c>
      <c r="T30" t="str">
        <f t="shared" si="93"/>
        <v>windLC0</v>
      </c>
      <c r="U30" t="str">
        <f t="shared" si="93"/>
        <v>windLC0</v>
      </c>
      <c r="V30" t="str">
        <f t="shared" si="93"/>
        <v>windLC0</v>
      </c>
      <c r="W30" t="str">
        <f t="shared" ref="W30:AB30" si="96">CONCATENATE("wind",UPPER(LEFT(W28,1)), "C",W27)</f>
        <v>windLC0</v>
      </c>
      <c r="X30" t="str">
        <f t="shared" si="96"/>
        <v>windLC0</v>
      </c>
      <c r="Y30" t="str">
        <f t="shared" si="96"/>
        <v>windLC0</v>
      </c>
      <c r="Z30" t="str">
        <f t="shared" si="96"/>
        <v>windLC0</v>
      </c>
      <c r="AA30" t="str">
        <f t="shared" si="96"/>
        <v>windLC0</v>
      </c>
      <c r="AB30" t="str">
        <f t="shared" si="96"/>
        <v>windLC0</v>
      </c>
      <c r="AC30" t="str">
        <f t="shared" ref="AC30" si="97">CONCATENATE("wind",UPPER(LEFT(AC28,1)), "C",AC27)</f>
        <v>windLC0</v>
      </c>
      <c r="AD30" t="str">
        <f t="shared" ref="AD30" si="98">CONCATENATE("wind",UPPER(LEFT(AD28,1)), "C",AD27)</f>
        <v>windLC30</v>
      </c>
      <c r="AE30" t="str">
        <f>CONCATENATE("wind",UPPER(LEFT(AE28,1)), "C",AE27)</f>
        <v>windLC0</v>
      </c>
      <c r="AF30" t="str">
        <f>CONCATENATE("wind",UPPER(LEFT(AF28,1)), "C",AF27)</f>
        <v>windLC0</v>
      </c>
      <c r="AG30" t="str">
        <f>CONCATENATE("wind",UPPER(LEFT(AG28,1)), "C",AG27)</f>
        <v>windLC0</v>
      </c>
    </row>
    <row r="31" spans="1:33" x14ac:dyDescent="0.2">
      <c r="A31" s="21" t="s">
        <v>275</v>
      </c>
      <c r="B31" s="21" t="s">
        <v>270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10</v>
      </c>
      <c r="Q31" s="21">
        <v>20</v>
      </c>
      <c r="R31" s="21">
        <v>30</v>
      </c>
      <c r="S31" s="21">
        <v>30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30</v>
      </c>
      <c r="AE31" s="21">
        <v>0</v>
      </c>
      <c r="AF31" s="21">
        <v>0</v>
      </c>
      <c r="AG31" s="21">
        <v>0</v>
      </c>
    </row>
    <row r="32" spans="1:33" x14ac:dyDescent="0.2">
      <c r="A32" t="s">
        <v>276</v>
      </c>
      <c r="B32" t="s">
        <v>272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  <c r="AE32" t="s">
        <v>252</v>
      </c>
      <c r="AF32" t="s">
        <v>252</v>
      </c>
      <c r="AG32" t="s">
        <v>252</v>
      </c>
    </row>
    <row r="33" spans="1:33" x14ac:dyDescent="0.2">
      <c r="A33" t="s">
        <v>277</v>
      </c>
      <c r="C33" t="str">
        <f t="shared" ref="C33:O33" si="99">IF(C31=0,"",CONCATENATE("W",C31,LEFT(C32,1),"c"))</f>
        <v/>
      </c>
      <c r="D33" t="str">
        <f t="shared" si="99"/>
        <v/>
      </c>
      <c r="E33" t="str">
        <f t="shared" si="99"/>
        <v/>
      </c>
      <c r="F33" t="str">
        <f t="shared" ref="F33" si="100">IF(F31=0,"",CONCATENATE("W",F31,LEFT(F32,1),"c"))</f>
        <v/>
      </c>
      <c r="G33" t="str">
        <f t="shared" si="99"/>
        <v/>
      </c>
      <c r="H33" t="str">
        <f t="shared" si="99"/>
        <v/>
      </c>
      <c r="I33" t="str">
        <f t="shared" si="99"/>
        <v/>
      </c>
      <c r="J33" t="str">
        <f t="shared" si="99"/>
        <v/>
      </c>
      <c r="K33" t="str">
        <f t="shared" si="99"/>
        <v/>
      </c>
      <c r="L33" t="str">
        <f t="shared" ref="L33" si="101">IF(L31=0,"",CONCATENATE("W",L31,LEFT(L32,1),"c"))</f>
        <v/>
      </c>
      <c r="M33" t="str">
        <f t="shared" si="99"/>
        <v/>
      </c>
      <c r="N33" t="str">
        <f t="shared" si="99"/>
        <v/>
      </c>
      <c r="O33" t="str">
        <f t="shared" si="99"/>
        <v/>
      </c>
      <c r="P33" t="str">
        <f t="shared" ref="P33:V33" si="102">IF(P31=0,"",CONCATENATE("S",P31,LEFT(P32,1),"c"))</f>
        <v>S10lc</v>
      </c>
      <c r="Q33" t="str">
        <f t="shared" si="102"/>
        <v>S20lc</v>
      </c>
      <c r="R33" t="str">
        <f t="shared" si="102"/>
        <v>S30lc</v>
      </c>
      <c r="S33" t="str">
        <f t="shared" si="102"/>
        <v>S30lc</v>
      </c>
      <c r="T33" t="str">
        <f t="shared" si="102"/>
        <v/>
      </c>
      <c r="U33" t="str">
        <f t="shared" si="102"/>
        <v/>
      </c>
      <c r="V33" t="str">
        <f t="shared" si="102"/>
        <v/>
      </c>
      <c r="W33" t="str">
        <f>IF(W31=0,"",CONCATENATE("S",W31,LEFT(W32,1),"c"))</f>
        <v/>
      </c>
      <c r="X33" t="str">
        <f t="shared" ref="X33:AC33" si="103">IF(X31=0,"",CONCATENATE("W",X31,LEFT(X32,1),"c"))</f>
        <v/>
      </c>
      <c r="Y33" t="str">
        <f t="shared" si="103"/>
        <v/>
      </c>
      <c r="Z33" t="str">
        <f t="shared" si="103"/>
        <v/>
      </c>
      <c r="AA33" t="str">
        <f t="shared" si="103"/>
        <v/>
      </c>
      <c r="AB33" t="str">
        <f t="shared" si="103"/>
        <v/>
      </c>
      <c r="AC33" t="str">
        <f t="shared" si="103"/>
        <v/>
      </c>
      <c r="AD33" t="str">
        <f t="shared" ref="AD33" si="104">IF(AD31=0,"",CONCATENATE("S",AD31,LEFT(AD32,1),"c"))</f>
        <v>S30lc</v>
      </c>
      <c r="AE33" t="str">
        <f>IF(AE31=0,"",CONCATENATE("S",AE31,LEFT(AE32,1),"c"))</f>
        <v/>
      </c>
      <c r="AF33" t="str">
        <f>IF(AF31=0,"",CONCATENATE("S",AF31,LEFT(AF32,1),"c"))</f>
        <v/>
      </c>
      <c r="AG33" t="str">
        <f>IF(AG31=0,"",CONCATENATE("S",AG31,LEFT(AG32,1),"c"))</f>
        <v/>
      </c>
    </row>
    <row r="34" spans="1:33" x14ac:dyDescent="0.2">
      <c r="A34" t="s">
        <v>278</v>
      </c>
      <c r="C34" t="str">
        <f t="shared" ref="C34:V34" si="105">CONCATENATE("solar",UPPER(LEFT(C32,1)), "C",C31)</f>
        <v>solarLC0</v>
      </c>
      <c r="D34" t="str">
        <f t="shared" si="105"/>
        <v>solarLC0</v>
      </c>
      <c r="E34" t="str">
        <f t="shared" si="105"/>
        <v>solarLC0</v>
      </c>
      <c r="F34" t="str">
        <f t="shared" ref="F34" si="106">CONCATENATE("solar",UPPER(LEFT(F32,1)), "C",F31)</f>
        <v>solarLC0</v>
      </c>
      <c r="G34" t="str">
        <f t="shared" si="105"/>
        <v>solarLC0</v>
      </c>
      <c r="H34" t="str">
        <f t="shared" si="105"/>
        <v>solarLC0</v>
      </c>
      <c r="I34" t="str">
        <f t="shared" si="105"/>
        <v>solarLC0</v>
      </c>
      <c r="J34" t="str">
        <f t="shared" si="105"/>
        <v>solarLC0</v>
      </c>
      <c r="K34" t="str">
        <f t="shared" si="105"/>
        <v>solarLC0</v>
      </c>
      <c r="L34" t="str">
        <f t="shared" ref="L34" si="107">CONCATENATE("solar",UPPER(LEFT(L32,1)), "C",L31)</f>
        <v>solarLC0</v>
      </c>
      <c r="M34" t="str">
        <f t="shared" si="105"/>
        <v>solarLC0</v>
      </c>
      <c r="N34" t="str">
        <f t="shared" si="105"/>
        <v>solarLC0</v>
      </c>
      <c r="O34" t="str">
        <f t="shared" si="105"/>
        <v>solarLC0</v>
      </c>
      <c r="P34" t="str">
        <f t="shared" si="105"/>
        <v>solarLC10</v>
      </c>
      <c r="Q34" t="str">
        <f t="shared" si="105"/>
        <v>solarLC20</v>
      </c>
      <c r="R34" t="str">
        <f t="shared" si="105"/>
        <v>solarLC30</v>
      </c>
      <c r="S34" t="str">
        <f t="shared" si="105"/>
        <v>solarLC30</v>
      </c>
      <c r="T34" t="str">
        <f t="shared" si="105"/>
        <v>solarLC0</v>
      </c>
      <c r="U34" t="str">
        <f t="shared" si="105"/>
        <v>solarLC0</v>
      </c>
      <c r="V34" t="str">
        <f t="shared" si="105"/>
        <v>solarLC0</v>
      </c>
      <c r="W34" t="str">
        <f t="shared" ref="W34:AB34" si="108">CONCATENATE("solar",UPPER(LEFT(W32,1)), "C",W31)</f>
        <v>solarLC0</v>
      </c>
      <c r="X34" t="str">
        <f t="shared" si="108"/>
        <v>solarLC0</v>
      </c>
      <c r="Y34" t="str">
        <f t="shared" si="108"/>
        <v>solarLC0</v>
      </c>
      <c r="Z34" t="str">
        <f t="shared" si="108"/>
        <v>solarLC0</v>
      </c>
      <c r="AA34" t="str">
        <f t="shared" si="108"/>
        <v>solarLC0</v>
      </c>
      <c r="AB34" t="str">
        <f t="shared" si="108"/>
        <v>solarLC0</v>
      </c>
      <c r="AC34" t="str">
        <f t="shared" ref="AC34" si="109">CONCATENATE("solar",UPPER(LEFT(AC32,1)), "C",AC31)</f>
        <v>solarLC0</v>
      </c>
      <c r="AD34" t="str">
        <f t="shared" ref="AD34" si="110">CONCATENATE("solar",UPPER(LEFT(AD32,1)), "C",AD31)</f>
        <v>solarLC30</v>
      </c>
      <c r="AE34" t="str">
        <f>CONCATENATE("solar",UPPER(LEFT(AE32,1)), "C",AE31)</f>
        <v>solarLC0</v>
      </c>
      <c r="AF34" t="str">
        <f>CONCATENATE("solar",UPPER(LEFT(AF32,1)), "C",AF31)</f>
        <v>solarLC0</v>
      </c>
      <c r="AG34" t="str">
        <f>CONCATENATE("solar",UPPER(LEFT(AG32,1)), "C",AG31)</f>
        <v>solarLC0</v>
      </c>
    </row>
    <row r="35" spans="1:33" x14ac:dyDescent="0.2">
      <c r="A35" s="21" t="s">
        <v>279</v>
      </c>
      <c r="B35" s="21" t="s">
        <v>280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80</v>
      </c>
      <c r="T35" s="21">
        <v>120</v>
      </c>
      <c r="U35" s="21">
        <v>80</v>
      </c>
      <c r="V35" s="21">
        <v>80</v>
      </c>
      <c r="W35" s="21">
        <v>120</v>
      </c>
      <c r="X35" s="21">
        <v>80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  <c r="AE35" s="21">
        <v>80</v>
      </c>
      <c r="AF35" s="21">
        <v>80</v>
      </c>
      <c r="AG35" s="21">
        <v>80</v>
      </c>
    </row>
    <row r="36" spans="1:33" x14ac:dyDescent="0.2">
      <c r="A36" t="s">
        <v>281</v>
      </c>
      <c r="C36" t="str">
        <f t="shared" ref="C36:V36" si="111">IF(C35=80,"", CONCATENATE("W",C35))</f>
        <v/>
      </c>
      <c r="D36" t="str">
        <f t="shared" si="111"/>
        <v/>
      </c>
      <c r="E36" t="str">
        <f t="shared" si="111"/>
        <v/>
      </c>
      <c r="F36" t="str">
        <f t="shared" ref="F36" si="112">IF(F35=80,"", CONCATENATE("W",F35))</f>
        <v/>
      </c>
      <c r="G36" t="str">
        <f t="shared" si="111"/>
        <v/>
      </c>
      <c r="H36" t="str">
        <f t="shared" si="111"/>
        <v/>
      </c>
      <c r="I36" t="str">
        <f t="shared" si="111"/>
        <v/>
      </c>
      <c r="J36" t="str">
        <f t="shared" si="111"/>
        <v/>
      </c>
      <c r="K36" t="str">
        <f t="shared" si="111"/>
        <v/>
      </c>
      <c r="L36" t="str">
        <f t="shared" ref="L36" si="113">IF(L35=80,"", CONCATENATE("W",L35))</f>
        <v/>
      </c>
      <c r="M36" t="str">
        <f t="shared" si="111"/>
        <v/>
      </c>
      <c r="N36" t="str">
        <f t="shared" si="111"/>
        <v/>
      </c>
      <c r="O36" t="str">
        <f t="shared" si="111"/>
        <v/>
      </c>
      <c r="P36" t="str">
        <f t="shared" si="111"/>
        <v/>
      </c>
      <c r="Q36" t="str">
        <f t="shared" si="111"/>
        <v/>
      </c>
      <c r="R36" t="str">
        <f t="shared" si="111"/>
        <v/>
      </c>
      <c r="S36" t="str">
        <f t="shared" si="111"/>
        <v/>
      </c>
      <c r="T36" t="str">
        <f t="shared" si="111"/>
        <v>W120</v>
      </c>
      <c r="U36" t="str">
        <f t="shared" si="111"/>
        <v/>
      </c>
      <c r="V36" t="str">
        <f t="shared" si="111"/>
        <v/>
      </c>
      <c r="W36" t="str">
        <f t="shared" ref="W36:AB36" si="114">IF(W35=80,"", CONCATENATE("W",W35))</f>
        <v>W120</v>
      </c>
      <c r="X36" t="str">
        <f t="shared" si="114"/>
        <v/>
      </c>
      <c r="Y36" t="str">
        <f t="shared" si="114"/>
        <v/>
      </c>
      <c r="Z36" t="str">
        <f t="shared" si="114"/>
        <v/>
      </c>
      <c r="AA36" t="str">
        <f t="shared" si="114"/>
        <v/>
      </c>
      <c r="AB36" t="str">
        <f t="shared" si="114"/>
        <v/>
      </c>
      <c r="AC36" t="str">
        <f t="shared" ref="AC36" si="115">IF(AC35=80,"", CONCATENATE("W",AC35))</f>
        <v/>
      </c>
      <c r="AD36" t="str">
        <f t="shared" ref="AD36" si="116">IF(AD35=80,"", CONCATENATE("W",AD35))</f>
        <v/>
      </c>
      <c r="AE36" t="str">
        <f>IF(AE35=80,"", CONCATENATE("W",AE35))</f>
        <v/>
      </c>
      <c r="AF36" t="str">
        <f>IF(AF35=80,"", CONCATENATE("W",AF35))</f>
        <v/>
      </c>
      <c r="AG36" t="str">
        <f>IF(AG35=80,"", CONCATENATE("W",AG35))</f>
        <v/>
      </c>
    </row>
    <row r="37" spans="1:33" x14ac:dyDescent="0.2">
      <c r="A37" t="s">
        <v>282</v>
      </c>
      <c r="C37" t="str">
        <f t="shared" ref="C37:V37" si="117">CONCATENATE("W",C35)</f>
        <v>W80</v>
      </c>
      <c r="D37" t="str">
        <f t="shared" si="117"/>
        <v>W80</v>
      </c>
      <c r="E37" t="str">
        <f t="shared" si="117"/>
        <v>W80</v>
      </c>
      <c r="F37" t="str">
        <f t="shared" ref="F37" si="118">CONCATENATE("W",F35)</f>
        <v>W80</v>
      </c>
      <c r="G37" t="str">
        <f t="shared" si="117"/>
        <v>W80</v>
      </c>
      <c r="H37" t="str">
        <f t="shared" si="117"/>
        <v>W80</v>
      </c>
      <c r="I37" t="str">
        <f t="shared" si="117"/>
        <v>W80</v>
      </c>
      <c r="J37" t="str">
        <f t="shared" si="117"/>
        <v>W80</v>
      </c>
      <c r="K37" t="str">
        <f t="shared" si="117"/>
        <v>W80</v>
      </c>
      <c r="L37" t="str">
        <f t="shared" ref="L37" si="119">CONCATENATE("W",L35)</f>
        <v>W80</v>
      </c>
      <c r="M37" t="str">
        <f t="shared" si="117"/>
        <v>W80</v>
      </c>
      <c r="N37" t="str">
        <f t="shared" si="117"/>
        <v>W80</v>
      </c>
      <c r="O37" t="str">
        <f t="shared" si="117"/>
        <v>W80</v>
      </c>
      <c r="P37" t="str">
        <f t="shared" si="117"/>
        <v>W80</v>
      </c>
      <c r="Q37" t="str">
        <f t="shared" si="117"/>
        <v>W80</v>
      </c>
      <c r="R37" t="str">
        <f t="shared" si="117"/>
        <v>W80</v>
      </c>
      <c r="S37" t="str">
        <f t="shared" si="117"/>
        <v>W80</v>
      </c>
      <c r="T37" t="str">
        <f t="shared" si="117"/>
        <v>W120</v>
      </c>
      <c r="U37" t="str">
        <f t="shared" si="117"/>
        <v>W80</v>
      </c>
      <c r="V37" t="str">
        <f t="shared" si="117"/>
        <v>W80</v>
      </c>
      <c r="W37" t="str">
        <f t="shared" ref="W37:AB37" si="120">CONCATENATE("W",W35)</f>
        <v>W120</v>
      </c>
      <c r="X37" t="str">
        <f t="shared" si="120"/>
        <v>W80</v>
      </c>
      <c r="Y37" t="str">
        <f t="shared" si="120"/>
        <v>W80</v>
      </c>
      <c r="Z37" t="str">
        <f t="shared" si="120"/>
        <v>W80</v>
      </c>
      <c r="AA37" t="str">
        <f t="shared" si="120"/>
        <v>W80</v>
      </c>
      <c r="AB37" t="str">
        <f t="shared" si="120"/>
        <v>W80</v>
      </c>
      <c r="AC37" t="str">
        <f t="shared" ref="AC37" si="121">CONCATENATE("W",AC35)</f>
        <v>W80</v>
      </c>
      <c r="AD37" t="str">
        <f t="shared" ref="AD37" si="122">CONCATENATE("W",AD35)</f>
        <v>W80</v>
      </c>
      <c r="AE37" t="str">
        <f>CONCATENATE("W",AE35)</f>
        <v>W80</v>
      </c>
      <c r="AF37" t="str">
        <f>CONCATENATE("W",AF35)</f>
        <v>W80</v>
      </c>
      <c r="AG37" t="str">
        <f>CONCATENATE("W",AG35)</f>
        <v>W80</v>
      </c>
    </row>
    <row r="38" spans="1:33" x14ac:dyDescent="0.2">
      <c r="A38" s="21" t="s">
        <v>283</v>
      </c>
      <c r="B38" s="21" t="s">
        <v>284</v>
      </c>
      <c r="C38" s="21" t="s">
        <v>285</v>
      </c>
      <c r="D38" s="21" t="s">
        <v>285</v>
      </c>
      <c r="E38" s="21" t="s">
        <v>285</v>
      </c>
      <c r="F38" s="21" t="s">
        <v>285</v>
      </c>
      <c r="G38" s="21" t="s">
        <v>285</v>
      </c>
      <c r="H38" s="21" t="s">
        <v>285</v>
      </c>
      <c r="I38" s="21" t="s">
        <v>285</v>
      </c>
      <c r="J38" s="21" t="s">
        <v>285</v>
      </c>
      <c r="K38" s="21" t="s">
        <v>285</v>
      </c>
      <c r="L38" s="21" t="s">
        <v>285</v>
      </c>
      <c r="M38" s="21" t="s">
        <v>285</v>
      </c>
      <c r="N38" s="21" t="s">
        <v>285</v>
      </c>
      <c r="O38" s="21" t="s">
        <v>285</v>
      </c>
      <c r="P38" s="21" t="s">
        <v>285</v>
      </c>
      <c r="Q38" s="21" t="s">
        <v>285</v>
      </c>
      <c r="R38" s="21" t="s">
        <v>285</v>
      </c>
      <c r="S38" s="21" t="s">
        <v>285</v>
      </c>
      <c r="T38" s="21" t="s">
        <v>285</v>
      </c>
      <c r="U38" s="21" t="s">
        <v>286</v>
      </c>
      <c r="V38" s="21" t="s">
        <v>287</v>
      </c>
      <c r="W38" s="21" t="s">
        <v>286</v>
      </c>
      <c r="X38" s="21" t="s">
        <v>285</v>
      </c>
      <c r="Y38" s="21" t="s">
        <v>285</v>
      </c>
      <c r="Z38" s="21" t="s">
        <v>285</v>
      </c>
      <c r="AA38" s="21" t="s">
        <v>285</v>
      </c>
      <c r="AB38" s="21" t="s">
        <v>285</v>
      </c>
      <c r="AC38" s="21" t="s">
        <v>285</v>
      </c>
      <c r="AD38" s="21" t="s">
        <v>285</v>
      </c>
      <c r="AE38" s="21" t="s">
        <v>285</v>
      </c>
      <c r="AF38" s="21" t="s">
        <v>285</v>
      </c>
      <c r="AG38" s="21" t="s">
        <v>285</v>
      </c>
    </row>
    <row r="39" spans="1:33" x14ac:dyDescent="0.2">
      <c r="A39" t="s">
        <v>288</v>
      </c>
      <c r="C39" t="str">
        <f t="shared" ref="C39:V39" si="123">IF(C38="0d", "", CONCATENATE("S",C38))</f>
        <v/>
      </c>
      <c r="D39" t="str">
        <f t="shared" si="123"/>
        <v/>
      </c>
      <c r="E39" t="str">
        <f t="shared" si="123"/>
        <v/>
      </c>
      <c r="F39" t="str">
        <f t="shared" ref="F39" si="124">IF(F38="0d", "", CONCATENATE("S",F38))</f>
        <v/>
      </c>
      <c r="G39" t="str">
        <f t="shared" si="123"/>
        <v/>
      </c>
      <c r="H39" t="str">
        <f t="shared" si="123"/>
        <v/>
      </c>
      <c r="I39" t="str">
        <f t="shared" si="123"/>
        <v/>
      </c>
      <c r="J39" t="str">
        <f t="shared" si="123"/>
        <v/>
      </c>
      <c r="K39" t="str">
        <f t="shared" si="123"/>
        <v/>
      </c>
      <c r="L39" t="str">
        <f t="shared" ref="L39" si="125">IF(L38="0d", "", CONCATENATE("S",L38))</f>
        <v/>
      </c>
      <c r="M39" t="str">
        <f t="shared" si="123"/>
        <v/>
      </c>
      <c r="N39" t="str">
        <f t="shared" si="123"/>
        <v/>
      </c>
      <c r="O39" t="str">
        <f t="shared" si="123"/>
        <v/>
      </c>
      <c r="P39" t="str">
        <f t="shared" si="123"/>
        <v/>
      </c>
      <c r="Q39" t="str">
        <f t="shared" si="123"/>
        <v/>
      </c>
      <c r="R39" t="str">
        <f t="shared" si="123"/>
        <v/>
      </c>
      <c r="S39" t="str">
        <f t="shared" si="123"/>
        <v/>
      </c>
      <c r="T39" t="str">
        <f t="shared" si="123"/>
        <v/>
      </c>
      <c r="U39" t="str">
        <f t="shared" si="123"/>
        <v>S1A</v>
      </c>
      <c r="V39" t="str">
        <f t="shared" si="123"/>
        <v>S90d</v>
      </c>
      <c r="W39" t="str">
        <f t="shared" ref="W39:AB39" si="126">IF(W38="0d", "", CONCATENATE("S",W38))</f>
        <v>S1A</v>
      </c>
      <c r="X39" t="str">
        <f t="shared" si="126"/>
        <v/>
      </c>
      <c r="Y39" t="str">
        <f t="shared" si="126"/>
        <v/>
      </c>
      <c r="Z39" t="str">
        <f t="shared" si="126"/>
        <v/>
      </c>
      <c r="AA39" t="str">
        <f t="shared" si="126"/>
        <v/>
      </c>
      <c r="AB39" t="str">
        <f t="shared" si="126"/>
        <v/>
      </c>
      <c r="AC39" t="str">
        <f t="shared" ref="AC39" si="127">IF(AC38="0d", "", CONCATENATE("S",AC38))</f>
        <v/>
      </c>
      <c r="AD39" t="str">
        <f t="shared" ref="AD39" si="128">IF(AD38="0d", "", CONCATENATE("S",AD38))</f>
        <v/>
      </c>
      <c r="AE39" t="str">
        <f>IF(AE38="0d", "", CONCATENATE("S",AE38))</f>
        <v/>
      </c>
      <c r="AF39" t="str">
        <f>IF(AF38="0d", "", CONCATENATE("S",AF38))</f>
        <v/>
      </c>
      <c r="AG39" t="str">
        <f>IF(AG38="0d", "", CONCATENATE("S",AG38))</f>
        <v/>
      </c>
    </row>
    <row r="40" spans="1:33" x14ac:dyDescent="0.2">
      <c r="A40" t="s">
        <v>289</v>
      </c>
      <c r="C40" t="str">
        <f t="shared" ref="C40:V40" si="129">CONCATENATE("S",C38)</f>
        <v>S0d</v>
      </c>
      <c r="D40" t="str">
        <f t="shared" si="129"/>
        <v>S0d</v>
      </c>
      <c r="E40" t="str">
        <f t="shared" si="129"/>
        <v>S0d</v>
      </c>
      <c r="F40" t="str">
        <f t="shared" ref="F40" si="130">CONCATENATE("S",F38)</f>
        <v>S0d</v>
      </c>
      <c r="G40" t="str">
        <f t="shared" si="129"/>
        <v>S0d</v>
      </c>
      <c r="H40" t="str">
        <f t="shared" si="129"/>
        <v>S0d</v>
      </c>
      <c r="I40" t="str">
        <f t="shared" si="129"/>
        <v>S0d</v>
      </c>
      <c r="J40" t="str">
        <f t="shared" si="129"/>
        <v>S0d</v>
      </c>
      <c r="K40" t="str">
        <f t="shared" si="129"/>
        <v>S0d</v>
      </c>
      <c r="L40" t="str">
        <f t="shared" ref="L40" si="131">CONCATENATE("S",L38)</f>
        <v>S0d</v>
      </c>
      <c r="M40" t="str">
        <f t="shared" si="129"/>
        <v>S0d</v>
      </c>
      <c r="N40" t="str">
        <f t="shared" si="129"/>
        <v>S0d</v>
      </c>
      <c r="O40" t="str">
        <f t="shared" si="129"/>
        <v>S0d</v>
      </c>
      <c r="P40" t="str">
        <f t="shared" si="129"/>
        <v>S0d</v>
      </c>
      <c r="Q40" t="str">
        <f t="shared" si="129"/>
        <v>S0d</v>
      </c>
      <c r="R40" t="str">
        <f t="shared" si="129"/>
        <v>S0d</v>
      </c>
      <c r="S40" t="str">
        <f t="shared" si="129"/>
        <v>S0d</v>
      </c>
      <c r="T40" t="str">
        <f t="shared" si="129"/>
        <v>S0d</v>
      </c>
      <c r="U40" t="str">
        <f t="shared" si="129"/>
        <v>S1A</v>
      </c>
      <c r="V40" t="str">
        <f t="shared" si="129"/>
        <v>S90d</v>
      </c>
      <c r="W40" t="str">
        <f t="shared" ref="W40:AB40" si="132">CONCATENATE("S",W38)</f>
        <v>S1A</v>
      </c>
      <c r="X40" t="str">
        <f t="shared" si="132"/>
        <v>S0d</v>
      </c>
      <c r="Y40" t="str">
        <f t="shared" si="132"/>
        <v>S0d</v>
      </c>
      <c r="Z40" t="str">
        <f t="shared" si="132"/>
        <v>S0d</v>
      </c>
      <c r="AA40" t="str">
        <f t="shared" si="132"/>
        <v>S0d</v>
      </c>
      <c r="AB40" t="str">
        <f t="shared" si="132"/>
        <v>S0d</v>
      </c>
      <c r="AC40" t="str">
        <f t="shared" ref="AC40" si="133">CONCATENATE("S",AC38)</f>
        <v>S0d</v>
      </c>
      <c r="AD40" t="str">
        <f t="shared" ref="AD40" si="134">CONCATENATE("S",AD38)</f>
        <v>S0d</v>
      </c>
      <c r="AE40" t="str">
        <f>CONCATENATE("S",AE38)</f>
        <v>S0d</v>
      </c>
      <c r="AF40" t="str">
        <f>CONCATENATE("S",AF38)</f>
        <v>S0d</v>
      </c>
      <c r="AG40" t="str">
        <f>CONCATENATE("S",AG38)</f>
        <v>S0d</v>
      </c>
    </row>
    <row r="41" spans="1:33" x14ac:dyDescent="0.2">
      <c r="A41" s="21" t="s">
        <v>290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  <c r="AE41" s="21">
        <v>2014</v>
      </c>
      <c r="AF41" s="21">
        <v>2014</v>
      </c>
      <c r="AG41" s="21">
        <v>2014</v>
      </c>
    </row>
    <row r="42" spans="1:33" x14ac:dyDescent="0.2">
      <c r="A42" t="s">
        <v>291</v>
      </c>
      <c r="C42" t="str">
        <f t="shared" ref="C42:V42" si="135">IF(C41=2014,"",CONCATENATE("L",C41))</f>
        <v/>
      </c>
      <c r="D42" t="str">
        <f t="shared" si="135"/>
        <v/>
      </c>
      <c r="E42" t="str">
        <f t="shared" si="135"/>
        <v/>
      </c>
      <c r="F42" t="str">
        <f t="shared" ref="F42" si="136">IF(F41=2014,"",CONCATENATE("L",F41))</f>
        <v/>
      </c>
      <c r="G42" t="str">
        <f t="shared" si="135"/>
        <v/>
      </c>
      <c r="H42" t="str">
        <f t="shared" si="135"/>
        <v/>
      </c>
      <c r="I42" t="str">
        <f t="shared" si="135"/>
        <v/>
      </c>
      <c r="J42" t="str">
        <f t="shared" si="135"/>
        <v/>
      </c>
      <c r="K42" t="str">
        <f t="shared" si="135"/>
        <v/>
      </c>
      <c r="L42" t="str">
        <f t="shared" ref="L42" si="137">IF(L41=2014,"",CONCATENATE("L",L41))</f>
        <v/>
      </c>
      <c r="M42" t="str">
        <f t="shared" si="135"/>
        <v/>
      </c>
      <c r="N42" t="str">
        <f t="shared" si="135"/>
        <v/>
      </c>
      <c r="O42" t="str">
        <f t="shared" si="135"/>
        <v/>
      </c>
      <c r="P42" t="str">
        <f t="shared" si="135"/>
        <v/>
      </c>
      <c r="Q42" t="str">
        <f t="shared" si="135"/>
        <v/>
      </c>
      <c r="R42" t="str">
        <f t="shared" si="135"/>
        <v/>
      </c>
      <c r="S42" t="str">
        <f t="shared" si="135"/>
        <v/>
      </c>
      <c r="T42" t="str">
        <f t="shared" si="135"/>
        <v/>
      </c>
      <c r="U42" t="str">
        <f t="shared" si="135"/>
        <v/>
      </c>
      <c r="V42" t="str">
        <f t="shared" si="135"/>
        <v/>
      </c>
      <c r="W42" t="str">
        <f t="shared" ref="W42:AB42" si="138">IF(W41=2014,"",CONCATENATE("L",W41))</f>
        <v/>
      </c>
      <c r="X42" t="str">
        <f t="shared" si="138"/>
        <v/>
      </c>
      <c r="Y42" t="str">
        <f t="shared" si="138"/>
        <v/>
      </c>
      <c r="Z42" t="str">
        <f t="shared" si="138"/>
        <v/>
      </c>
      <c r="AA42" t="str">
        <f t="shared" si="138"/>
        <v/>
      </c>
      <c r="AB42" t="str">
        <f t="shared" si="138"/>
        <v/>
      </c>
      <c r="AC42" t="str">
        <f t="shared" ref="AC42" si="139">IF(AC41=2014,"",CONCATENATE("L",AC41))</f>
        <v/>
      </c>
      <c r="AD42" t="str">
        <f t="shared" ref="AD42" si="140">IF(AD41=2014,"",CONCATENATE("L",AD41))</f>
        <v/>
      </c>
      <c r="AE42" t="str">
        <f>IF(AE41=2014,"",CONCATENATE("L",AE41))</f>
        <v/>
      </c>
      <c r="AF42" t="str">
        <f>IF(AF41=2014,"",CONCATENATE("L",AF41))</f>
        <v/>
      </c>
      <c r="AG42" t="str">
        <f>IF(AG41=2014,"",CONCATENATE("L",AG41))</f>
        <v/>
      </c>
    </row>
    <row r="43" spans="1:33" x14ac:dyDescent="0.2">
      <c r="A43" s="21" t="s">
        <v>292</v>
      </c>
      <c r="B43" s="21" t="s">
        <v>293</v>
      </c>
      <c r="C43" s="21" t="s">
        <v>294</v>
      </c>
      <c r="D43" s="21" t="s">
        <v>294</v>
      </c>
      <c r="E43" s="21" t="s">
        <v>294</v>
      </c>
      <c r="F43" s="21" t="s">
        <v>294</v>
      </c>
      <c r="G43" s="21" t="s">
        <v>294</v>
      </c>
      <c r="H43" s="21" t="s">
        <v>294</v>
      </c>
      <c r="I43" s="21" t="s">
        <v>294</v>
      </c>
      <c r="J43" s="21" t="s">
        <v>294</v>
      </c>
      <c r="K43" s="21" t="s">
        <v>294</v>
      </c>
      <c r="L43" s="21" t="s">
        <v>294</v>
      </c>
      <c r="M43" s="21" t="s">
        <v>294</v>
      </c>
      <c r="N43" s="21" t="s">
        <v>294</v>
      </c>
      <c r="O43" s="21" t="s">
        <v>294</v>
      </c>
      <c r="P43" s="21" t="s">
        <v>294</v>
      </c>
      <c r="Q43" s="21" t="s">
        <v>294</v>
      </c>
      <c r="R43" s="21" t="s">
        <v>294</v>
      </c>
      <c r="S43" s="21" t="s">
        <v>294</v>
      </c>
      <c r="T43" s="21" t="s">
        <v>294</v>
      </c>
      <c r="U43" s="21" t="s">
        <v>294</v>
      </c>
      <c r="V43" s="21" t="s">
        <v>294</v>
      </c>
      <c r="W43" s="21" t="s">
        <v>294</v>
      </c>
      <c r="X43" s="21" t="s">
        <v>294</v>
      </c>
      <c r="Y43" s="21" t="s">
        <v>294</v>
      </c>
      <c r="Z43" s="21" t="s">
        <v>294</v>
      </c>
      <c r="AA43" s="21" t="s">
        <v>294</v>
      </c>
      <c r="AB43" s="21" t="s">
        <v>294</v>
      </c>
      <c r="AC43" s="21" t="s">
        <v>294</v>
      </c>
      <c r="AD43" s="21" t="s">
        <v>294</v>
      </c>
      <c r="AE43" s="21" t="s">
        <v>465</v>
      </c>
      <c r="AF43" s="21" t="s">
        <v>468</v>
      </c>
      <c r="AG43" s="21" t="s">
        <v>469</v>
      </c>
    </row>
    <row r="44" spans="1:33" x14ac:dyDescent="0.2">
      <c r="A44" t="s">
        <v>295</v>
      </c>
      <c r="C44" t="str">
        <f t="shared" ref="C44:V44" si="141">IF(C43="none","",CONCATENATE("L",C43))</f>
        <v/>
      </c>
      <c r="D44" t="str">
        <f t="shared" si="141"/>
        <v/>
      </c>
      <c r="E44" t="str">
        <f t="shared" si="141"/>
        <v/>
      </c>
      <c r="F44" t="str">
        <f t="shared" ref="F44" si="142">IF(F43="none","",CONCATENATE("L",F43))</f>
        <v/>
      </c>
      <c r="G44" t="str">
        <f t="shared" si="141"/>
        <v/>
      </c>
      <c r="H44" t="str">
        <f t="shared" si="141"/>
        <v/>
      </c>
      <c r="I44" t="str">
        <f t="shared" si="141"/>
        <v/>
      </c>
      <c r="J44" t="str">
        <f t="shared" si="141"/>
        <v/>
      </c>
      <c r="K44" t="str">
        <f t="shared" si="141"/>
        <v/>
      </c>
      <c r="L44" t="str">
        <f t="shared" ref="L44" si="143">IF(L43="none","",CONCATENATE("L",L43))</f>
        <v/>
      </c>
      <c r="M44" t="str">
        <f t="shared" si="141"/>
        <v/>
      </c>
      <c r="N44" t="str">
        <f t="shared" si="141"/>
        <v/>
      </c>
      <c r="O44" t="str">
        <f t="shared" si="141"/>
        <v/>
      </c>
      <c r="P44" t="str">
        <f t="shared" si="141"/>
        <v/>
      </c>
      <c r="Q44" t="str">
        <f t="shared" si="141"/>
        <v/>
      </c>
      <c r="R44" t="str">
        <f t="shared" si="141"/>
        <v/>
      </c>
      <c r="S44" t="str">
        <f t="shared" si="141"/>
        <v/>
      </c>
      <c r="T44" t="str">
        <f t="shared" si="141"/>
        <v/>
      </c>
      <c r="U44" t="str">
        <f t="shared" si="141"/>
        <v/>
      </c>
      <c r="V44" t="str">
        <f t="shared" si="141"/>
        <v/>
      </c>
      <c r="W44" t="str">
        <f t="shared" ref="W44:AB44" si="144">IF(W43="none","",CONCATENATE("L",W43))</f>
        <v/>
      </c>
      <c r="X44" t="str">
        <f t="shared" si="144"/>
        <v/>
      </c>
      <c r="Y44" t="str">
        <f t="shared" si="144"/>
        <v/>
      </c>
      <c r="Z44" t="str">
        <f t="shared" si="144"/>
        <v/>
      </c>
      <c r="AA44" t="str">
        <f t="shared" si="144"/>
        <v/>
      </c>
      <c r="AB44" t="str">
        <f t="shared" si="144"/>
        <v/>
      </c>
      <c r="AC44" t="str">
        <f t="shared" ref="AC44" si="145">IF(AC43="none","",CONCATENATE("L",AC43))</f>
        <v/>
      </c>
      <c r="AD44" t="str">
        <f t="shared" ref="AD44" si="146">IF(AD43="none","",CONCATENATE("L",AD43))</f>
        <v/>
      </c>
      <c r="AE44" t="str">
        <f>IF(AE43="none","",CONCATENATE("L",AE43))</f>
        <v>Lmod_D0_M0_energyOnly</v>
      </c>
      <c r="AF44" t="str">
        <f>IF(AF43="none","",CONCATENATE("L",AF43))</f>
        <v>Lmod_D50_M0_energyOnly</v>
      </c>
      <c r="AG44" t="str">
        <f>IF(AG43="none","",CONCATENATE("L",AG43))</f>
        <v>Lmod_D25_M25_energyOnly</v>
      </c>
    </row>
    <row r="45" spans="1:33" x14ac:dyDescent="0.2">
      <c r="A45" s="21" t="s">
        <v>296</v>
      </c>
      <c r="B45" s="21" t="s">
        <v>297</v>
      </c>
      <c r="C45" s="21" t="s">
        <v>298</v>
      </c>
      <c r="D45" s="21" t="s">
        <v>298</v>
      </c>
      <c r="E45" s="21" t="s">
        <v>298</v>
      </c>
      <c r="F45" s="21" t="s">
        <v>298</v>
      </c>
      <c r="G45" s="21" t="s">
        <v>298</v>
      </c>
      <c r="H45" s="21" t="s">
        <v>298</v>
      </c>
      <c r="I45" s="21" t="s">
        <v>298</v>
      </c>
      <c r="J45" s="21" t="s">
        <v>298</v>
      </c>
      <c r="K45" s="21" t="s">
        <v>298</v>
      </c>
      <c r="L45" s="21" t="s">
        <v>298</v>
      </c>
      <c r="M45" s="21" t="s">
        <v>298</v>
      </c>
      <c r="N45" s="21" t="s">
        <v>298</v>
      </c>
      <c r="O45" s="21" t="s">
        <v>298</v>
      </c>
      <c r="P45" s="21" t="s">
        <v>298</v>
      </c>
      <c r="Q45" s="21" t="s">
        <v>298</v>
      </c>
      <c r="R45" s="21" t="s">
        <v>298</v>
      </c>
      <c r="S45" s="21" t="s">
        <v>298</v>
      </c>
      <c r="T45" s="21" t="s">
        <v>298</v>
      </c>
      <c r="U45" s="21" t="s">
        <v>298</v>
      </c>
      <c r="V45" s="21" t="s">
        <v>298</v>
      </c>
      <c r="W45" s="21" t="s">
        <v>298</v>
      </c>
      <c r="X45" s="21" t="s">
        <v>298</v>
      </c>
      <c r="Y45" s="21" t="s">
        <v>298</v>
      </c>
      <c r="Z45" s="21" t="s">
        <v>298</v>
      </c>
      <c r="AA45" s="21" t="s">
        <v>298</v>
      </c>
      <c r="AB45" s="21" t="s">
        <v>298</v>
      </c>
      <c r="AC45" s="21" t="s">
        <v>298</v>
      </c>
      <c r="AD45" s="21" t="s">
        <v>298</v>
      </c>
      <c r="AE45" s="21" t="s">
        <v>298</v>
      </c>
      <c r="AF45" s="21" t="s">
        <v>298</v>
      </c>
      <c r="AG45" s="21" t="s">
        <v>298</v>
      </c>
    </row>
    <row r="46" spans="1:33" x14ac:dyDescent="0.2">
      <c r="A46" t="s">
        <v>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">
      <c r="A47" t="s">
        <v>300</v>
      </c>
      <c r="C47" t="str">
        <f t="shared" ref="C47:V47" si="147">IF(C45="RT","",CONCATENATE(C45,C46))</f>
        <v/>
      </c>
      <c r="D47" t="str">
        <f t="shared" si="147"/>
        <v/>
      </c>
      <c r="E47" t="str">
        <f t="shared" si="147"/>
        <v/>
      </c>
      <c r="F47" t="str">
        <f t="shared" ref="F47" si="148">IF(F45="RT","",CONCATENATE(F45,F46))</f>
        <v/>
      </c>
      <c r="G47" t="str">
        <f t="shared" si="147"/>
        <v/>
      </c>
      <c r="H47" t="str">
        <f t="shared" si="147"/>
        <v/>
      </c>
      <c r="I47" t="str">
        <f t="shared" si="147"/>
        <v/>
      </c>
      <c r="J47" t="str">
        <f t="shared" si="147"/>
        <v/>
      </c>
      <c r="K47" t="str">
        <f t="shared" si="147"/>
        <v/>
      </c>
      <c r="L47" t="str">
        <f t="shared" ref="L47" si="149">IF(L45="RT","",CONCATENATE(L45,L46))</f>
        <v/>
      </c>
      <c r="M47" t="str">
        <f t="shared" si="147"/>
        <v/>
      </c>
      <c r="N47" t="str">
        <f t="shared" si="147"/>
        <v/>
      </c>
      <c r="O47" t="str">
        <f t="shared" si="147"/>
        <v/>
      </c>
      <c r="P47" t="str">
        <f t="shared" si="147"/>
        <v/>
      </c>
      <c r="Q47" t="str">
        <f t="shared" si="147"/>
        <v/>
      </c>
      <c r="R47" t="str">
        <f t="shared" si="147"/>
        <v/>
      </c>
      <c r="S47" t="str">
        <f t="shared" si="147"/>
        <v/>
      </c>
      <c r="T47" t="str">
        <f t="shared" si="147"/>
        <v/>
      </c>
      <c r="U47" t="str">
        <f t="shared" si="147"/>
        <v/>
      </c>
      <c r="V47" t="str">
        <f t="shared" si="147"/>
        <v/>
      </c>
      <c r="W47" t="str">
        <f t="shared" ref="W47:AB47" si="150">IF(W45="RT","",CONCATENATE(W45,W46))</f>
        <v/>
      </c>
      <c r="X47" t="str">
        <f t="shared" si="150"/>
        <v/>
      </c>
      <c r="Y47" t="str">
        <f t="shared" si="150"/>
        <v/>
      </c>
      <c r="Z47" t="str">
        <f t="shared" si="150"/>
        <v/>
      </c>
      <c r="AA47" t="str">
        <f t="shared" si="150"/>
        <v/>
      </c>
      <c r="AB47" t="str">
        <f t="shared" si="150"/>
        <v/>
      </c>
      <c r="AC47" t="str">
        <f t="shared" ref="AC47" si="151">IF(AC45="RT","",CONCATENATE(AC45,AC46))</f>
        <v/>
      </c>
      <c r="AD47" t="str">
        <f t="shared" ref="AD47" si="152">IF(AD45="RT","",CONCATENATE(AD45,AD46))</f>
        <v/>
      </c>
      <c r="AE47" t="str">
        <f>IF(AE45="RT","",CONCATENATE(AE45,AE46))</f>
        <v/>
      </c>
      <c r="AF47" t="str">
        <f>IF(AF45="RT","",CONCATENATE(AF45,AF46))</f>
        <v/>
      </c>
      <c r="AG47" t="str">
        <f>IF(AG45="RT","",CONCATENATE(AG45,AG46))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G37" sqref="G37"/>
    </sheetView>
  </sheetViews>
  <sheetFormatPr baseColWidth="10" defaultColWidth="8.83203125" defaultRowHeight="15" x14ac:dyDescent="0.2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 x14ac:dyDescent="0.2">
      <c r="A1" t="s">
        <v>404</v>
      </c>
    </row>
    <row r="4" spans="1:9" x14ac:dyDescent="0.2">
      <c r="A4" s="7" t="s">
        <v>403</v>
      </c>
      <c r="B4" s="7" t="s">
        <v>402</v>
      </c>
      <c r="C4" s="7" t="s">
        <v>401</v>
      </c>
      <c r="D4" s="7" t="s">
        <v>400</v>
      </c>
      <c r="E4" s="7" t="s">
        <v>399</v>
      </c>
      <c r="F4" s="7" t="s">
        <v>398</v>
      </c>
      <c r="G4" s="7" t="s">
        <v>397</v>
      </c>
      <c r="H4" s="7" t="s">
        <v>396</v>
      </c>
      <c r="I4" s="7" t="s">
        <v>226</v>
      </c>
    </row>
    <row r="5" spans="1:9" x14ac:dyDescent="0.2">
      <c r="A5" t="s">
        <v>395</v>
      </c>
      <c r="B5">
        <v>0</v>
      </c>
      <c r="C5" t="s">
        <v>394</v>
      </c>
    </row>
    <row r="6" spans="1:9" x14ac:dyDescent="0.2">
      <c r="B6">
        <v>200</v>
      </c>
      <c r="C6" t="s">
        <v>393</v>
      </c>
    </row>
    <row r="7" spans="1:9" x14ac:dyDescent="0.2">
      <c r="B7">
        <v>200</v>
      </c>
      <c r="C7" t="s">
        <v>392</v>
      </c>
    </row>
    <row r="8" spans="1:9" x14ac:dyDescent="0.2">
      <c r="B8">
        <v>200</v>
      </c>
      <c r="C8" t="s">
        <v>391</v>
      </c>
    </row>
    <row r="9" spans="1:9" x14ac:dyDescent="0.2">
      <c r="B9">
        <v>200</v>
      </c>
      <c r="C9" t="s">
        <v>390</v>
      </c>
    </row>
    <row r="10" spans="1:9" x14ac:dyDescent="0.2">
      <c r="B10">
        <v>200</v>
      </c>
      <c r="C10" t="s">
        <v>389</v>
      </c>
    </row>
    <row r="11" spans="1:9" x14ac:dyDescent="0.2">
      <c r="B11">
        <v>300</v>
      </c>
      <c r="C11" t="s">
        <v>393</v>
      </c>
    </row>
    <row r="12" spans="1:9" x14ac:dyDescent="0.2">
      <c r="B12">
        <v>300</v>
      </c>
      <c r="C12" t="s">
        <v>392</v>
      </c>
    </row>
    <row r="13" spans="1:9" x14ac:dyDescent="0.2">
      <c r="B13">
        <v>300</v>
      </c>
      <c r="C13" t="s">
        <v>391</v>
      </c>
    </row>
    <row r="14" spans="1:9" x14ac:dyDescent="0.2">
      <c r="B14">
        <v>300</v>
      </c>
      <c r="C14" t="s">
        <v>390</v>
      </c>
    </row>
    <row r="15" spans="1:9" x14ac:dyDescent="0.2">
      <c r="B15">
        <v>300</v>
      </c>
      <c r="C15" t="s">
        <v>389</v>
      </c>
    </row>
    <row r="16" spans="1:9" x14ac:dyDescent="0.2">
      <c r="B16">
        <v>400</v>
      </c>
      <c r="C16" t="s">
        <v>393</v>
      </c>
    </row>
    <row r="17" spans="1:9" x14ac:dyDescent="0.2">
      <c r="B17">
        <v>400</v>
      </c>
      <c r="C17" t="s">
        <v>392</v>
      </c>
    </row>
    <row r="18" spans="1:9" x14ac:dyDescent="0.2">
      <c r="B18">
        <v>400</v>
      </c>
      <c r="C18" t="s">
        <v>391</v>
      </c>
    </row>
    <row r="19" spans="1:9" x14ac:dyDescent="0.2">
      <c r="B19">
        <v>400</v>
      </c>
      <c r="C19" t="s">
        <v>390</v>
      </c>
    </row>
    <row r="20" spans="1:9" x14ac:dyDescent="0.2">
      <c r="B20">
        <v>400</v>
      </c>
      <c r="C20" t="s">
        <v>389</v>
      </c>
    </row>
    <row r="22" spans="1:9" x14ac:dyDescent="0.2">
      <c r="A22" s="7" t="s">
        <v>388</v>
      </c>
    </row>
    <row r="23" spans="1:9" x14ac:dyDescent="0.2">
      <c r="A23" t="s">
        <v>387</v>
      </c>
      <c r="D23" s="13" t="s">
        <v>386</v>
      </c>
    </row>
    <row r="24" spans="1:9" x14ac:dyDescent="0.2">
      <c r="D24" s="7" t="s">
        <v>385</v>
      </c>
      <c r="G24" t="s">
        <v>384</v>
      </c>
    </row>
    <row r="25" spans="1:9" x14ac:dyDescent="0.2">
      <c r="D25" s="7" t="s">
        <v>383</v>
      </c>
      <c r="G25" t="s">
        <v>382</v>
      </c>
      <c r="H25" t="s">
        <v>436</v>
      </c>
      <c r="I25" t="s">
        <v>437</v>
      </c>
    </row>
    <row r="26" spans="1:9" x14ac:dyDescent="0.2">
      <c r="E26" s="7" t="s">
        <v>381</v>
      </c>
      <c r="G26" t="s">
        <v>380</v>
      </c>
      <c r="H26" t="s">
        <v>311</v>
      </c>
    </row>
    <row r="27" spans="1:9" x14ac:dyDescent="0.2">
      <c r="F27" t="s">
        <v>379</v>
      </c>
      <c r="G27" t="s">
        <v>378</v>
      </c>
      <c r="H27" t="s">
        <v>371</v>
      </c>
    </row>
    <row r="28" spans="1:9" x14ac:dyDescent="0.2">
      <c r="F28" t="s">
        <v>377</v>
      </c>
      <c r="G28" t="s">
        <v>376</v>
      </c>
      <c r="H28" t="s">
        <v>371</v>
      </c>
    </row>
    <row r="29" spans="1:9" x14ac:dyDescent="0.2">
      <c r="F29" t="s">
        <v>375</v>
      </c>
      <c r="G29" t="s">
        <v>374</v>
      </c>
      <c r="H29" t="s">
        <v>371</v>
      </c>
    </row>
    <row r="30" spans="1:9" x14ac:dyDescent="0.2">
      <c r="F30" t="s">
        <v>373</v>
      </c>
      <c r="G30" t="s">
        <v>372</v>
      </c>
      <c r="H30" t="s">
        <v>371</v>
      </c>
    </row>
    <row r="31" spans="1:9" x14ac:dyDescent="0.2">
      <c r="D31" s="7" t="s">
        <v>370</v>
      </c>
      <c r="G31" t="s">
        <v>369</v>
      </c>
      <c r="H31" t="s">
        <v>352</v>
      </c>
      <c r="I31" t="s">
        <v>368</v>
      </c>
    </row>
    <row r="32" spans="1:9" x14ac:dyDescent="0.2">
      <c r="D32" s="7" t="s">
        <v>367</v>
      </c>
      <c r="G32" t="s">
        <v>366</v>
      </c>
      <c r="H32" t="s">
        <v>352</v>
      </c>
      <c r="I32" t="s">
        <v>365</v>
      </c>
    </row>
    <row r="33" spans="4:9" x14ac:dyDescent="0.2">
      <c r="D33" s="7" t="s">
        <v>364</v>
      </c>
      <c r="G33" t="s">
        <v>363</v>
      </c>
      <c r="I33" t="s">
        <v>362</v>
      </c>
    </row>
    <row r="34" spans="4:9" x14ac:dyDescent="0.2">
      <c r="D34" s="22" t="s">
        <v>361</v>
      </c>
      <c r="G34" t="s">
        <v>360</v>
      </c>
      <c r="H34" t="s">
        <v>352</v>
      </c>
      <c r="I34" t="s">
        <v>338</v>
      </c>
    </row>
    <row r="35" spans="4:9" x14ac:dyDescent="0.2">
      <c r="D35" s="7" t="s">
        <v>359</v>
      </c>
      <c r="G35" t="s">
        <v>358</v>
      </c>
      <c r="H35" t="s">
        <v>352</v>
      </c>
      <c r="I35" t="s">
        <v>357</v>
      </c>
    </row>
    <row r="36" spans="4:9" x14ac:dyDescent="0.2">
      <c r="D36" s="22" t="s">
        <v>356</v>
      </c>
      <c r="G36" t="s">
        <v>355</v>
      </c>
      <c r="H36" t="s">
        <v>352</v>
      </c>
      <c r="I36" t="s">
        <v>338</v>
      </c>
    </row>
    <row r="37" spans="4:9" x14ac:dyDescent="0.2">
      <c r="D37" s="7" t="s">
        <v>354</v>
      </c>
      <c r="G37" t="s">
        <v>353</v>
      </c>
      <c r="H37" t="s">
        <v>352</v>
      </c>
      <c r="I37" t="s">
        <v>351</v>
      </c>
    </row>
    <row r="38" spans="4:9" x14ac:dyDescent="0.2">
      <c r="D38" t="s">
        <v>350</v>
      </c>
      <c r="I38" t="s">
        <v>348</v>
      </c>
    </row>
    <row r="39" spans="4:9" x14ac:dyDescent="0.2">
      <c r="D39" t="s">
        <v>349</v>
      </c>
      <c r="I39" t="s">
        <v>348</v>
      </c>
    </row>
    <row r="40" spans="4:9" x14ac:dyDescent="0.2">
      <c r="D40" t="s">
        <v>347</v>
      </c>
      <c r="F40" t="s">
        <v>346</v>
      </c>
      <c r="I40" t="s">
        <v>343</v>
      </c>
    </row>
    <row r="41" spans="4:9" x14ac:dyDescent="0.2">
      <c r="D41" t="s">
        <v>345</v>
      </c>
      <c r="F41" t="s">
        <v>344</v>
      </c>
      <c r="I41" t="s">
        <v>343</v>
      </c>
    </row>
    <row r="42" spans="4:9" x14ac:dyDescent="0.2">
      <c r="D42" s="7" t="s">
        <v>342</v>
      </c>
      <c r="G42" t="s">
        <v>341</v>
      </c>
    </row>
    <row r="43" spans="4:9" x14ac:dyDescent="0.2">
      <c r="D43" t="s">
        <v>340</v>
      </c>
      <c r="I43" t="s">
        <v>338</v>
      </c>
    </row>
    <row r="44" spans="4:9" x14ac:dyDescent="0.2">
      <c r="D44" t="s">
        <v>339</v>
      </c>
      <c r="I44" t="s">
        <v>338</v>
      </c>
    </row>
    <row r="45" spans="4:9" x14ac:dyDescent="0.2">
      <c r="D45" t="s">
        <v>337</v>
      </c>
      <c r="G45" t="s">
        <v>336</v>
      </c>
    </row>
    <row r="46" spans="4:9" x14ac:dyDescent="0.2">
      <c r="D46" s="7" t="s">
        <v>335</v>
      </c>
      <c r="G46" t="s">
        <v>334</v>
      </c>
    </row>
    <row r="47" spans="4:9" x14ac:dyDescent="0.2">
      <c r="D47" s="7" t="s">
        <v>333</v>
      </c>
      <c r="G47" t="s">
        <v>241</v>
      </c>
    </row>
    <row r="48" spans="4:9" x14ac:dyDescent="0.2">
      <c r="D48" t="s">
        <v>332</v>
      </c>
      <c r="G48" t="s">
        <v>331</v>
      </c>
    </row>
    <row r="49" spans="4:7" x14ac:dyDescent="0.2">
      <c r="D49" t="s">
        <v>330</v>
      </c>
      <c r="G49" t="s">
        <v>242</v>
      </c>
    </row>
    <row r="54" spans="4:7" x14ac:dyDescent="0.2">
      <c r="D54" t="s">
        <v>329</v>
      </c>
      <c r="E54" t="s">
        <v>328</v>
      </c>
      <c r="F54" t="s">
        <v>311</v>
      </c>
      <c r="G54" t="s">
        <v>327</v>
      </c>
    </row>
    <row r="55" spans="4:7" x14ac:dyDescent="0.2">
      <c r="D55" t="s">
        <v>322</v>
      </c>
      <c r="E55" t="s">
        <v>315</v>
      </c>
      <c r="F55" t="s">
        <v>313</v>
      </c>
      <c r="G55" t="s">
        <v>323</v>
      </c>
    </row>
    <row r="56" spans="4:7" x14ac:dyDescent="0.2">
      <c r="D56" t="s">
        <v>320</v>
      </c>
      <c r="E56" t="s">
        <v>314</v>
      </c>
      <c r="G56" t="s">
        <v>321</v>
      </c>
    </row>
    <row r="57" spans="4:7" x14ac:dyDescent="0.2">
      <c r="D57" t="s">
        <v>319</v>
      </c>
    </row>
    <row r="58" spans="4:7" x14ac:dyDescent="0.2">
      <c r="D58" t="s">
        <v>318</v>
      </c>
    </row>
    <row r="59" spans="4:7" x14ac:dyDescent="0.2">
      <c r="D59" t="s">
        <v>317</v>
      </c>
    </row>
    <row r="60" spans="4:7" x14ac:dyDescent="0.2">
      <c r="D60" t="s">
        <v>316</v>
      </c>
    </row>
    <row r="63" spans="4:7" x14ac:dyDescent="0.2">
      <c r="D63" t="s">
        <v>326</v>
      </c>
      <c r="E63" t="s">
        <v>325</v>
      </c>
      <c r="F63" t="s">
        <v>324</v>
      </c>
    </row>
    <row r="64" spans="4:7" x14ac:dyDescent="0.2">
      <c r="D64" t="s">
        <v>323</v>
      </c>
      <c r="E64" t="s">
        <v>322</v>
      </c>
      <c r="F64" t="s">
        <v>322</v>
      </c>
    </row>
    <row r="65" spans="4:6" x14ac:dyDescent="0.2">
      <c r="D65" t="s">
        <v>321</v>
      </c>
      <c r="E65" t="s">
        <v>320</v>
      </c>
      <c r="F65" t="s">
        <v>320</v>
      </c>
    </row>
    <row r="66" spans="4:6" x14ac:dyDescent="0.2">
      <c r="D66" t="s">
        <v>316</v>
      </c>
      <c r="E66" t="s">
        <v>319</v>
      </c>
      <c r="F66" t="s">
        <v>319</v>
      </c>
    </row>
    <row r="67" spans="4:6" x14ac:dyDescent="0.2">
      <c r="E67" t="s">
        <v>318</v>
      </c>
      <c r="F67" t="s">
        <v>318</v>
      </c>
    </row>
    <row r="68" spans="4:6" x14ac:dyDescent="0.2">
      <c r="E68" t="s">
        <v>317</v>
      </c>
      <c r="F68" t="s">
        <v>317</v>
      </c>
    </row>
    <row r="69" spans="4:6" x14ac:dyDescent="0.2">
      <c r="E69" t="s">
        <v>316</v>
      </c>
      <c r="F69" t="s">
        <v>316</v>
      </c>
    </row>
    <row r="70" spans="4:6" x14ac:dyDescent="0.2">
      <c r="E70" t="s">
        <v>315</v>
      </c>
      <c r="F70" t="s">
        <v>315</v>
      </c>
    </row>
    <row r="71" spans="4:6" x14ac:dyDescent="0.2">
      <c r="E71" t="s">
        <v>314</v>
      </c>
      <c r="F71" t="s">
        <v>314</v>
      </c>
    </row>
    <row r="72" spans="4:6" x14ac:dyDescent="0.2">
      <c r="F72" t="s">
        <v>313</v>
      </c>
    </row>
  </sheetData>
  <pageMargins left="0.7" right="0.7" top="0.75" bottom="0.75" header="0.3" footer="0.3"/>
  <pageSetup orientation="portrait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5" x14ac:dyDescent="0.2"/>
  <cols>
    <col min="6" max="6" width="36.83203125" bestFit="1" customWidth="1"/>
    <col min="7" max="7" width="36.83203125" customWidth="1"/>
  </cols>
  <sheetData>
    <row r="1" spans="1:8" x14ac:dyDescent="0.2">
      <c r="A1" t="s">
        <v>312</v>
      </c>
      <c r="D1" t="s">
        <v>311</v>
      </c>
      <c r="H1" t="s">
        <v>310</v>
      </c>
    </row>
    <row r="2" spans="1:8" x14ac:dyDescent="0.2">
      <c r="A2" t="s">
        <v>309</v>
      </c>
      <c r="D2" t="s">
        <v>308</v>
      </c>
      <c r="E2" t="s">
        <v>307</v>
      </c>
      <c r="F2" t="s">
        <v>306</v>
      </c>
      <c r="H2" t="s">
        <v>305</v>
      </c>
    </row>
    <row r="3" spans="1:8" x14ac:dyDescent="0.2">
      <c r="A3" t="s">
        <v>303</v>
      </c>
      <c r="B3" t="s">
        <v>232</v>
      </c>
      <c r="C3" t="s">
        <v>304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">
      <c r="A4" t="s">
        <v>303</v>
      </c>
      <c r="B4" t="s">
        <v>232</v>
      </c>
      <c r="C4" t="s">
        <v>301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">
      <c r="A5" t="s">
        <v>303</v>
      </c>
      <c r="B5" t="s">
        <v>302</v>
      </c>
      <c r="E5">
        <f>D5/60</f>
        <v>0</v>
      </c>
      <c r="F5">
        <f>E5*15</f>
        <v>0</v>
      </c>
      <c r="H5">
        <v>3</v>
      </c>
    </row>
    <row r="6" spans="1:8" x14ac:dyDescent="0.2">
      <c r="A6" t="s">
        <v>303</v>
      </c>
      <c r="B6" t="s">
        <v>302</v>
      </c>
      <c r="C6" t="s">
        <v>301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opLeftCell="I1" workbookViewId="0">
      <selection activeCell="Y11" sqref="Y11"/>
    </sheetView>
  </sheetViews>
  <sheetFormatPr baseColWidth="10" defaultColWidth="8.83203125" defaultRowHeight="15" x14ac:dyDescent="0.2"/>
  <cols>
    <col min="1" max="1" width="15.1640625" bestFit="1" customWidth="1"/>
    <col min="2" max="2" width="7.83203125" bestFit="1" customWidth="1"/>
    <col min="3" max="3" width="12.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0.83203125" bestFit="1" customWidth="1"/>
    <col min="8" max="9" width="10.6640625" bestFit="1" customWidth="1"/>
    <col min="10" max="10" width="10.6640625" customWidth="1"/>
    <col min="11" max="13" width="12.5" bestFit="1" customWidth="1"/>
    <col min="14" max="16" width="11.6640625" bestFit="1" customWidth="1"/>
    <col min="17" max="17" width="16.6640625" bestFit="1" customWidth="1"/>
    <col min="18" max="18" width="12.1640625" bestFit="1" customWidth="1"/>
    <col min="19" max="19" width="10.6640625" bestFit="1" customWidth="1"/>
    <col min="20" max="20" width="11.33203125" bestFit="1" customWidth="1"/>
    <col min="21" max="21" width="16.5" bestFit="1" customWidth="1"/>
    <col min="22" max="25" width="14.6640625" bestFit="1" customWidth="1"/>
    <col min="26" max="26" width="14.6640625" customWidth="1"/>
    <col min="27" max="27" width="22.83203125" bestFit="1" customWidth="1"/>
    <col min="28" max="28" width="27.83203125" bestFit="1" customWidth="1"/>
    <col min="29" max="29" width="28.83203125" bestFit="1" customWidth="1"/>
    <col min="30" max="30" width="29.6640625" bestFit="1" customWidth="1"/>
  </cols>
  <sheetData>
    <row r="1" spans="1:30" x14ac:dyDescent="0.2">
      <c r="B1" t="s">
        <v>220</v>
      </c>
      <c r="C1" t="s">
        <v>227</v>
      </c>
      <c r="D1" t="s">
        <v>412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480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414</v>
      </c>
      <c r="V1" t="s">
        <v>419</v>
      </c>
      <c r="W1" t="s">
        <v>420</v>
      </c>
      <c r="X1" t="s">
        <v>421</v>
      </c>
      <c r="Y1" t="s">
        <v>422</v>
      </c>
      <c r="Z1" t="s">
        <v>481</v>
      </c>
      <c r="AA1" t="s">
        <v>438</v>
      </c>
      <c r="AB1" t="s">
        <v>464</v>
      </c>
      <c r="AC1" t="s">
        <v>466</v>
      </c>
      <c r="AD1" t="s">
        <v>467</v>
      </c>
    </row>
    <row r="2" spans="1:30" x14ac:dyDescent="0.2"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482</v>
      </c>
      <c r="K2" t="s">
        <v>447</v>
      </c>
      <c r="L2" t="s">
        <v>448</v>
      </c>
      <c r="M2" t="s">
        <v>449</v>
      </c>
      <c r="N2" t="s">
        <v>450</v>
      </c>
      <c r="O2" t="s">
        <v>451</v>
      </c>
      <c r="P2" t="s">
        <v>452</v>
      </c>
      <c r="Q2" t="s">
        <v>453</v>
      </c>
      <c r="R2" t="s">
        <v>454</v>
      </c>
      <c r="S2" t="s">
        <v>455</v>
      </c>
      <c r="T2" t="s">
        <v>456</v>
      </c>
      <c r="U2" t="s">
        <v>457</v>
      </c>
      <c r="V2" t="s">
        <v>458</v>
      </c>
      <c r="W2" t="s">
        <v>459</v>
      </c>
      <c r="X2" t="s">
        <v>460</v>
      </c>
      <c r="Y2" t="s">
        <v>461</v>
      </c>
      <c r="Z2" t="s">
        <v>483</v>
      </c>
      <c r="AA2" t="s">
        <v>462</v>
      </c>
      <c r="AB2" t="s">
        <v>470</v>
      </c>
      <c r="AC2" t="s">
        <v>471</v>
      </c>
      <c r="AD2" t="s">
        <v>472</v>
      </c>
    </row>
    <row r="3" spans="1:30" x14ac:dyDescent="0.2">
      <c r="A3" t="s">
        <v>409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  <c r="P3" t="s">
        <v>411</v>
      </c>
      <c r="Q3" t="s">
        <v>411</v>
      </c>
      <c r="R3" t="s">
        <v>411</v>
      </c>
      <c r="S3" t="s">
        <v>411</v>
      </c>
      <c r="T3" t="s">
        <v>411</v>
      </c>
      <c r="U3" t="s">
        <v>411</v>
      </c>
      <c r="V3" t="s">
        <v>411</v>
      </c>
      <c r="W3" t="s">
        <v>411</v>
      </c>
      <c r="X3" t="s">
        <v>411</v>
      </c>
      <c r="Y3" t="s">
        <v>411</v>
      </c>
      <c r="AA3" t="s">
        <v>411</v>
      </c>
      <c r="AB3" t="s">
        <v>411</v>
      </c>
      <c r="AC3" t="s">
        <v>411</v>
      </c>
      <c r="AD3" t="s">
        <v>411</v>
      </c>
    </row>
    <row r="4" spans="1:30" x14ac:dyDescent="0.2">
      <c r="A4" t="s">
        <v>410</v>
      </c>
      <c r="B4" t="s">
        <v>411</v>
      </c>
      <c r="C4" t="s">
        <v>411</v>
      </c>
      <c r="D4" t="s">
        <v>411</v>
      </c>
      <c r="E4" t="s">
        <v>411</v>
      </c>
      <c r="F4" t="s">
        <v>411</v>
      </c>
      <c r="G4" t="s">
        <v>411</v>
      </c>
      <c r="H4" t="s">
        <v>411</v>
      </c>
      <c r="I4" t="s">
        <v>411</v>
      </c>
      <c r="K4" t="s">
        <v>411</v>
      </c>
      <c r="L4" t="s">
        <v>411</v>
      </c>
      <c r="M4" t="s">
        <v>411</v>
      </c>
      <c r="N4" t="s">
        <v>411</v>
      </c>
      <c r="O4" t="s">
        <v>411</v>
      </c>
      <c r="P4" t="s">
        <v>411</v>
      </c>
      <c r="Q4" t="s">
        <v>411</v>
      </c>
      <c r="R4" t="s">
        <v>411</v>
      </c>
      <c r="S4" t="s">
        <v>411</v>
      </c>
      <c r="T4" t="s">
        <v>411</v>
      </c>
      <c r="U4" t="s">
        <v>411</v>
      </c>
      <c r="V4" t="s">
        <v>411</v>
      </c>
      <c r="W4" t="s">
        <v>411</v>
      </c>
      <c r="X4" t="s">
        <v>411</v>
      </c>
      <c r="Y4" t="s">
        <v>411</v>
      </c>
      <c r="AA4" t="s">
        <v>411</v>
      </c>
      <c r="AB4" t="s">
        <v>411</v>
      </c>
      <c r="AC4" t="s">
        <v>411</v>
      </c>
      <c r="AD4" t="s">
        <v>411</v>
      </c>
    </row>
    <row r="5" spans="1:30" x14ac:dyDescent="0.2">
      <c r="A5" t="s">
        <v>406</v>
      </c>
      <c r="B5" t="s">
        <v>411</v>
      </c>
      <c r="C5" t="s">
        <v>411</v>
      </c>
      <c r="D5" t="s">
        <v>411</v>
      </c>
      <c r="H5" t="s">
        <v>411</v>
      </c>
      <c r="I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S5" t="s">
        <v>411</v>
      </c>
      <c r="U5" t="s">
        <v>411</v>
      </c>
      <c r="W5" t="s">
        <v>411</v>
      </c>
      <c r="Y5" t="s">
        <v>411</v>
      </c>
      <c r="AA5" t="s">
        <v>411</v>
      </c>
    </row>
    <row r="6" spans="1:30" x14ac:dyDescent="0.2">
      <c r="A6" t="s">
        <v>407</v>
      </c>
      <c r="B6" t="s">
        <v>411</v>
      </c>
      <c r="C6" t="s">
        <v>463</v>
      </c>
      <c r="D6" t="s">
        <v>411</v>
      </c>
      <c r="H6" t="s">
        <v>411</v>
      </c>
      <c r="I6" t="s">
        <v>411</v>
      </c>
      <c r="K6" t="s">
        <v>411</v>
      </c>
      <c r="L6" t="s">
        <v>411</v>
      </c>
      <c r="M6" t="s">
        <v>411</v>
      </c>
      <c r="N6" t="s">
        <v>411</v>
      </c>
      <c r="O6" t="s">
        <v>411</v>
      </c>
      <c r="P6" t="s">
        <v>411</v>
      </c>
      <c r="Q6" t="s">
        <v>411</v>
      </c>
      <c r="R6" t="s">
        <v>411</v>
      </c>
      <c r="S6" t="s">
        <v>411</v>
      </c>
      <c r="U6" t="s">
        <v>411</v>
      </c>
      <c r="W6" t="s">
        <v>411</v>
      </c>
      <c r="Y6" t="s">
        <v>411</v>
      </c>
      <c r="AA6" t="s">
        <v>411</v>
      </c>
    </row>
    <row r="7" spans="1:30" x14ac:dyDescent="0.2">
      <c r="A7" t="s">
        <v>408</v>
      </c>
      <c r="B7" t="s">
        <v>411</v>
      </c>
      <c r="C7" t="s">
        <v>463</v>
      </c>
      <c r="D7" t="s">
        <v>411</v>
      </c>
      <c r="H7" t="s">
        <v>411</v>
      </c>
      <c r="I7" t="s">
        <v>411</v>
      </c>
      <c r="K7" t="s">
        <v>411</v>
      </c>
      <c r="L7" t="s">
        <v>411</v>
      </c>
      <c r="M7" t="s">
        <v>411</v>
      </c>
      <c r="N7" t="s">
        <v>411</v>
      </c>
      <c r="O7" t="s">
        <v>411</v>
      </c>
      <c r="P7" t="s">
        <v>411</v>
      </c>
      <c r="Q7" t="s">
        <v>411</v>
      </c>
      <c r="R7" t="s">
        <v>411</v>
      </c>
      <c r="S7" t="s">
        <v>411</v>
      </c>
      <c r="U7" t="s">
        <v>411</v>
      </c>
      <c r="W7" t="s">
        <v>411</v>
      </c>
      <c r="Y7" t="s">
        <v>411</v>
      </c>
      <c r="AA7" t="s">
        <v>411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abSelected="1" topLeftCell="A37" workbookViewId="0">
      <selection activeCell="B71" sqref="B71"/>
    </sheetView>
  </sheetViews>
  <sheetFormatPr baseColWidth="10" defaultColWidth="8.83203125" defaultRowHeight="15" x14ac:dyDescent="0.2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164062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 x14ac:dyDescent="0.2">
      <c r="A1" s="7" t="s">
        <v>0</v>
      </c>
      <c r="D1" t="s">
        <v>36</v>
      </c>
      <c r="E1">
        <v>65</v>
      </c>
      <c r="Q1" s="7" t="s">
        <v>224</v>
      </c>
    </row>
    <row r="2" spans="1:38" x14ac:dyDescent="0.2">
      <c r="D2" t="s">
        <v>35</v>
      </c>
      <c r="E2">
        <v>2.2000000000000002</v>
      </c>
    </row>
    <row r="3" spans="1:38" x14ac:dyDescent="0.2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1100</v>
      </c>
      <c r="AF4">
        <f>B69</f>
        <v>15</v>
      </c>
      <c r="AG4" t="s">
        <v>220</v>
      </c>
      <c r="AH4">
        <f>C68</f>
        <v>800</v>
      </c>
      <c r="AI4">
        <f>C69</f>
        <v>10</v>
      </c>
      <c r="AJ4" t="s">
        <v>220</v>
      </c>
      <c r="AK4">
        <v>1200</v>
      </c>
      <c r="AL4">
        <v>76</v>
      </c>
    </row>
    <row r="5" spans="1:38" x14ac:dyDescent="0.2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423</v>
      </c>
      <c r="AK5">
        <f>$AK$4*0.75</f>
        <v>900</v>
      </c>
      <c r="AL5">
        <f>AL4*0.75</f>
        <v>57</v>
      </c>
    </row>
    <row r="6" spans="1:38" x14ac:dyDescent="0.2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424</v>
      </c>
      <c r="AK6">
        <f>$AK$4*0.5</f>
        <v>600</v>
      </c>
      <c r="AL6">
        <v>38</v>
      </c>
    </row>
    <row r="7" spans="1:38" x14ac:dyDescent="0.2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 x14ac:dyDescent="0.2">
      <c r="A8" t="s">
        <v>28</v>
      </c>
      <c r="B8">
        <v>3900</v>
      </c>
      <c r="R8" s="7" t="s">
        <v>405</v>
      </c>
    </row>
    <row r="9" spans="1:38" x14ac:dyDescent="0.2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ref="AD9:AE9" si="1">CONCATENATE(AD10,IF(AD11="base", "", AD11),IF(AD12="base", "", AD12), IF(AD13="base", "", AD13))</f>
        <v>coalhcW30lcS30lc</v>
      </c>
      <c r="AE9" t="str">
        <f t="shared" si="1"/>
        <v>coalhcB50lc</v>
      </c>
    </row>
    <row r="10" spans="1:38" x14ac:dyDescent="0.2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169</v>
      </c>
      <c r="AE10" t="s">
        <v>169</v>
      </c>
    </row>
    <row r="11" spans="1:38" x14ac:dyDescent="0.2">
      <c r="A11" t="s">
        <v>31</v>
      </c>
      <c r="B11" s="4">
        <f>B10/E1</f>
        <v>42.6768</v>
      </c>
      <c r="R11" t="s">
        <v>477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  <c r="AE11" t="s">
        <v>220</v>
      </c>
    </row>
    <row r="12" spans="1:38" x14ac:dyDescent="0.2">
      <c r="A12" t="s">
        <v>96</v>
      </c>
      <c r="B12" s="4">
        <f>D35/B8</f>
        <v>0.57692307692307687</v>
      </c>
      <c r="R12" t="s">
        <v>478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216</v>
      </c>
      <c r="AE12" t="s">
        <v>220</v>
      </c>
    </row>
    <row r="13" spans="1:38" x14ac:dyDescent="0.2">
      <c r="A13" t="s">
        <v>40</v>
      </c>
      <c r="B13" s="3">
        <f>D34*E3/B9/10^3</f>
        <v>0.57689299667230454</v>
      </c>
      <c r="C13" t="s">
        <v>59</v>
      </c>
      <c r="R13" t="s">
        <v>479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423</v>
      </c>
      <c r="AC13" t="s">
        <v>424</v>
      </c>
      <c r="AD13" t="s">
        <v>220</v>
      </c>
      <c r="AE13" t="s">
        <v>424</v>
      </c>
    </row>
    <row r="14" spans="1:38" x14ac:dyDescent="0.2">
      <c r="A14" t="s">
        <v>46</v>
      </c>
      <c r="B14" s="5">
        <v>2375</v>
      </c>
      <c r="C14" t="s">
        <v>72</v>
      </c>
      <c r="R14" t="s">
        <v>184</v>
      </c>
      <c r="S14" s="1">
        <f t="shared" ref="S14:AE14" si="2">$R$5</f>
        <v>7.0000000000000007E-2</v>
      </c>
      <c r="T14" s="1">
        <f t="shared" si="2"/>
        <v>7.0000000000000007E-2</v>
      </c>
      <c r="U14" s="1">
        <f t="shared" si="2"/>
        <v>7.0000000000000007E-2</v>
      </c>
      <c r="V14" s="1">
        <f t="shared" si="2"/>
        <v>7.0000000000000007E-2</v>
      </c>
      <c r="W14" s="1">
        <f t="shared" si="2"/>
        <v>7.0000000000000007E-2</v>
      </c>
      <c r="X14" s="1">
        <f t="shared" si="2"/>
        <v>7.0000000000000007E-2</v>
      </c>
      <c r="Y14" s="1">
        <f t="shared" si="2"/>
        <v>7.0000000000000007E-2</v>
      </c>
      <c r="Z14" s="1">
        <f t="shared" si="2"/>
        <v>7.0000000000000007E-2</v>
      </c>
      <c r="AA14" s="1">
        <f t="shared" si="2"/>
        <v>7.0000000000000007E-2</v>
      </c>
      <c r="AB14" s="1">
        <f t="shared" si="2"/>
        <v>7.0000000000000007E-2</v>
      </c>
      <c r="AC14" s="1">
        <f t="shared" si="2"/>
        <v>7.0000000000000007E-2</v>
      </c>
      <c r="AD14" s="1">
        <f t="shared" si="2"/>
        <v>7.0000000000000007E-2</v>
      </c>
      <c r="AE14" s="1">
        <f t="shared" si="2"/>
        <v>7.0000000000000007E-2</v>
      </c>
    </row>
    <row r="15" spans="1:38" x14ac:dyDescent="0.2">
      <c r="A15" t="s">
        <v>434</v>
      </c>
      <c r="B15">
        <v>3.9</v>
      </c>
      <c r="C15" t="s">
        <v>435</v>
      </c>
      <c r="R15" t="s">
        <v>189</v>
      </c>
      <c r="S15" s="2">
        <f t="shared" ref="S15:AE15" si="3">$S$5</f>
        <v>8.5810517220665614E-2</v>
      </c>
      <c r="T15" s="2">
        <f t="shared" si="3"/>
        <v>8.5810517220665614E-2</v>
      </c>
      <c r="U15" s="2">
        <f t="shared" si="3"/>
        <v>8.5810517220665614E-2</v>
      </c>
      <c r="V15" s="2">
        <f t="shared" si="3"/>
        <v>8.5810517220665614E-2</v>
      </c>
      <c r="W15" s="2">
        <f t="shared" si="3"/>
        <v>8.5810517220665614E-2</v>
      </c>
      <c r="X15" s="2">
        <f t="shared" si="3"/>
        <v>8.5810517220665614E-2</v>
      </c>
      <c r="Y15" s="2">
        <f t="shared" si="3"/>
        <v>8.5810517220665614E-2</v>
      </c>
      <c r="Z15" s="2">
        <f t="shared" si="3"/>
        <v>8.5810517220665614E-2</v>
      </c>
      <c r="AA15" s="2">
        <f t="shared" si="3"/>
        <v>8.5810517220665614E-2</v>
      </c>
      <c r="AB15" s="2">
        <f t="shared" si="3"/>
        <v>8.5810517220665614E-2</v>
      </c>
      <c r="AC15" s="2">
        <f t="shared" si="3"/>
        <v>8.5810517220665614E-2</v>
      </c>
      <c r="AD15" s="2">
        <f t="shared" si="3"/>
        <v>8.5810517220665614E-2</v>
      </c>
      <c r="AE15" s="2">
        <f t="shared" si="3"/>
        <v>8.5810517220665614E-2</v>
      </c>
    </row>
    <row r="16" spans="1:38" x14ac:dyDescent="0.2">
      <c r="A16" t="s">
        <v>27</v>
      </c>
      <c r="B16">
        <v>240</v>
      </c>
      <c r="R16" s="7" t="s">
        <v>1</v>
      </c>
    </row>
    <row r="17" spans="1:31" x14ac:dyDescent="0.2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E17" si="4">$Y$4</f>
        <v>678.26769230769241</v>
      </c>
      <c r="T17" s="5">
        <f t="shared" si="4"/>
        <v>678.26769230769241</v>
      </c>
      <c r="U17" s="5">
        <f t="shared" si="4"/>
        <v>678.26769230769241</v>
      </c>
      <c r="V17" s="5">
        <f t="shared" si="4"/>
        <v>678.26769230769241</v>
      </c>
      <c r="W17" s="5">
        <f t="shared" si="4"/>
        <v>678.26769230769241</v>
      </c>
      <c r="X17" s="5">
        <f t="shared" si="4"/>
        <v>678.26769230769241</v>
      </c>
      <c r="Y17" s="5">
        <f t="shared" si="4"/>
        <v>678.26769230769241</v>
      </c>
      <c r="Z17" s="5">
        <f t="shared" si="4"/>
        <v>678.26769230769241</v>
      </c>
      <c r="AA17" s="5">
        <f t="shared" si="4"/>
        <v>678.26769230769241</v>
      </c>
      <c r="AB17" s="5">
        <f t="shared" si="4"/>
        <v>678.26769230769241</v>
      </c>
      <c r="AC17" s="5">
        <f t="shared" si="4"/>
        <v>678.26769230769241</v>
      </c>
      <c r="AD17" s="5">
        <f t="shared" si="4"/>
        <v>678.26769230769241</v>
      </c>
      <c r="AE17" s="5">
        <f t="shared" si="4"/>
        <v>678.26769230769241</v>
      </c>
    </row>
    <row r="18" spans="1:31" x14ac:dyDescent="0.2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E18" si="5">$AC$5</f>
        <v>10</v>
      </c>
      <c r="T18">
        <f t="shared" si="5"/>
        <v>10</v>
      </c>
      <c r="U18">
        <f t="shared" si="5"/>
        <v>10</v>
      </c>
      <c r="V18">
        <f t="shared" si="5"/>
        <v>10</v>
      </c>
      <c r="W18">
        <f t="shared" si="5"/>
        <v>10</v>
      </c>
      <c r="X18">
        <f t="shared" si="5"/>
        <v>10</v>
      </c>
      <c r="Y18">
        <f t="shared" si="5"/>
        <v>10</v>
      </c>
      <c r="Z18">
        <f t="shared" si="5"/>
        <v>10</v>
      </c>
      <c r="AA18">
        <f t="shared" si="5"/>
        <v>10</v>
      </c>
      <c r="AB18">
        <f t="shared" si="5"/>
        <v>10</v>
      </c>
      <c r="AC18">
        <f t="shared" si="5"/>
        <v>10</v>
      </c>
      <c r="AD18">
        <f t="shared" si="5"/>
        <v>10</v>
      </c>
      <c r="AE18">
        <f t="shared" si="5"/>
        <v>10</v>
      </c>
    </row>
    <row r="19" spans="1:31" x14ac:dyDescent="0.2">
      <c r="A19" t="s">
        <v>165</v>
      </c>
      <c r="B19" s="4">
        <f>B18/E3</f>
        <v>9.4786729857819907</v>
      </c>
      <c r="R19" t="s">
        <v>20</v>
      </c>
      <c r="S19" s="5">
        <f t="shared" ref="S19:AE19" si="6">S$17*S$15+$B$32</f>
        <v>65.002501490990369</v>
      </c>
      <c r="T19" s="5">
        <f t="shared" si="6"/>
        <v>65.002501490990369</v>
      </c>
      <c r="U19" s="5">
        <f t="shared" si="6"/>
        <v>65.002501490990369</v>
      </c>
      <c r="V19" s="5">
        <f t="shared" si="6"/>
        <v>65.002501490990369</v>
      </c>
      <c r="W19" s="5">
        <f t="shared" si="6"/>
        <v>65.002501490990369</v>
      </c>
      <c r="X19" s="5">
        <f t="shared" si="6"/>
        <v>65.002501490990369</v>
      </c>
      <c r="Y19" s="5">
        <f t="shared" si="6"/>
        <v>65.002501490990369</v>
      </c>
      <c r="Z19" s="5">
        <f t="shared" si="6"/>
        <v>65.002501490990369</v>
      </c>
      <c r="AA19" s="5">
        <f t="shared" si="6"/>
        <v>65.002501490990369</v>
      </c>
      <c r="AB19" s="5">
        <f t="shared" si="6"/>
        <v>65.002501490990369</v>
      </c>
      <c r="AC19" s="5">
        <f t="shared" si="6"/>
        <v>65.002501490990369</v>
      </c>
      <c r="AD19" s="5">
        <f t="shared" si="6"/>
        <v>65.002501490990369</v>
      </c>
      <c r="AE19" s="5">
        <f t="shared" si="6"/>
        <v>65.002501490990369</v>
      </c>
    </row>
    <row r="20" spans="1:31" x14ac:dyDescent="0.2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E20" si="7">($B$34*S$18*10^-3 + $B$33)/(1-$B$46)</f>
        <v>126.97417171717171</v>
      </c>
      <c r="T20" s="5">
        <f t="shared" si="7"/>
        <v>126.97417171717171</v>
      </c>
      <c r="U20" s="5">
        <f t="shared" si="7"/>
        <v>126.97417171717171</v>
      </c>
      <c r="V20" s="5">
        <f t="shared" si="7"/>
        <v>126.97417171717171</v>
      </c>
      <c r="W20" s="5">
        <f t="shared" si="7"/>
        <v>126.97417171717171</v>
      </c>
      <c r="X20" s="5">
        <f t="shared" si="7"/>
        <v>126.97417171717171</v>
      </c>
      <c r="Y20" s="5">
        <f t="shared" si="7"/>
        <v>126.97417171717171</v>
      </c>
      <c r="Z20" s="5">
        <f t="shared" si="7"/>
        <v>126.97417171717171</v>
      </c>
      <c r="AA20" s="5">
        <f t="shared" si="7"/>
        <v>126.97417171717171</v>
      </c>
      <c r="AB20" s="5">
        <f t="shared" si="7"/>
        <v>126.97417171717171</v>
      </c>
      <c r="AC20" s="5">
        <f t="shared" si="7"/>
        <v>126.97417171717171</v>
      </c>
      <c r="AD20" s="5">
        <f t="shared" si="7"/>
        <v>126.97417171717171</v>
      </c>
      <c r="AE20" s="5">
        <f t="shared" si="7"/>
        <v>126.97417171717171</v>
      </c>
    </row>
    <row r="21" spans="1:31" x14ac:dyDescent="0.2">
      <c r="A21" t="s">
        <v>49</v>
      </c>
      <c r="B21">
        <f>'Data and sources'!C35</f>
        <v>2071</v>
      </c>
      <c r="C21" t="s">
        <v>48</v>
      </c>
    </row>
    <row r="22" spans="1:31" x14ac:dyDescent="0.2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1" x14ac:dyDescent="0.2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E23" si="8">$AA$4</f>
        <v>775.16307692307703</v>
      </c>
      <c r="T23" s="5">
        <f t="shared" si="8"/>
        <v>775.16307692307703</v>
      </c>
      <c r="U23" s="5">
        <f t="shared" si="8"/>
        <v>775.16307692307703</v>
      </c>
      <c r="V23" s="5">
        <f t="shared" si="8"/>
        <v>775.16307692307703</v>
      </c>
      <c r="W23" s="5">
        <f t="shared" si="8"/>
        <v>775.16307692307703</v>
      </c>
      <c r="X23" s="5">
        <f t="shared" si="8"/>
        <v>775.16307692307703</v>
      </c>
      <c r="Y23" s="5">
        <f t="shared" si="8"/>
        <v>775.16307692307703</v>
      </c>
      <c r="Z23" s="5">
        <f t="shared" si="8"/>
        <v>775.16307692307703</v>
      </c>
      <c r="AA23" s="5">
        <f t="shared" si="8"/>
        <v>775.16307692307703</v>
      </c>
      <c r="AB23" s="5">
        <f t="shared" si="8"/>
        <v>775.16307692307703</v>
      </c>
      <c r="AC23" s="5">
        <f t="shared" si="8"/>
        <v>775.16307692307703</v>
      </c>
      <c r="AD23" s="5">
        <f t="shared" si="8"/>
        <v>775.16307692307703</v>
      </c>
      <c r="AE23" s="5">
        <f t="shared" si="8"/>
        <v>775.16307692307703</v>
      </c>
    </row>
    <row r="24" spans="1:31" x14ac:dyDescent="0.2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E24" si="9">S$23*S$15+$C$32</f>
        <v>77.517144561131843</v>
      </c>
      <c r="T24" s="5">
        <f t="shared" si="9"/>
        <v>77.517144561131843</v>
      </c>
      <c r="U24" s="5">
        <f t="shared" si="9"/>
        <v>77.517144561131843</v>
      </c>
      <c r="V24" s="5">
        <f t="shared" si="9"/>
        <v>77.517144561131843</v>
      </c>
      <c r="W24" s="5">
        <f t="shared" si="9"/>
        <v>77.517144561131843</v>
      </c>
      <c r="X24" s="5">
        <f t="shared" si="9"/>
        <v>77.517144561131843</v>
      </c>
      <c r="Y24" s="5">
        <f t="shared" si="9"/>
        <v>77.517144561131843</v>
      </c>
      <c r="Z24" s="5">
        <f t="shared" si="9"/>
        <v>77.517144561131843</v>
      </c>
      <c r="AA24" s="5">
        <f t="shared" si="9"/>
        <v>77.517144561131843</v>
      </c>
      <c r="AB24" s="5">
        <f t="shared" si="9"/>
        <v>77.517144561131843</v>
      </c>
      <c r="AC24" s="5">
        <f t="shared" si="9"/>
        <v>77.517144561131843</v>
      </c>
      <c r="AD24" s="5">
        <f t="shared" si="9"/>
        <v>77.517144561131843</v>
      </c>
      <c r="AE24" s="5">
        <f t="shared" si="9"/>
        <v>77.517144561131843</v>
      </c>
    </row>
    <row r="25" spans="1:31" x14ac:dyDescent="0.2">
      <c r="A25" t="s">
        <v>52</v>
      </c>
      <c r="B25">
        <v>10390</v>
      </c>
      <c r="C25" t="s">
        <v>51</v>
      </c>
      <c r="R25" t="s">
        <v>32</v>
      </c>
      <c r="S25" s="5">
        <f t="shared" ref="S25:AE25" si="10">($C$34*S$18*10^-3 + $C$33)/(1-$C$46)</f>
        <v>84.936820512820518</v>
      </c>
      <c r="T25" s="5">
        <f t="shared" si="10"/>
        <v>84.936820512820518</v>
      </c>
      <c r="U25" s="5">
        <f t="shared" si="10"/>
        <v>84.936820512820518</v>
      </c>
      <c r="V25" s="5">
        <f t="shared" si="10"/>
        <v>84.936820512820518</v>
      </c>
      <c r="W25" s="5">
        <f t="shared" si="10"/>
        <v>84.936820512820518</v>
      </c>
      <c r="X25" s="5">
        <f t="shared" si="10"/>
        <v>84.936820512820518</v>
      </c>
      <c r="Y25" s="5">
        <f t="shared" si="10"/>
        <v>84.936820512820518</v>
      </c>
      <c r="Z25" s="5">
        <f t="shared" si="10"/>
        <v>84.936820512820518</v>
      </c>
      <c r="AA25" s="5">
        <f t="shared" si="10"/>
        <v>84.936820512820518</v>
      </c>
      <c r="AB25" s="5">
        <f t="shared" si="10"/>
        <v>84.936820512820518</v>
      </c>
      <c r="AC25" s="5">
        <f t="shared" si="10"/>
        <v>84.936820512820518</v>
      </c>
      <c r="AD25" s="5">
        <f t="shared" si="10"/>
        <v>84.936820512820518</v>
      </c>
      <c r="AE25" s="5">
        <f t="shared" si="10"/>
        <v>84.936820512820518</v>
      </c>
    </row>
    <row r="26" spans="1:31" x14ac:dyDescent="0.2">
      <c r="A26" t="s">
        <v>53</v>
      </c>
      <c r="B26">
        <v>6705</v>
      </c>
      <c r="C26" t="s">
        <v>51</v>
      </c>
    </row>
    <row r="27" spans="1:31" x14ac:dyDescent="0.2">
      <c r="R27" s="7" t="s">
        <v>3</v>
      </c>
    </row>
    <row r="28" spans="1:31" x14ac:dyDescent="0.2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1">INDEX($T$4:$U$5, MATCH(T10,$T$4:$T$5),2)</f>
        <v>1140</v>
      </c>
      <c r="U28" s="5">
        <f t="shared" si="11"/>
        <v>976.42784318082204</v>
      </c>
      <c r="V28" s="5">
        <f t="shared" si="11"/>
        <v>976.42784318082204</v>
      </c>
      <c r="W28" s="5">
        <f t="shared" si="11"/>
        <v>976.42784318082204</v>
      </c>
      <c r="X28" s="5">
        <f t="shared" si="11"/>
        <v>976.42784318082204</v>
      </c>
      <c r="Y28" s="5">
        <f t="shared" si="11"/>
        <v>976.42784318082204</v>
      </c>
      <c r="Z28" s="5">
        <f t="shared" si="11"/>
        <v>976.42784318082204</v>
      </c>
      <c r="AA28" s="5">
        <f t="shared" si="11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  <c r="AD28" s="5">
        <f t="shared" ref="AD28" si="12">INDEX($T$4:$U$5, MATCH(AD10,$T$4:$T$5),2)</f>
        <v>1140</v>
      </c>
      <c r="AE28" s="5">
        <f>INDEX($T$4:$U$5, MATCH(AE10,$T$4:$T$5),2)</f>
        <v>1140</v>
      </c>
    </row>
    <row r="29" spans="1:31" x14ac:dyDescent="0.2">
      <c r="A29" s="7" t="s">
        <v>16</v>
      </c>
      <c r="Q29" t="s">
        <v>208</v>
      </c>
      <c r="R29" t="s">
        <v>183</v>
      </c>
      <c r="S29" s="4">
        <f t="shared" ref="S29:AC29" si="13">$W$4</f>
        <v>2.6153846153846154</v>
      </c>
      <c r="T29" s="4">
        <f>$W$5</f>
        <v>3.9</v>
      </c>
      <c r="U29" s="4">
        <f t="shared" si="13"/>
        <v>2.6153846153846154</v>
      </c>
      <c r="V29" s="4">
        <f t="shared" si="13"/>
        <v>2.6153846153846154</v>
      </c>
      <c r="W29" s="4">
        <f t="shared" si="13"/>
        <v>2.6153846153846154</v>
      </c>
      <c r="X29" s="4">
        <f t="shared" si="13"/>
        <v>2.6153846153846154</v>
      </c>
      <c r="Y29" s="4">
        <f t="shared" si="13"/>
        <v>2.6153846153846154</v>
      </c>
      <c r="Z29" s="4">
        <f t="shared" si="13"/>
        <v>2.6153846153846154</v>
      </c>
      <c r="AA29" s="4">
        <f t="shared" si="13"/>
        <v>2.6153846153846154</v>
      </c>
      <c r="AB29" s="4">
        <f t="shared" si="13"/>
        <v>2.6153846153846154</v>
      </c>
      <c r="AC29" s="4">
        <f t="shared" si="13"/>
        <v>2.6153846153846154</v>
      </c>
      <c r="AD29" s="4">
        <f>$W$5</f>
        <v>3.9</v>
      </c>
      <c r="AE29" s="4">
        <f>$W$5</f>
        <v>3.9</v>
      </c>
    </row>
    <row r="30" spans="1:31" x14ac:dyDescent="0.2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E30" si="14">S$28*S$15+$D$32</f>
        <v>125.88777825200532</v>
      </c>
      <c r="T30" s="5">
        <f t="shared" si="14"/>
        <v>139.92398963155881</v>
      </c>
      <c r="U30" s="5">
        <f t="shared" si="14"/>
        <v>125.88777825200532</v>
      </c>
      <c r="V30" s="5">
        <f t="shared" si="14"/>
        <v>125.88777825200532</v>
      </c>
      <c r="W30" s="5">
        <f t="shared" si="14"/>
        <v>125.88777825200532</v>
      </c>
      <c r="X30" s="5">
        <f t="shared" si="14"/>
        <v>125.88777825200532</v>
      </c>
      <c r="Y30" s="5">
        <f t="shared" si="14"/>
        <v>125.88777825200532</v>
      </c>
      <c r="Z30" s="5">
        <f t="shared" si="14"/>
        <v>125.88777825200532</v>
      </c>
      <c r="AA30" s="5">
        <f t="shared" si="14"/>
        <v>125.88777825200532</v>
      </c>
      <c r="AB30" s="5">
        <f t="shared" si="14"/>
        <v>125.88777825200532</v>
      </c>
      <c r="AC30" s="5">
        <f t="shared" si="14"/>
        <v>125.88777825200532</v>
      </c>
      <c r="AD30" s="5">
        <f t="shared" si="14"/>
        <v>139.92398963155881</v>
      </c>
      <c r="AE30" s="5">
        <f t="shared" si="14"/>
        <v>139.92398963155881</v>
      </c>
    </row>
    <row r="31" spans="1:31" x14ac:dyDescent="0.2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5">B31*$E$1</f>
        <v>44087.400000000009</v>
      </c>
      <c r="I31">
        <f t="shared" si="15"/>
        <v>50385.600000000006</v>
      </c>
      <c r="J31">
        <f t="shared" si="15"/>
        <v>63467.80980675343</v>
      </c>
      <c r="R31" t="s">
        <v>32</v>
      </c>
      <c r="S31" s="5">
        <f t="shared" ref="S31:AE31" si="16">($D$34*S$29*$E$3*10^-3 + $D$33)/(1-$D$46)</f>
        <v>32.466607822649564</v>
      </c>
      <c r="T31" s="5">
        <f t="shared" si="16"/>
        <v>45.902984148611111</v>
      </c>
      <c r="U31" s="5">
        <f t="shared" si="16"/>
        <v>32.466607822649564</v>
      </c>
      <c r="V31" s="5">
        <f t="shared" si="16"/>
        <v>32.466607822649564</v>
      </c>
      <c r="W31" s="5">
        <f t="shared" si="16"/>
        <v>32.466607822649564</v>
      </c>
      <c r="X31" s="5">
        <f t="shared" si="16"/>
        <v>32.466607822649564</v>
      </c>
      <c r="Y31" s="5">
        <f t="shared" si="16"/>
        <v>32.466607822649564</v>
      </c>
      <c r="Z31" s="5">
        <f t="shared" si="16"/>
        <v>32.466607822649564</v>
      </c>
      <c r="AA31" s="5">
        <f t="shared" si="16"/>
        <v>32.466607822649564</v>
      </c>
      <c r="AB31" s="5">
        <f t="shared" si="16"/>
        <v>32.466607822649564</v>
      </c>
      <c r="AC31" s="5">
        <f t="shared" si="16"/>
        <v>32.466607822649564</v>
      </c>
      <c r="AD31" s="5">
        <f t="shared" si="16"/>
        <v>45.902984148611111</v>
      </c>
      <c r="AE31" s="5">
        <f t="shared" si="16"/>
        <v>45.902984148611111</v>
      </c>
    </row>
    <row r="32" spans="1:31" x14ac:dyDescent="0.2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5"/>
        <v>442</v>
      </c>
      <c r="I32" s="5">
        <f t="shared" si="15"/>
        <v>715</v>
      </c>
      <c r="J32" s="5">
        <f t="shared" si="15"/>
        <v>2736.5</v>
      </c>
    </row>
    <row r="33" spans="1:31" x14ac:dyDescent="0.2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5"/>
        <v>695.5</v>
      </c>
      <c r="I33" s="5">
        <f t="shared" si="15"/>
        <v>227.5</v>
      </c>
      <c r="J33" s="5">
        <f t="shared" si="15"/>
        <v>299</v>
      </c>
      <c r="P33" s="5"/>
      <c r="R33" s="7" t="s">
        <v>190</v>
      </c>
    </row>
    <row r="34" spans="1:31" x14ac:dyDescent="0.2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7">(S24-S19)*1000/(S20-S25)/8760</f>
        <v>3.3984353954038309E-2</v>
      </c>
      <c r="T34" s="2">
        <f t="shared" si="17"/>
        <v>3.3984353954038309E-2</v>
      </c>
      <c r="U34" s="2">
        <f t="shared" si="17"/>
        <v>3.3984353954038309E-2</v>
      </c>
      <c r="V34" s="2">
        <f t="shared" si="17"/>
        <v>3.3984353954038309E-2</v>
      </c>
      <c r="W34" s="2">
        <f t="shared" si="17"/>
        <v>3.3984353954038309E-2</v>
      </c>
      <c r="X34" s="2">
        <f t="shared" si="17"/>
        <v>3.3984353954038309E-2</v>
      </c>
      <c r="Y34" s="2">
        <f t="shared" si="17"/>
        <v>3.3984353954038309E-2</v>
      </c>
      <c r="Z34" s="2">
        <f t="shared" si="17"/>
        <v>3.3984353954038309E-2</v>
      </c>
      <c r="AA34" s="2">
        <f t="shared" si="17"/>
        <v>3.3984353954038309E-2</v>
      </c>
      <c r="AB34" s="2">
        <f t="shared" si="17"/>
        <v>3.3984353954038309E-2</v>
      </c>
      <c r="AC34" s="2">
        <f t="shared" si="17"/>
        <v>3.3984353954038309E-2</v>
      </c>
      <c r="AD34" s="2">
        <f t="shared" ref="AD34:AE34" si="18">(AD24-AD19)*1000/(AD20-AD25)/8760</f>
        <v>3.3984353954038309E-2</v>
      </c>
      <c r="AE34" s="2">
        <f t="shared" si="18"/>
        <v>3.3984353954038309E-2</v>
      </c>
    </row>
    <row r="35" spans="1:31" x14ac:dyDescent="0.2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9">(S30-S24)*1000/(S25-S31)/8760</f>
        <v>0.10523612453151106</v>
      </c>
      <c r="T35" s="2">
        <f t="shared" si="19"/>
        <v>0.18251009215426989</v>
      </c>
      <c r="U35" s="2">
        <f t="shared" si="19"/>
        <v>0.10523612453151106</v>
      </c>
      <c r="V35" s="2">
        <f t="shared" si="19"/>
        <v>0.10523612453151106</v>
      </c>
      <c r="W35" s="2">
        <f t="shared" si="19"/>
        <v>0.10523612453151106</v>
      </c>
      <c r="X35" s="2">
        <f t="shared" si="19"/>
        <v>0.10523612453151106</v>
      </c>
      <c r="Y35" s="2">
        <f t="shared" si="19"/>
        <v>0.10523612453151106</v>
      </c>
      <c r="Z35" s="2">
        <f t="shared" si="19"/>
        <v>0.10523612453151106</v>
      </c>
      <c r="AA35" s="2">
        <f t="shared" si="19"/>
        <v>0.10523612453151106</v>
      </c>
      <c r="AB35" s="2">
        <f t="shared" si="19"/>
        <v>0.10523612453151106</v>
      </c>
      <c r="AC35" s="2">
        <f t="shared" si="19"/>
        <v>0.10523612453151106</v>
      </c>
      <c r="AD35" s="2">
        <f t="shared" ref="AD35:AE35" si="20">(AD30-AD24)*1000/(AD25-AD31)/8760</f>
        <v>0.18251009215426989</v>
      </c>
      <c r="AE35" s="2">
        <f t="shared" si="20"/>
        <v>0.18251009215426989</v>
      </c>
    </row>
    <row r="36" spans="1:31" x14ac:dyDescent="0.2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2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D37" si="21">S18</f>
        <v>10</v>
      </c>
      <c r="T37">
        <f t="shared" si="21"/>
        <v>10</v>
      </c>
      <c r="U37">
        <f t="shared" si="21"/>
        <v>10</v>
      </c>
      <c r="V37">
        <f t="shared" si="21"/>
        <v>10</v>
      </c>
      <c r="W37">
        <f t="shared" si="21"/>
        <v>10</v>
      </c>
      <c r="X37">
        <f t="shared" si="21"/>
        <v>10</v>
      </c>
      <c r="Y37">
        <f t="shared" si="21"/>
        <v>10</v>
      </c>
      <c r="Z37">
        <f t="shared" si="21"/>
        <v>10</v>
      </c>
      <c r="AA37">
        <f t="shared" si="21"/>
        <v>10</v>
      </c>
      <c r="AB37">
        <f t="shared" si="21"/>
        <v>10</v>
      </c>
      <c r="AC37">
        <f t="shared" si="21"/>
        <v>10</v>
      </c>
      <c r="AD37">
        <f t="shared" si="21"/>
        <v>10</v>
      </c>
      <c r="AE37">
        <f t="shared" ref="AE37" si="22">AE18</f>
        <v>10</v>
      </c>
    </row>
    <row r="38" spans="1:31" x14ac:dyDescent="0.2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D38" si="23">S17</f>
        <v>678.26769230769241</v>
      </c>
      <c r="T38" s="5">
        <f t="shared" si="23"/>
        <v>678.26769230769241</v>
      </c>
      <c r="U38" s="5">
        <f t="shared" si="23"/>
        <v>678.26769230769241</v>
      </c>
      <c r="V38" s="5">
        <f t="shared" si="23"/>
        <v>678.26769230769241</v>
      </c>
      <c r="W38" s="5">
        <f t="shared" si="23"/>
        <v>678.26769230769241</v>
      </c>
      <c r="X38" s="5">
        <f t="shared" si="23"/>
        <v>678.26769230769241</v>
      </c>
      <c r="Y38" s="5">
        <f t="shared" si="23"/>
        <v>678.26769230769241</v>
      </c>
      <c r="Z38" s="5">
        <f t="shared" si="23"/>
        <v>678.26769230769241</v>
      </c>
      <c r="AA38" s="5">
        <f t="shared" si="23"/>
        <v>678.26769230769241</v>
      </c>
      <c r="AB38" s="5">
        <f t="shared" si="23"/>
        <v>678.26769230769241</v>
      </c>
      <c r="AC38" s="5">
        <f t="shared" si="23"/>
        <v>678.26769230769241</v>
      </c>
      <c r="AD38" s="5">
        <f t="shared" si="23"/>
        <v>678.26769230769241</v>
      </c>
      <c r="AE38" s="5">
        <f t="shared" ref="AE38" si="24">AE17</f>
        <v>678.26769230769241</v>
      </c>
    </row>
    <row r="39" spans="1:31" x14ac:dyDescent="0.2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D39" si="25">S23</f>
        <v>775.16307692307703</v>
      </c>
      <c r="T39" s="5">
        <f t="shared" si="25"/>
        <v>775.16307692307703</v>
      </c>
      <c r="U39" s="5">
        <f t="shared" si="25"/>
        <v>775.16307692307703</v>
      </c>
      <c r="V39" s="5">
        <f t="shared" si="25"/>
        <v>775.16307692307703</v>
      </c>
      <c r="W39" s="5">
        <f t="shared" si="25"/>
        <v>775.16307692307703</v>
      </c>
      <c r="X39" s="5">
        <f t="shared" si="25"/>
        <v>775.16307692307703</v>
      </c>
      <c r="Y39" s="5">
        <f t="shared" si="25"/>
        <v>775.16307692307703</v>
      </c>
      <c r="Z39" s="5">
        <f t="shared" si="25"/>
        <v>775.16307692307703</v>
      </c>
      <c r="AA39" s="5">
        <f t="shared" si="25"/>
        <v>775.16307692307703</v>
      </c>
      <c r="AB39" s="5">
        <f t="shared" si="25"/>
        <v>775.16307692307703</v>
      </c>
      <c r="AC39" s="5">
        <f t="shared" si="25"/>
        <v>775.16307692307703</v>
      </c>
      <c r="AD39" s="5">
        <f t="shared" si="25"/>
        <v>775.16307692307703</v>
      </c>
      <c r="AE39" s="5">
        <f t="shared" ref="AE39" si="26">AE23</f>
        <v>775.16307692307703</v>
      </c>
    </row>
    <row r="40" spans="1:31" x14ac:dyDescent="0.2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D40" si="27">S28</f>
        <v>976.42784318082204</v>
      </c>
      <c r="T40" s="5">
        <f t="shared" si="27"/>
        <v>1140</v>
      </c>
      <c r="U40" s="5">
        <f t="shared" si="27"/>
        <v>976.42784318082204</v>
      </c>
      <c r="V40" s="5">
        <f t="shared" si="27"/>
        <v>976.42784318082204</v>
      </c>
      <c r="W40" s="5">
        <f t="shared" si="27"/>
        <v>976.42784318082204</v>
      </c>
      <c r="X40" s="5">
        <f t="shared" si="27"/>
        <v>976.42784318082204</v>
      </c>
      <c r="Y40" s="5">
        <f t="shared" si="27"/>
        <v>976.42784318082204</v>
      </c>
      <c r="Z40" s="5">
        <f t="shared" si="27"/>
        <v>976.42784318082204</v>
      </c>
      <c r="AA40" s="5">
        <f t="shared" si="27"/>
        <v>976.42784318082204</v>
      </c>
      <c r="AB40" s="5">
        <f t="shared" si="27"/>
        <v>976.42784318082204</v>
      </c>
      <c r="AC40" s="5">
        <f t="shared" si="27"/>
        <v>976.42784318082204</v>
      </c>
      <c r="AD40" s="5">
        <f t="shared" si="27"/>
        <v>1140</v>
      </c>
      <c r="AE40" s="5">
        <f t="shared" ref="AE40" si="28">AE28</f>
        <v>1140</v>
      </c>
    </row>
    <row r="41" spans="1:31" x14ac:dyDescent="0.2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1" x14ac:dyDescent="0.2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1" x14ac:dyDescent="0.2">
      <c r="A43" t="s">
        <v>22</v>
      </c>
      <c r="B43" s="6">
        <f t="shared" ref="B43:D45" si="29">B39*B$34*10^-3/$E$2</f>
        <v>1.0454948181818182E-3</v>
      </c>
      <c r="C43" s="6">
        <f t="shared" si="29"/>
        <v>7.2103090909090911E-4</v>
      </c>
      <c r="D43" s="6">
        <f t="shared" si="29"/>
        <v>0.22306893749999998</v>
      </c>
      <c r="Q43" t="s">
        <v>194</v>
      </c>
      <c r="R43" t="s">
        <v>193</v>
      </c>
    </row>
    <row r="44" spans="1:31" x14ac:dyDescent="0.2">
      <c r="A44" t="s">
        <v>23</v>
      </c>
      <c r="B44" s="3">
        <f t="shared" si="29"/>
        <v>0.17250664499999999</v>
      </c>
      <c r="C44" s="3">
        <f t="shared" si="29"/>
        <v>2.6317628181818178E-2</v>
      </c>
      <c r="D44" s="3">
        <f t="shared" si="29"/>
        <v>0.20278994318181817</v>
      </c>
      <c r="Q44">
        <v>0</v>
      </c>
      <c r="R44" t="s">
        <v>195</v>
      </c>
      <c r="S44" s="5">
        <f t="shared" ref="S44:AD44" si="30">S19</f>
        <v>65.002501490990369</v>
      </c>
      <c r="T44" s="5">
        <f t="shared" si="30"/>
        <v>65.002501490990369</v>
      </c>
      <c r="U44" s="5">
        <f t="shared" si="30"/>
        <v>65.002501490990369</v>
      </c>
      <c r="V44" s="5">
        <f t="shared" si="30"/>
        <v>65.002501490990369</v>
      </c>
      <c r="W44" s="5">
        <f t="shared" si="30"/>
        <v>65.002501490990369</v>
      </c>
      <c r="X44" s="5">
        <f t="shared" si="30"/>
        <v>65.002501490990369</v>
      </c>
      <c r="Y44" s="5">
        <f t="shared" si="30"/>
        <v>65.002501490990369</v>
      </c>
      <c r="Z44" s="5">
        <f t="shared" si="30"/>
        <v>65.002501490990369</v>
      </c>
      <c r="AA44" s="5">
        <f t="shared" si="30"/>
        <v>65.002501490990369</v>
      </c>
      <c r="AB44" s="5">
        <f t="shared" si="30"/>
        <v>65.002501490990369</v>
      </c>
      <c r="AC44" s="5">
        <f t="shared" si="30"/>
        <v>65.002501490990369</v>
      </c>
      <c r="AD44" s="5">
        <f t="shared" si="30"/>
        <v>65.002501490990369</v>
      </c>
      <c r="AE44" s="5">
        <f t="shared" ref="AE44" si="31">AE19</f>
        <v>65.002501490990369</v>
      </c>
    </row>
    <row r="45" spans="1:31" x14ac:dyDescent="0.2">
      <c r="A45" t="s">
        <v>24</v>
      </c>
      <c r="B45" s="2">
        <f t="shared" si="29"/>
        <v>3.1364844545454539E-2</v>
      </c>
      <c r="C45" s="2">
        <f t="shared" si="29"/>
        <v>2.0909896363636361E-2</v>
      </c>
      <c r="D45" s="2">
        <f t="shared" si="29"/>
        <v>4.4613787499999995E-2</v>
      </c>
      <c r="Q45">
        <v>8760</v>
      </c>
      <c r="R45" t="s">
        <v>195</v>
      </c>
      <c r="S45" s="5">
        <f t="shared" ref="S45:AD45" si="32">S44+S20*$Q$45/1000</f>
        <v>1177.2962457334145</v>
      </c>
      <c r="T45" s="5">
        <f t="shared" si="32"/>
        <v>1177.2962457334145</v>
      </c>
      <c r="U45" s="5">
        <f t="shared" si="32"/>
        <v>1177.2962457334145</v>
      </c>
      <c r="V45" s="5">
        <f t="shared" si="32"/>
        <v>1177.2962457334145</v>
      </c>
      <c r="W45" s="5">
        <f t="shared" si="32"/>
        <v>1177.2962457334145</v>
      </c>
      <c r="X45" s="5">
        <f t="shared" si="32"/>
        <v>1177.2962457334145</v>
      </c>
      <c r="Y45" s="5">
        <f t="shared" si="32"/>
        <v>1177.2962457334145</v>
      </c>
      <c r="Z45" s="5">
        <f t="shared" si="32"/>
        <v>1177.2962457334145</v>
      </c>
      <c r="AA45" s="5">
        <f t="shared" si="32"/>
        <v>1177.2962457334145</v>
      </c>
      <c r="AB45" s="5">
        <f t="shared" si="32"/>
        <v>1177.2962457334145</v>
      </c>
      <c r="AC45" s="5">
        <f t="shared" si="32"/>
        <v>1177.2962457334145</v>
      </c>
      <c r="AD45" s="5">
        <f t="shared" si="32"/>
        <v>1177.2962457334145</v>
      </c>
      <c r="AE45" s="5">
        <f t="shared" ref="AE45" si="33">AE44+AE20*$Q$45/1000</f>
        <v>1177.2962457334145</v>
      </c>
    </row>
    <row r="46" spans="1:31" x14ac:dyDescent="0.2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D46" si="34">S24</f>
        <v>77.517144561131843</v>
      </c>
      <c r="T46" s="5">
        <f t="shared" si="34"/>
        <v>77.517144561131843</v>
      </c>
      <c r="U46" s="5">
        <f t="shared" si="34"/>
        <v>77.517144561131843</v>
      </c>
      <c r="V46" s="5">
        <f t="shared" si="34"/>
        <v>77.517144561131843</v>
      </c>
      <c r="W46" s="5">
        <f t="shared" si="34"/>
        <v>77.517144561131843</v>
      </c>
      <c r="X46" s="5">
        <f t="shared" si="34"/>
        <v>77.517144561131843</v>
      </c>
      <c r="Y46" s="5">
        <f t="shared" si="34"/>
        <v>77.517144561131843</v>
      </c>
      <c r="Z46" s="5">
        <f t="shared" si="34"/>
        <v>77.517144561131843</v>
      </c>
      <c r="AA46" s="5">
        <f t="shared" si="34"/>
        <v>77.517144561131843</v>
      </c>
      <c r="AB46" s="5">
        <f t="shared" si="34"/>
        <v>77.517144561131843</v>
      </c>
      <c r="AC46" s="5">
        <f t="shared" si="34"/>
        <v>77.517144561131843</v>
      </c>
      <c r="AD46" s="5">
        <f t="shared" si="34"/>
        <v>77.517144561131843</v>
      </c>
      <c r="AE46" s="5">
        <f t="shared" ref="AE46" si="35">AE24</f>
        <v>77.517144561131843</v>
      </c>
    </row>
    <row r="47" spans="1:31" x14ac:dyDescent="0.2">
      <c r="Q47">
        <v>8760</v>
      </c>
      <c r="R47" t="s">
        <v>196</v>
      </c>
      <c r="S47" s="5">
        <f t="shared" ref="S47:AD47" si="36">S46+S25*$Q$47/1000</f>
        <v>821.56369225343963</v>
      </c>
      <c r="T47" s="5">
        <f t="shared" si="36"/>
        <v>821.56369225343963</v>
      </c>
      <c r="U47" s="5">
        <f t="shared" si="36"/>
        <v>821.56369225343963</v>
      </c>
      <c r="V47" s="5">
        <f t="shared" si="36"/>
        <v>821.56369225343963</v>
      </c>
      <c r="W47" s="5">
        <f t="shared" si="36"/>
        <v>821.56369225343963</v>
      </c>
      <c r="X47" s="5">
        <f t="shared" si="36"/>
        <v>821.56369225343963</v>
      </c>
      <c r="Y47" s="5">
        <f t="shared" si="36"/>
        <v>821.56369225343963</v>
      </c>
      <c r="Z47" s="5">
        <f t="shared" si="36"/>
        <v>821.56369225343963</v>
      </c>
      <c r="AA47" s="5">
        <f t="shared" si="36"/>
        <v>821.56369225343963</v>
      </c>
      <c r="AB47" s="5">
        <f t="shared" si="36"/>
        <v>821.56369225343963</v>
      </c>
      <c r="AC47" s="5">
        <f t="shared" si="36"/>
        <v>821.56369225343963</v>
      </c>
      <c r="AD47" s="5">
        <f t="shared" si="36"/>
        <v>821.56369225343963</v>
      </c>
      <c r="AE47" s="5">
        <f t="shared" ref="AE47" si="37">AE46+AE25*$Q$47/1000</f>
        <v>821.56369225343963</v>
      </c>
    </row>
    <row r="48" spans="1:31" x14ac:dyDescent="0.2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D48" si="38">S30</f>
        <v>125.88777825200532</v>
      </c>
      <c r="T48" s="5">
        <f t="shared" si="38"/>
        <v>139.92398963155881</v>
      </c>
      <c r="U48" s="5">
        <f t="shared" si="38"/>
        <v>125.88777825200532</v>
      </c>
      <c r="V48" s="5">
        <f t="shared" si="38"/>
        <v>125.88777825200532</v>
      </c>
      <c r="W48" s="5">
        <f t="shared" si="38"/>
        <v>125.88777825200532</v>
      </c>
      <c r="X48" s="5">
        <f t="shared" si="38"/>
        <v>125.88777825200532</v>
      </c>
      <c r="Y48" s="5">
        <f t="shared" si="38"/>
        <v>125.88777825200532</v>
      </c>
      <c r="Z48" s="5">
        <f t="shared" si="38"/>
        <v>125.88777825200532</v>
      </c>
      <c r="AA48" s="5">
        <f t="shared" si="38"/>
        <v>125.88777825200532</v>
      </c>
      <c r="AB48" s="5">
        <f t="shared" si="38"/>
        <v>125.88777825200532</v>
      </c>
      <c r="AC48" s="5">
        <f t="shared" si="38"/>
        <v>125.88777825200532</v>
      </c>
      <c r="AD48" s="5">
        <f t="shared" si="38"/>
        <v>139.92398963155881</v>
      </c>
      <c r="AE48" s="5">
        <f t="shared" ref="AE48" si="39">AE30</f>
        <v>139.92398963155881</v>
      </c>
    </row>
    <row r="49" spans="1:31" x14ac:dyDescent="0.2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D49" si="40">S48+S31*$Q$49/1000</f>
        <v>410.29526277841552</v>
      </c>
      <c r="T49" s="5">
        <f t="shared" si="40"/>
        <v>542.03413077339212</v>
      </c>
      <c r="U49" s="5">
        <f t="shared" si="40"/>
        <v>410.29526277841552</v>
      </c>
      <c r="V49" s="5">
        <f t="shared" si="40"/>
        <v>410.29526277841552</v>
      </c>
      <c r="W49" s="5">
        <f t="shared" si="40"/>
        <v>410.29526277841552</v>
      </c>
      <c r="X49" s="5">
        <f t="shared" si="40"/>
        <v>410.29526277841552</v>
      </c>
      <c r="Y49" s="5">
        <f t="shared" si="40"/>
        <v>410.29526277841552</v>
      </c>
      <c r="Z49" s="5">
        <f t="shared" si="40"/>
        <v>410.29526277841552</v>
      </c>
      <c r="AA49" s="5">
        <f t="shared" si="40"/>
        <v>410.29526277841552</v>
      </c>
      <c r="AB49" s="5">
        <f t="shared" si="40"/>
        <v>410.29526277841552</v>
      </c>
      <c r="AC49" s="5">
        <f t="shared" si="40"/>
        <v>410.29526277841552</v>
      </c>
      <c r="AD49" s="5">
        <f t="shared" si="40"/>
        <v>542.03413077339212</v>
      </c>
      <c r="AE49" s="5">
        <f t="shared" ref="AE49" si="41">AE48+AE31*$Q$49/1000</f>
        <v>542.03413077339212</v>
      </c>
    </row>
    <row r="50" spans="1:31" ht="16" x14ac:dyDescent="0.2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1" x14ac:dyDescent="0.2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425</v>
      </c>
      <c r="R51" s="7" t="s">
        <v>197</v>
      </c>
    </row>
    <row r="52" spans="1:31" x14ac:dyDescent="0.2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D52" si="42">S9</f>
        <v>coallc</v>
      </c>
      <c r="T52" t="str">
        <f t="shared" si="42"/>
        <v>coalhc</v>
      </c>
      <c r="U52" t="str">
        <f t="shared" si="42"/>
        <v>coallcW10lc</v>
      </c>
      <c r="V52" t="str">
        <f t="shared" si="42"/>
        <v>coallcW20lc</v>
      </c>
      <c r="W52" t="str">
        <f t="shared" si="42"/>
        <v>coallcW30lc</v>
      </c>
      <c r="X52" t="str">
        <f t="shared" si="42"/>
        <v>coallcS10lc</v>
      </c>
      <c r="Y52" t="str">
        <f t="shared" si="42"/>
        <v>coallcS20lc</v>
      </c>
      <c r="Z52" t="str">
        <f t="shared" si="42"/>
        <v>coallcS30lc</v>
      </c>
      <c r="AA52" t="str">
        <f t="shared" si="42"/>
        <v>coallcW30lcS30lc</v>
      </c>
      <c r="AB52" t="str">
        <f t="shared" si="42"/>
        <v>coallcB25lc</v>
      </c>
      <c r="AC52" t="str">
        <f t="shared" si="42"/>
        <v>coallcB50lc</v>
      </c>
      <c r="AD52" t="str">
        <f t="shared" si="42"/>
        <v>coalhcW30lcS30lc</v>
      </c>
      <c r="AE52" t="str">
        <f t="shared" ref="AE52" si="43">AE9</f>
        <v>coalhcB50lc</v>
      </c>
    </row>
    <row r="53" spans="1:31" x14ac:dyDescent="0.2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D53" si="44">S17</f>
        <v>678.26769230769241</v>
      </c>
      <c r="T53" s="5">
        <f t="shared" si="44"/>
        <v>678.26769230769241</v>
      </c>
      <c r="U53" s="5">
        <f t="shared" si="44"/>
        <v>678.26769230769241</v>
      </c>
      <c r="V53" s="5">
        <f t="shared" si="44"/>
        <v>678.26769230769241</v>
      </c>
      <c r="W53" s="5">
        <f t="shared" si="44"/>
        <v>678.26769230769241</v>
      </c>
      <c r="X53" s="5">
        <f t="shared" si="44"/>
        <v>678.26769230769241</v>
      </c>
      <c r="Y53" s="5">
        <f t="shared" si="44"/>
        <v>678.26769230769241</v>
      </c>
      <c r="Z53" s="5">
        <f t="shared" si="44"/>
        <v>678.26769230769241</v>
      </c>
      <c r="AA53" s="5">
        <f t="shared" si="44"/>
        <v>678.26769230769241</v>
      </c>
      <c r="AB53" s="5">
        <f t="shared" si="44"/>
        <v>678.26769230769241</v>
      </c>
      <c r="AC53" s="5">
        <f t="shared" si="44"/>
        <v>678.26769230769241</v>
      </c>
      <c r="AD53" s="5">
        <f t="shared" si="44"/>
        <v>678.26769230769241</v>
      </c>
      <c r="AE53" s="5">
        <f t="shared" ref="AE53" si="45">AE17</f>
        <v>678.26769230769241</v>
      </c>
    </row>
    <row r="54" spans="1:31" x14ac:dyDescent="0.2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E54" si="46">$B$32</f>
        <v>6.8</v>
      </c>
      <c r="T54" s="4">
        <f t="shared" si="46"/>
        <v>6.8</v>
      </c>
      <c r="U54" s="4">
        <f t="shared" si="46"/>
        <v>6.8</v>
      </c>
      <c r="V54" s="4">
        <f t="shared" si="46"/>
        <v>6.8</v>
      </c>
      <c r="W54" s="4">
        <f t="shared" si="46"/>
        <v>6.8</v>
      </c>
      <c r="X54" s="4">
        <f t="shared" si="46"/>
        <v>6.8</v>
      </c>
      <c r="Y54" s="4">
        <f t="shared" si="46"/>
        <v>6.8</v>
      </c>
      <c r="Z54" s="4">
        <f t="shared" si="46"/>
        <v>6.8</v>
      </c>
      <c r="AA54" s="4">
        <f t="shared" si="46"/>
        <v>6.8</v>
      </c>
      <c r="AB54" s="4">
        <f t="shared" si="46"/>
        <v>6.8</v>
      </c>
      <c r="AC54" s="4">
        <f t="shared" si="46"/>
        <v>6.8</v>
      </c>
      <c r="AD54" s="4">
        <f t="shared" si="46"/>
        <v>6.8</v>
      </c>
      <c r="AE54" s="4">
        <f t="shared" si="46"/>
        <v>6.8</v>
      </c>
    </row>
    <row r="55" spans="1:31" x14ac:dyDescent="0.2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D55" si="47">S23</f>
        <v>775.16307692307703</v>
      </c>
      <c r="T55" s="5">
        <f t="shared" si="47"/>
        <v>775.16307692307703</v>
      </c>
      <c r="U55" s="5">
        <f t="shared" si="47"/>
        <v>775.16307692307703</v>
      </c>
      <c r="V55" s="5">
        <f t="shared" si="47"/>
        <v>775.16307692307703</v>
      </c>
      <c r="W55" s="5">
        <f t="shared" si="47"/>
        <v>775.16307692307703</v>
      </c>
      <c r="X55" s="5">
        <f t="shared" si="47"/>
        <v>775.16307692307703</v>
      </c>
      <c r="Y55" s="5">
        <f t="shared" si="47"/>
        <v>775.16307692307703</v>
      </c>
      <c r="Z55" s="5">
        <f t="shared" si="47"/>
        <v>775.16307692307703</v>
      </c>
      <c r="AA55" s="5">
        <f t="shared" si="47"/>
        <v>775.16307692307703</v>
      </c>
      <c r="AB55" s="5">
        <f t="shared" si="47"/>
        <v>775.16307692307703</v>
      </c>
      <c r="AC55" s="5">
        <f t="shared" si="47"/>
        <v>775.16307692307703</v>
      </c>
      <c r="AD55" s="5">
        <f t="shared" si="47"/>
        <v>775.16307692307703</v>
      </c>
      <c r="AE55" s="5">
        <f t="shared" ref="AE55" si="48">AE23</f>
        <v>775.16307692307703</v>
      </c>
    </row>
    <row r="56" spans="1:31" x14ac:dyDescent="0.2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E56" si="49">$C$32</f>
        <v>11</v>
      </c>
      <c r="T56" s="4">
        <f t="shared" si="49"/>
        <v>11</v>
      </c>
      <c r="U56" s="4">
        <f t="shared" si="49"/>
        <v>11</v>
      </c>
      <c r="V56" s="4">
        <f t="shared" si="49"/>
        <v>11</v>
      </c>
      <c r="W56" s="4">
        <f t="shared" si="49"/>
        <v>11</v>
      </c>
      <c r="X56" s="4">
        <f t="shared" si="49"/>
        <v>11</v>
      </c>
      <c r="Y56" s="4">
        <f t="shared" si="49"/>
        <v>11</v>
      </c>
      <c r="Z56" s="4">
        <f t="shared" si="49"/>
        <v>11</v>
      </c>
      <c r="AA56" s="4">
        <f t="shared" si="49"/>
        <v>11</v>
      </c>
      <c r="AB56" s="4">
        <f t="shared" si="49"/>
        <v>11</v>
      </c>
      <c r="AC56" s="4">
        <f t="shared" si="49"/>
        <v>11</v>
      </c>
      <c r="AD56" s="4">
        <f t="shared" si="49"/>
        <v>11</v>
      </c>
      <c r="AE56" s="4">
        <f t="shared" si="49"/>
        <v>11</v>
      </c>
    </row>
    <row r="57" spans="1:31" x14ac:dyDescent="0.2">
      <c r="B57" s="12"/>
      <c r="Q57" t="s">
        <v>203</v>
      </c>
      <c r="R57" t="s">
        <v>57</v>
      </c>
      <c r="S57" s="5">
        <f t="shared" ref="S57:AD57" si="50">S28</f>
        <v>976.42784318082204</v>
      </c>
      <c r="T57" s="5">
        <f t="shared" si="50"/>
        <v>1140</v>
      </c>
      <c r="U57" s="5">
        <f t="shared" si="50"/>
        <v>976.42784318082204</v>
      </c>
      <c r="V57" s="5">
        <f t="shared" si="50"/>
        <v>976.42784318082204</v>
      </c>
      <c r="W57" s="5">
        <f t="shared" si="50"/>
        <v>976.42784318082204</v>
      </c>
      <c r="X57" s="5">
        <f t="shared" si="50"/>
        <v>976.42784318082204</v>
      </c>
      <c r="Y57" s="5">
        <f t="shared" si="50"/>
        <v>976.42784318082204</v>
      </c>
      <c r="Z57" s="5">
        <f t="shared" si="50"/>
        <v>976.42784318082204</v>
      </c>
      <c r="AA57" s="5">
        <f t="shared" si="50"/>
        <v>976.42784318082204</v>
      </c>
      <c r="AB57" s="5">
        <f t="shared" si="50"/>
        <v>976.42784318082204</v>
      </c>
      <c r="AC57" s="5">
        <f t="shared" si="50"/>
        <v>976.42784318082204</v>
      </c>
      <c r="AD57" s="5">
        <f t="shared" si="50"/>
        <v>1140</v>
      </c>
      <c r="AE57" s="5">
        <f t="shared" ref="AE57" si="51">AE28</f>
        <v>1140</v>
      </c>
    </row>
    <row r="58" spans="1:31" x14ac:dyDescent="0.2">
      <c r="B58" s="12"/>
      <c r="Q58" t="s">
        <v>204</v>
      </c>
      <c r="R58" t="s">
        <v>57</v>
      </c>
      <c r="S58" s="4">
        <f t="shared" ref="S58:AE58" si="52">$D$32</f>
        <v>42.1</v>
      </c>
      <c r="T58" s="4">
        <f t="shared" si="52"/>
        <v>42.1</v>
      </c>
      <c r="U58" s="4">
        <f t="shared" si="52"/>
        <v>42.1</v>
      </c>
      <c r="V58" s="4">
        <f t="shared" si="52"/>
        <v>42.1</v>
      </c>
      <c r="W58" s="4">
        <f t="shared" si="52"/>
        <v>42.1</v>
      </c>
      <c r="X58" s="4">
        <f t="shared" si="52"/>
        <v>42.1</v>
      </c>
      <c r="Y58" s="4">
        <f t="shared" si="52"/>
        <v>42.1</v>
      </c>
      <c r="Z58" s="4">
        <f t="shared" si="52"/>
        <v>42.1</v>
      </c>
      <c r="AA58" s="4">
        <f t="shared" si="52"/>
        <v>42.1</v>
      </c>
      <c r="AB58" s="4">
        <f t="shared" si="52"/>
        <v>42.1</v>
      </c>
      <c r="AC58" s="4">
        <f t="shared" si="52"/>
        <v>42.1</v>
      </c>
      <c r="AD58" s="4">
        <f t="shared" si="52"/>
        <v>42.1</v>
      </c>
      <c r="AE58" s="4">
        <f t="shared" si="52"/>
        <v>42.1</v>
      </c>
    </row>
    <row r="59" spans="1:31" x14ac:dyDescent="0.2">
      <c r="A59" s="7" t="s">
        <v>149</v>
      </c>
      <c r="Q59" t="s">
        <v>203</v>
      </c>
      <c r="R59" t="s">
        <v>201</v>
      </c>
      <c r="S59">
        <f t="shared" ref="S59:AD59" si="53">INDEX($AD$4:$AF$7, MATCH(S11,$AD$4:$AD$7,0), 2)</f>
        <v>1100</v>
      </c>
      <c r="T59">
        <f t="shared" si="53"/>
        <v>1100</v>
      </c>
      <c r="U59">
        <f t="shared" si="53"/>
        <v>990</v>
      </c>
      <c r="V59">
        <f t="shared" si="53"/>
        <v>880</v>
      </c>
      <c r="W59">
        <f t="shared" si="53"/>
        <v>770</v>
      </c>
      <c r="X59">
        <f t="shared" si="53"/>
        <v>1100</v>
      </c>
      <c r="Y59">
        <f t="shared" si="53"/>
        <v>1100</v>
      </c>
      <c r="Z59">
        <f t="shared" si="53"/>
        <v>1100</v>
      </c>
      <c r="AA59">
        <f t="shared" si="53"/>
        <v>770</v>
      </c>
      <c r="AB59">
        <f t="shared" si="53"/>
        <v>1100</v>
      </c>
      <c r="AC59">
        <f t="shared" si="53"/>
        <v>1100</v>
      </c>
      <c r="AD59">
        <f t="shared" si="53"/>
        <v>770</v>
      </c>
      <c r="AE59">
        <f t="shared" ref="AE59" si="54">INDEX($AD$4:$AF$7, MATCH(AE11,$AD$4:$AD$7,0), 2)</f>
        <v>1100</v>
      </c>
    </row>
    <row r="60" spans="1:31" x14ac:dyDescent="0.2">
      <c r="A60" t="s">
        <v>147</v>
      </c>
      <c r="Q60" t="s">
        <v>204</v>
      </c>
      <c r="R60" t="s">
        <v>201</v>
      </c>
      <c r="S60">
        <f t="shared" ref="S60:AD60" si="55">INDEX($AD$4:$AF$7, MATCH(S11,$AD$4:$AD$7,0), 3)</f>
        <v>15</v>
      </c>
      <c r="T60">
        <f t="shared" si="55"/>
        <v>15</v>
      </c>
      <c r="U60">
        <f t="shared" si="55"/>
        <v>15</v>
      </c>
      <c r="V60">
        <f t="shared" si="55"/>
        <v>15</v>
      </c>
      <c r="W60">
        <f t="shared" si="55"/>
        <v>15</v>
      </c>
      <c r="X60">
        <f t="shared" si="55"/>
        <v>15</v>
      </c>
      <c r="Y60">
        <f t="shared" si="55"/>
        <v>15</v>
      </c>
      <c r="Z60">
        <f t="shared" si="55"/>
        <v>15</v>
      </c>
      <c r="AA60">
        <f t="shared" si="55"/>
        <v>15</v>
      </c>
      <c r="AB60">
        <f t="shared" si="55"/>
        <v>15</v>
      </c>
      <c r="AC60">
        <f t="shared" si="55"/>
        <v>15</v>
      </c>
      <c r="AD60">
        <f t="shared" si="55"/>
        <v>15</v>
      </c>
      <c r="AE60">
        <f t="shared" ref="AE60" si="56">INDEX($AD$4:$AF$7, MATCH(AE11,$AD$4:$AD$7,0), 3)</f>
        <v>15</v>
      </c>
    </row>
    <row r="61" spans="1:31" x14ac:dyDescent="0.2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D61" si="57">INDEX($AG$4:$AI$7, MATCH(S12,$AG$4:$AG$7,0), 2)</f>
        <v>800</v>
      </c>
      <c r="T61">
        <f t="shared" si="57"/>
        <v>800</v>
      </c>
      <c r="U61">
        <f t="shared" si="57"/>
        <v>800</v>
      </c>
      <c r="V61">
        <f t="shared" si="57"/>
        <v>800</v>
      </c>
      <c r="W61">
        <f t="shared" si="57"/>
        <v>800</v>
      </c>
      <c r="X61">
        <f t="shared" si="57"/>
        <v>720</v>
      </c>
      <c r="Y61">
        <f t="shared" si="57"/>
        <v>640</v>
      </c>
      <c r="Z61">
        <f t="shared" si="57"/>
        <v>560</v>
      </c>
      <c r="AA61">
        <f t="shared" si="57"/>
        <v>560</v>
      </c>
      <c r="AB61">
        <f t="shared" si="57"/>
        <v>800</v>
      </c>
      <c r="AC61">
        <f t="shared" si="57"/>
        <v>800</v>
      </c>
      <c r="AD61">
        <f t="shared" si="57"/>
        <v>560</v>
      </c>
      <c r="AE61">
        <f t="shared" ref="AE61" si="58">INDEX($AG$4:$AI$7, MATCH(AE12,$AG$4:$AG$7,0), 2)</f>
        <v>800</v>
      </c>
    </row>
    <row r="62" spans="1:31" x14ac:dyDescent="0.2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D62" si="59">INDEX($AG$4:$AI$7, MATCH(S12,$AG$4:$AG$7,0), 3)</f>
        <v>10</v>
      </c>
      <c r="T62">
        <f t="shared" si="59"/>
        <v>10</v>
      </c>
      <c r="U62">
        <f t="shared" si="59"/>
        <v>10</v>
      </c>
      <c r="V62">
        <f t="shared" si="59"/>
        <v>10</v>
      </c>
      <c r="W62">
        <f t="shared" si="59"/>
        <v>10</v>
      </c>
      <c r="X62">
        <f t="shared" si="59"/>
        <v>10</v>
      </c>
      <c r="Y62">
        <f t="shared" si="59"/>
        <v>10</v>
      </c>
      <c r="Z62">
        <f t="shared" si="59"/>
        <v>10</v>
      </c>
      <c r="AA62">
        <f t="shared" si="59"/>
        <v>10</v>
      </c>
      <c r="AB62">
        <f t="shared" si="59"/>
        <v>10</v>
      </c>
      <c r="AC62">
        <f t="shared" si="59"/>
        <v>10</v>
      </c>
      <c r="AD62">
        <f t="shared" si="59"/>
        <v>10</v>
      </c>
      <c r="AE62">
        <f t="shared" ref="AE62" si="60">INDEX($AG$4:$AI$7, MATCH(AE12,$AG$4:$AG$7,0), 3)</f>
        <v>10</v>
      </c>
    </row>
    <row r="63" spans="1:31" x14ac:dyDescent="0.2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D63" si="61">INDEX($AJ$4:$AL$7, MATCH(S13,$AJ$4:$AJ$7,0), 2)</f>
        <v>1200</v>
      </c>
      <c r="T63">
        <f t="shared" si="61"/>
        <v>1200</v>
      </c>
      <c r="U63">
        <f t="shared" si="61"/>
        <v>1200</v>
      </c>
      <c r="V63">
        <f t="shared" si="61"/>
        <v>1200</v>
      </c>
      <c r="W63">
        <f t="shared" si="61"/>
        <v>1200</v>
      </c>
      <c r="X63">
        <f t="shared" si="61"/>
        <v>1200</v>
      </c>
      <c r="Y63">
        <f t="shared" si="61"/>
        <v>1200</v>
      </c>
      <c r="Z63">
        <f t="shared" si="61"/>
        <v>1200</v>
      </c>
      <c r="AA63">
        <f t="shared" si="61"/>
        <v>1200</v>
      </c>
      <c r="AB63">
        <f t="shared" si="61"/>
        <v>900</v>
      </c>
      <c r="AC63">
        <f t="shared" si="61"/>
        <v>600</v>
      </c>
      <c r="AD63">
        <f t="shared" si="61"/>
        <v>1200</v>
      </c>
      <c r="AE63">
        <f t="shared" ref="AE63" si="62">INDEX($AJ$4:$AL$7, MATCH(AE13,$AJ$4:$AJ$7,0), 2)</f>
        <v>600</v>
      </c>
    </row>
    <row r="64" spans="1:31" x14ac:dyDescent="0.2">
      <c r="Q64" t="s">
        <v>204</v>
      </c>
      <c r="R64" t="s">
        <v>222</v>
      </c>
      <c r="S64">
        <f t="shared" ref="S64:AD64" si="63">INDEX($AJ$4:$AL$7, MATCH(S13,$AJ$4:$AJ$7,0), 3)</f>
        <v>76</v>
      </c>
      <c r="T64">
        <f t="shared" si="63"/>
        <v>76</v>
      </c>
      <c r="U64">
        <f t="shared" si="63"/>
        <v>76</v>
      </c>
      <c r="V64">
        <f t="shared" si="63"/>
        <v>76</v>
      </c>
      <c r="W64">
        <f t="shared" si="63"/>
        <v>76</v>
      </c>
      <c r="X64">
        <f t="shared" si="63"/>
        <v>76</v>
      </c>
      <c r="Y64">
        <f t="shared" si="63"/>
        <v>76</v>
      </c>
      <c r="Z64">
        <f t="shared" si="63"/>
        <v>76</v>
      </c>
      <c r="AA64">
        <f t="shared" si="63"/>
        <v>76</v>
      </c>
      <c r="AB64">
        <f t="shared" si="63"/>
        <v>57</v>
      </c>
      <c r="AC64">
        <f t="shared" si="63"/>
        <v>38</v>
      </c>
      <c r="AD64">
        <f t="shared" si="63"/>
        <v>76</v>
      </c>
      <c r="AE64">
        <f t="shared" ref="AE64" si="64">INDEX($AJ$4:$AL$7, MATCH(AE13,$AJ$4:$AJ$7,0), 3)</f>
        <v>38</v>
      </c>
    </row>
    <row r="66" spans="1:3" x14ac:dyDescent="0.2">
      <c r="A66" s="7" t="s">
        <v>426</v>
      </c>
    </row>
    <row r="67" spans="1:3" x14ac:dyDescent="0.2">
      <c r="B67" t="s">
        <v>159</v>
      </c>
      <c r="C67" t="s">
        <v>160</v>
      </c>
    </row>
    <row r="68" spans="1:3" x14ac:dyDescent="0.2">
      <c r="A68" t="s">
        <v>427</v>
      </c>
      <c r="B68">
        <v>1100</v>
      </c>
      <c r="C68">
        <v>800</v>
      </c>
    </row>
    <row r="69" spans="1:3" x14ac:dyDescent="0.2">
      <c r="A69" t="s">
        <v>428</v>
      </c>
      <c r="B69">
        <v>15</v>
      </c>
      <c r="C69">
        <v>10</v>
      </c>
    </row>
    <row r="70" spans="1:3" x14ac:dyDescent="0.2">
      <c r="A70" t="s">
        <v>430</v>
      </c>
      <c r="B70" s="1">
        <v>0.28000000000000003</v>
      </c>
      <c r="C70" s="1">
        <v>0.2</v>
      </c>
    </row>
    <row r="71" spans="1:3" x14ac:dyDescent="0.2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 x14ac:dyDescent="0.2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 x14ac:dyDescent="0.2">
      <c r="A73" t="s">
        <v>429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M12" sqref="M12"/>
    </sheetView>
  </sheetViews>
  <sheetFormatPr baseColWidth="10" defaultColWidth="8.83203125" defaultRowHeight="15" x14ac:dyDescent="0.2"/>
  <cols>
    <col min="1" max="1" width="11.83203125" bestFit="1" customWidth="1"/>
    <col min="3" max="3" width="6.5" bestFit="1" customWidth="1"/>
    <col min="4" max="6" width="11.33203125" bestFit="1" customWidth="1"/>
    <col min="7" max="9" width="10.5" bestFit="1" customWidth="1"/>
    <col min="10" max="10" width="15.83203125" bestFit="1" customWidth="1"/>
    <col min="11" max="12" width="10.5" bestFit="1" customWidth="1"/>
    <col min="13" max="13" width="16.5" bestFit="1" customWidth="1"/>
    <col min="14" max="14" width="14.33203125" bestFit="1" customWidth="1"/>
  </cols>
  <sheetData>
    <row r="1" spans="1:17" x14ac:dyDescent="0.2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coalhcW30lcS30lc</v>
      </c>
      <c r="N1" t="str">
        <f>'Screening curves'!AE9</f>
        <v>coalhcB50lc</v>
      </c>
    </row>
    <row r="2" spans="1:17" x14ac:dyDescent="0.2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>
        <f>'Screening curves'!AE34</f>
        <v>3.3984353954038309E-2</v>
      </c>
      <c r="O2" s="2"/>
      <c r="P2" s="2"/>
      <c r="Q2" s="2"/>
    </row>
    <row r="3" spans="1:17" x14ac:dyDescent="0.2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0.18251009215426989</v>
      </c>
      <c r="N3" s="2">
        <f>'Screening curves'!AE35</f>
        <v>0.18251009215426989</v>
      </c>
      <c r="O3" s="2"/>
      <c r="P3" s="2"/>
      <c r="Q3" s="2"/>
    </row>
    <row r="4" spans="1:17" x14ac:dyDescent="0.2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>
        <f>'Screening curves'!AE36</f>
        <v>1</v>
      </c>
      <c r="O4" s="5"/>
      <c r="P4" s="5"/>
      <c r="Q4" s="5"/>
    </row>
    <row r="5" spans="1:17" x14ac:dyDescent="0.2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>
        <f>'Screening curves'!AE37</f>
        <v>10</v>
      </c>
      <c r="O5" s="5"/>
      <c r="P5" s="5"/>
      <c r="Q5" s="5"/>
    </row>
    <row r="6" spans="1:17" x14ac:dyDescent="0.2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>
        <f>'Screening curves'!AE38</f>
        <v>678.26769230769241</v>
      </c>
      <c r="O6" s="5"/>
      <c r="P6" s="5"/>
      <c r="Q6" s="5"/>
    </row>
    <row r="7" spans="1:17" x14ac:dyDescent="0.2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>
        <f>'Screening curves'!AE39</f>
        <v>775.16307692307703</v>
      </c>
      <c r="O7" s="5"/>
      <c r="P7" s="5"/>
      <c r="Q7" s="5"/>
    </row>
    <row r="8" spans="1:17" x14ac:dyDescent="0.2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1140</v>
      </c>
      <c r="N8" s="5">
        <f>'Screening curves'!AE40</f>
        <v>1140</v>
      </c>
      <c r="O8" s="5"/>
      <c r="P8" s="5"/>
      <c r="Q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0.83203125" bestFit="1" customWidth="1"/>
    <col min="4" max="4" width="12" bestFit="1" customWidth="1"/>
  </cols>
  <sheetData>
    <row r="1" spans="1:4" x14ac:dyDescent="0.2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18" sqref="N18"/>
    </sheetView>
  </sheetViews>
  <sheetFormatPr baseColWidth="10" defaultColWidth="8.83203125" defaultRowHeight="15" x14ac:dyDescent="0.2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  <col min="14" max="14" width="16.5" bestFit="1" customWidth="1"/>
    <col min="15" max="15" width="11.1640625" bestFit="1" customWidth="1"/>
  </cols>
  <sheetData>
    <row r="1" spans="1:15" x14ac:dyDescent="0.2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coalhcW30lcS30lc</v>
      </c>
      <c r="O1" t="str">
        <f>'Screening curves'!AE9</f>
        <v>coalhcB50lc</v>
      </c>
    </row>
    <row r="2" spans="1:15" x14ac:dyDescent="0.2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  <c r="O2" s="5">
        <f>'Screening curves'!AE53</f>
        <v>678.26769230769241</v>
      </c>
    </row>
    <row r="3" spans="1:15" x14ac:dyDescent="0.2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  <c r="O3" s="5">
        <f>'Screening curves'!AE54</f>
        <v>6.8</v>
      </c>
    </row>
    <row r="4" spans="1:15" x14ac:dyDescent="0.2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  <c r="O4" s="5">
        <f>'Screening curves'!AE55</f>
        <v>775.16307692307703</v>
      </c>
    </row>
    <row r="5" spans="1:15" x14ac:dyDescent="0.2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  <c r="O5" s="5">
        <f>'Screening curves'!AE56</f>
        <v>11</v>
      </c>
    </row>
    <row r="6" spans="1:15" x14ac:dyDescent="0.2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1140</v>
      </c>
      <c r="O6" s="5">
        <f>'Screening curves'!AE57</f>
        <v>1140</v>
      </c>
    </row>
    <row r="7" spans="1:15" x14ac:dyDescent="0.2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  <c r="O7" s="5">
        <f>'Screening curves'!AE58</f>
        <v>42.1</v>
      </c>
    </row>
    <row r="8" spans="1:15" x14ac:dyDescent="0.2">
      <c r="A8" t="str">
        <f>'Screening curves'!Q59</f>
        <v>capital</v>
      </c>
      <c r="B8" t="str">
        <f>'Screening curves'!R59</f>
        <v>wind</v>
      </c>
      <c r="C8" s="5">
        <f>'Screening curves'!S59</f>
        <v>1100</v>
      </c>
      <c r="D8" s="5">
        <f>'Screening curves'!T59</f>
        <v>1100</v>
      </c>
      <c r="E8" s="5">
        <f>'Screening curves'!U59</f>
        <v>990</v>
      </c>
      <c r="F8" s="5">
        <f>'Screening curves'!V59</f>
        <v>880</v>
      </c>
      <c r="G8" s="5">
        <f>'Screening curves'!W59</f>
        <v>770</v>
      </c>
      <c r="H8" s="5">
        <f>'Screening curves'!X59</f>
        <v>1100</v>
      </c>
      <c r="I8" s="5">
        <f>'Screening curves'!Y59</f>
        <v>1100</v>
      </c>
      <c r="J8" s="5">
        <f>'Screening curves'!Z59</f>
        <v>1100</v>
      </c>
      <c r="K8" s="5">
        <f>'Screening curves'!AA59</f>
        <v>770</v>
      </c>
      <c r="L8" s="5">
        <f>'Screening curves'!AB59</f>
        <v>1100</v>
      </c>
      <c r="M8" s="5">
        <f>'Screening curves'!AC59</f>
        <v>1100</v>
      </c>
      <c r="N8" s="5">
        <f>'Screening curves'!AD59</f>
        <v>770</v>
      </c>
      <c r="O8" s="5">
        <f>'Screening curves'!AE59</f>
        <v>1100</v>
      </c>
    </row>
    <row r="9" spans="1:15" x14ac:dyDescent="0.2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  <c r="O9" s="5">
        <f>'Screening curves'!AE60</f>
        <v>15</v>
      </c>
    </row>
    <row r="10" spans="1:15" x14ac:dyDescent="0.2">
      <c r="A10" t="str">
        <f>'Screening curves'!Q61</f>
        <v>capital</v>
      </c>
      <c r="B10" t="str">
        <f>'Screening curves'!R61</f>
        <v>solarPV</v>
      </c>
      <c r="C10" s="5">
        <f>'Screening curves'!S61</f>
        <v>800</v>
      </c>
      <c r="D10" s="5">
        <f>'Screening curves'!T61</f>
        <v>800</v>
      </c>
      <c r="E10" s="5">
        <f>'Screening curves'!U61</f>
        <v>800</v>
      </c>
      <c r="F10" s="5">
        <f>'Screening curves'!V61</f>
        <v>800</v>
      </c>
      <c r="G10" s="5">
        <f>'Screening curves'!W61</f>
        <v>800</v>
      </c>
      <c r="H10" s="5">
        <f>'Screening curves'!X61</f>
        <v>720</v>
      </c>
      <c r="I10" s="5">
        <f>'Screening curves'!Y61</f>
        <v>640</v>
      </c>
      <c r="J10" s="5">
        <f>'Screening curves'!Z61</f>
        <v>560</v>
      </c>
      <c r="K10" s="5">
        <f>'Screening curves'!AA61</f>
        <v>560</v>
      </c>
      <c r="L10" s="5">
        <f>'Screening curves'!AB61</f>
        <v>800</v>
      </c>
      <c r="M10" s="5">
        <f>'Screening curves'!AC61</f>
        <v>800</v>
      </c>
      <c r="N10" s="5">
        <f>'Screening curves'!AD61</f>
        <v>560</v>
      </c>
      <c r="O10" s="5">
        <f>'Screening curves'!AE61</f>
        <v>800</v>
      </c>
    </row>
    <row r="11" spans="1:15" x14ac:dyDescent="0.2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  <c r="O11" s="5">
        <f>'Screening curves'!AE62</f>
        <v>10</v>
      </c>
    </row>
    <row r="12" spans="1:15" x14ac:dyDescent="0.2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1200</v>
      </c>
      <c r="O12" s="5">
        <f>'Screening curves'!AE63</f>
        <v>600</v>
      </c>
    </row>
    <row r="13" spans="1:15" x14ac:dyDescent="0.2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76</v>
      </c>
      <c r="O13" s="5">
        <f>'Screening curves'!AE64</f>
        <v>38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B68" sqref="B68"/>
    </sheetView>
  </sheetViews>
  <sheetFormatPr baseColWidth="10" defaultColWidth="8.83203125" defaultRowHeight="15" x14ac:dyDescent="0.2"/>
  <cols>
    <col min="1" max="1" width="25.5" customWidth="1"/>
  </cols>
  <sheetData>
    <row r="1" spans="1:8" x14ac:dyDescent="0.2">
      <c r="A1" s="7" t="s">
        <v>99</v>
      </c>
    </row>
    <row r="3" spans="1:8" x14ac:dyDescent="0.2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">
      <c r="A4" s="7" t="s">
        <v>78</v>
      </c>
    </row>
    <row r="5" spans="1:8" x14ac:dyDescent="0.2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">
      <c r="A18" t="s">
        <v>432</v>
      </c>
      <c r="B18" s="5"/>
      <c r="C18" s="5"/>
      <c r="D18" s="15">
        <v>1077</v>
      </c>
      <c r="E18" s="5"/>
      <c r="H18" t="s">
        <v>431</v>
      </c>
    </row>
    <row r="19" spans="1:8" x14ac:dyDescent="0.2">
      <c r="A19" t="s">
        <v>432</v>
      </c>
      <c r="B19" s="5"/>
      <c r="C19" s="5"/>
      <c r="D19" s="14">
        <f>1077 + 63</f>
        <v>1140</v>
      </c>
      <c r="E19" s="5"/>
      <c r="H19" t="s">
        <v>433</v>
      </c>
    </row>
    <row r="21" spans="1:8" x14ac:dyDescent="0.2">
      <c r="A21" s="7" t="s">
        <v>65</v>
      </c>
    </row>
    <row r="22" spans="1:8" x14ac:dyDescent="0.2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">
      <c r="A33" s="7" t="s">
        <v>70</v>
      </c>
    </row>
    <row r="34" spans="1:8" x14ac:dyDescent="0.2">
      <c r="A34" t="s">
        <v>71</v>
      </c>
      <c r="E34">
        <v>2375</v>
      </c>
      <c r="H34" t="s">
        <v>69</v>
      </c>
    </row>
    <row r="35" spans="1:8" x14ac:dyDescent="0.2">
      <c r="A35" t="s">
        <v>71</v>
      </c>
      <c r="B35">
        <v>3065</v>
      </c>
      <c r="C35">
        <v>2071</v>
      </c>
      <c r="H35" t="s">
        <v>94</v>
      </c>
    </row>
    <row r="36" spans="1:8" x14ac:dyDescent="0.2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">
      <c r="A42" s="7" t="s">
        <v>134</v>
      </c>
    </row>
    <row r="45" spans="1:8" x14ac:dyDescent="0.2">
      <c r="A45" s="7" t="s">
        <v>135</v>
      </c>
    </row>
    <row r="46" spans="1:8" x14ac:dyDescent="0.2">
      <c r="A46" t="s">
        <v>136</v>
      </c>
      <c r="B46" s="8">
        <v>6.25E-2</v>
      </c>
      <c r="C46" t="s">
        <v>137</v>
      </c>
    </row>
    <row r="47" spans="1:8" x14ac:dyDescent="0.2">
      <c r="B47" s="8">
        <v>0.108</v>
      </c>
      <c r="C47" t="s">
        <v>138</v>
      </c>
    </row>
    <row r="49" spans="1:4" x14ac:dyDescent="0.2">
      <c r="A49" s="7" t="s">
        <v>140</v>
      </c>
    </row>
    <row r="50" spans="1:4" x14ac:dyDescent="0.2">
      <c r="A50" t="s">
        <v>141</v>
      </c>
      <c r="B50">
        <v>10.7</v>
      </c>
      <c r="C50" t="s">
        <v>143</v>
      </c>
    </row>
    <row r="51" spans="1:4" x14ac:dyDescent="0.2">
      <c r="B51">
        <v>8.5</v>
      </c>
      <c r="C51" t="s">
        <v>144</v>
      </c>
    </row>
    <row r="52" spans="1:4" x14ac:dyDescent="0.2">
      <c r="B52" s="7">
        <v>10</v>
      </c>
      <c r="C52" t="s">
        <v>142</v>
      </c>
    </row>
    <row r="53" spans="1:4" x14ac:dyDescent="0.2">
      <c r="B53">
        <v>5.5</v>
      </c>
      <c r="C53" t="s">
        <v>145</v>
      </c>
    </row>
    <row r="54" spans="1:4" x14ac:dyDescent="0.2">
      <c r="C54" t="s">
        <v>164</v>
      </c>
    </row>
    <row r="56" spans="1:4" x14ac:dyDescent="0.2">
      <c r="A56" s="7" t="s">
        <v>146</v>
      </c>
    </row>
    <row r="59" spans="1:4" x14ac:dyDescent="0.2">
      <c r="A59" s="7" t="s">
        <v>150</v>
      </c>
      <c r="B59" t="s">
        <v>159</v>
      </c>
      <c r="C59" t="s">
        <v>160</v>
      </c>
    </row>
    <row r="60" spans="1:4" x14ac:dyDescent="0.2">
      <c r="A60" t="s">
        <v>151</v>
      </c>
      <c r="B60">
        <f>'Screening curves'!E1</f>
        <v>65</v>
      </c>
      <c r="C60">
        <f>B60</f>
        <v>65</v>
      </c>
    </row>
    <row r="61" spans="1:4" x14ac:dyDescent="0.2">
      <c r="A61" t="s">
        <v>152</v>
      </c>
      <c r="B61" s="17">
        <v>1100</v>
      </c>
      <c r="C61" s="17">
        <v>800</v>
      </c>
      <c r="D61" s="17"/>
    </row>
    <row r="62" spans="1:4" x14ac:dyDescent="0.2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6" x14ac:dyDescent="0.2">
      <c r="A63" t="s">
        <v>17</v>
      </c>
      <c r="B63" s="18">
        <v>7.0000000000000007E-2</v>
      </c>
      <c r="C63" s="18">
        <v>7.0000000000000007E-2</v>
      </c>
      <c r="D63" s="18"/>
    </row>
    <row r="64" spans="1:4" ht="16" x14ac:dyDescent="0.2">
      <c r="A64" t="s">
        <v>156</v>
      </c>
      <c r="B64" s="19">
        <v>25</v>
      </c>
      <c r="C64" s="19">
        <v>25</v>
      </c>
      <c r="D64" s="19"/>
    </row>
    <row r="65" spans="1:4" ht="16" x14ac:dyDescent="0.2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6" x14ac:dyDescent="0.2">
      <c r="A66" t="s">
        <v>157</v>
      </c>
      <c r="B66" s="16">
        <v>15</v>
      </c>
      <c r="C66" s="16">
        <v>10</v>
      </c>
      <c r="D66" s="16"/>
    </row>
    <row r="67" spans="1:4" ht="16" x14ac:dyDescent="0.2">
      <c r="A67" t="s">
        <v>158</v>
      </c>
      <c r="B67" s="16">
        <v>0</v>
      </c>
      <c r="C67" s="16">
        <v>0</v>
      </c>
      <c r="D67" s="16"/>
    </row>
    <row r="68" spans="1:4" x14ac:dyDescent="0.2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5" x14ac:dyDescent="0.2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 x14ac:dyDescent="0.2">
      <c r="A1" t="s">
        <v>104</v>
      </c>
    </row>
    <row r="2" spans="1:12" x14ac:dyDescent="0.2">
      <c r="A2" t="s">
        <v>106</v>
      </c>
    </row>
    <row r="3" spans="1:12" x14ac:dyDescent="0.2">
      <c r="A3" t="s">
        <v>105</v>
      </c>
    </row>
    <row r="5" spans="1:12" x14ac:dyDescent="0.2">
      <c r="A5" t="s">
        <v>120</v>
      </c>
    </row>
    <row r="6" spans="1:12" x14ac:dyDescent="0.2">
      <c r="A6" t="s">
        <v>109</v>
      </c>
    </row>
    <row r="7" spans="1:12" ht="30" customHeight="1" x14ac:dyDescent="0.2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">
      <c r="A8">
        <v>2008</v>
      </c>
      <c r="B8" s="8">
        <v>8.3199999999999996E-2</v>
      </c>
      <c r="C8">
        <v>1</v>
      </c>
      <c r="D8" s="2"/>
    </row>
    <row r="9" spans="1:12" x14ac:dyDescent="0.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">
      <c r="A20" t="s">
        <v>121</v>
      </c>
    </row>
    <row r="21" spans="1:12" x14ac:dyDescent="0.2">
      <c r="A21" t="s">
        <v>109</v>
      </c>
    </row>
    <row r="22" spans="1:12" ht="30" x14ac:dyDescent="0.2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">
      <c r="A23">
        <v>2008</v>
      </c>
      <c r="B23" s="8">
        <v>3.85E-2</v>
      </c>
      <c r="C23">
        <v>1</v>
      </c>
      <c r="D23" s="2"/>
    </row>
    <row r="24" spans="1:12" x14ac:dyDescent="0.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2" sqref="D12"/>
    </sheetView>
  </sheetViews>
  <sheetFormatPr baseColWidth="10" defaultColWidth="11.5" defaultRowHeight="15" x14ac:dyDescent="0.2"/>
  <cols>
    <col min="1" max="1" width="24.6640625" bestFit="1" customWidth="1"/>
  </cols>
  <sheetData>
    <row r="1" spans="1:4" x14ac:dyDescent="0.2">
      <c r="A1" t="s">
        <v>484</v>
      </c>
    </row>
    <row r="2" spans="1:4" x14ac:dyDescent="0.2">
      <c r="A2" t="s">
        <v>485</v>
      </c>
    </row>
    <row r="3" spans="1:4" x14ac:dyDescent="0.2">
      <c r="C3">
        <v>70</v>
      </c>
      <c r="D3" t="s">
        <v>489</v>
      </c>
    </row>
    <row r="5" spans="1:4" x14ac:dyDescent="0.2">
      <c r="A5" t="s">
        <v>486</v>
      </c>
      <c r="B5" t="s">
        <v>487</v>
      </c>
      <c r="C5" t="s">
        <v>488</v>
      </c>
    </row>
    <row r="6" spans="1:4" x14ac:dyDescent="0.2">
      <c r="A6">
        <v>210</v>
      </c>
      <c r="B6">
        <v>4500000</v>
      </c>
      <c r="C6" s="5">
        <f>B6/$C$3</f>
        <v>64285.714285714283</v>
      </c>
    </row>
    <row r="7" spans="1:4" x14ac:dyDescent="0.2">
      <c r="A7">
        <v>250</v>
      </c>
      <c r="B7">
        <v>4500000</v>
      </c>
      <c r="C7" s="5">
        <f t="shared" ref="C7:C14" si="0">B7/$C$3</f>
        <v>64285.714285714283</v>
      </c>
    </row>
    <row r="8" spans="1:4" x14ac:dyDescent="0.2">
      <c r="A8">
        <v>300</v>
      </c>
      <c r="B8">
        <v>4350000</v>
      </c>
      <c r="C8" s="5">
        <f t="shared" si="0"/>
        <v>62142.857142857145</v>
      </c>
    </row>
    <row r="9" spans="1:4" x14ac:dyDescent="0.2">
      <c r="A9">
        <v>500</v>
      </c>
      <c r="B9">
        <v>4050000</v>
      </c>
      <c r="C9" s="5">
        <f t="shared" si="0"/>
        <v>57857.142857142855</v>
      </c>
    </row>
    <row r="10" spans="1:4" x14ac:dyDescent="0.2">
      <c r="A10">
        <v>525</v>
      </c>
      <c r="B10">
        <v>4050000</v>
      </c>
      <c r="C10" s="5">
        <f t="shared" si="0"/>
        <v>57857.142857142855</v>
      </c>
    </row>
    <row r="11" spans="1:4" x14ac:dyDescent="0.2">
      <c r="A11">
        <v>600</v>
      </c>
      <c r="B11">
        <v>3700000</v>
      </c>
      <c r="C11" s="5">
        <f t="shared" si="0"/>
        <v>52857.142857142855</v>
      </c>
    </row>
    <row r="12" spans="1:4" x14ac:dyDescent="0.2">
      <c r="A12">
        <v>660</v>
      </c>
      <c r="B12">
        <v>3700000</v>
      </c>
      <c r="C12" s="5">
        <f t="shared" si="0"/>
        <v>52857.142857142855</v>
      </c>
    </row>
    <row r="13" spans="1:4" x14ac:dyDescent="0.2">
      <c r="A13">
        <v>800</v>
      </c>
      <c r="B13">
        <v>3000000</v>
      </c>
      <c r="C13" s="5">
        <f t="shared" si="0"/>
        <v>42857.142857142855</v>
      </c>
    </row>
    <row r="14" spans="1:4" x14ac:dyDescent="0.2">
      <c r="A14">
        <v>830</v>
      </c>
      <c r="B14">
        <v>3000000</v>
      </c>
      <c r="C14" s="5">
        <f t="shared" si="0"/>
        <v>42857.142857142855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FGD costs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2020-03-23T15:06:51Z</dcterms:modified>
</cp:coreProperties>
</file>