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Escritorio\Julio Acevedo\Cetus Organizacional S.A.S\"/>
    </mc:Choice>
  </mc:AlternateContent>
  <xr:revisionPtr revIDLastSave="0" documentId="13_ncr:1_{4BC87BEF-27E4-4EBB-9CD2-45850F5F52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pital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0" i="9" l="1"/>
  <c r="D3" i="9" s="1"/>
  <c r="G57" i="9"/>
  <c r="G53" i="9"/>
  <c r="G49" i="9"/>
  <c r="G45" i="9"/>
  <c r="G41" i="9"/>
  <c r="G37" i="9"/>
  <c r="G34" i="9"/>
  <c r="G32" i="9"/>
  <c r="G30" i="9"/>
  <c r="G28" i="9"/>
  <c r="G26" i="9"/>
  <c r="G24" i="9"/>
  <c r="G22" i="9"/>
  <c r="G20" i="9"/>
  <c r="G19" i="9"/>
  <c r="G18" i="9"/>
  <c r="G17" i="9"/>
  <c r="G16" i="9"/>
  <c r="G15" i="9"/>
  <c r="G14" i="9"/>
  <c r="G13" i="9"/>
  <c r="G12" i="9"/>
  <c r="G11" i="9"/>
  <c r="E11" i="9"/>
  <c r="E70" i="9" s="1"/>
  <c r="D6" i="9"/>
  <c r="I5" i="9"/>
  <c r="H23" i="9" s="1"/>
  <c r="I4" i="9"/>
  <c r="I3" i="9"/>
  <c r="F20" i="9" l="1"/>
  <c r="F19" i="9"/>
  <c r="F18" i="9"/>
  <c r="F17" i="9"/>
  <c r="F16" i="9"/>
  <c r="F15" i="9"/>
  <c r="F14" i="9"/>
  <c r="F13" i="9"/>
  <c r="F12" i="9"/>
  <c r="F11" i="9"/>
  <c r="I11" i="9"/>
  <c r="H59" i="9"/>
  <c r="H57" i="9"/>
  <c r="I57" i="9" s="1"/>
  <c r="H55" i="9"/>
  <c r="H53" i="9"/>
  <c r="I53" i="9" s="1"/>
  <c r="H51" i="9"/>
  <c r="H49" i="9"/>
  <c r="H47" i="9"/>
  <c r="H45" i="9"/>
  <c r="I45" i="9" s="1"/>
  <c r="H43" i="9"/>
  <c r="H41" i="9"/>
  <c r="I41" i="9" s="1"/>
  <c r="H39" i="9"/>
  <c r="H37" i="9"/>
  <c r="I37" i="9" s="1"/>
  <c r="H58" i="9"/>
  <c r="H54" i="9"/>
  <c r="H50" i="9"/>
  <c r="H46" i="9"/>
  <c r="H42" i="9"/>
  <c r="H38" i="9"/>
  <c r="H34" i="9"/>
  <c r="H32" i="9"/>
  <c r="I32" i="9" s="1"/>
  <c r="H30" i="9"/>
  <c r="H28" i="9"/>
  <c r="I28" i="9" s="1"/>
  <c r="H26" i="9"/>
  <c r="H24" i="9"/>
  <c r="I24" i="9" s="1"/>
  <c r="H22" i="9"/>
  <c r="I22" i="9" s="1"/>
  <c r="H20" i="9"/>
  <c r="H19" i="9"/>
  <c r="H18" i="9"/>
  <c r="H17" i="9"/>
  <c r="H16" i="9"/>
  <c r="H15" i="9"/>
  <c r="H14" i="9"/>
  <c r="H13" i="9"/>
  <c r="H12" i="9"/>
  <c r="H11" i="9"/>
  <c r="H69" i="9"/>
  <c r="I69" i="9" s="1"/>
  <c r="H68" i="9"/>
  <c r="I68" i="9" s="1"/>
  <c r="H67" i="9"/>
  <c r="I67" i="9" s="1"/>
  <c r="H66" i="9"/>
  <c r="I66" i="9" s="1"/>
  <c r="H65" i="9"/>
  <c r="I65" i="9" s="1"/>
  <c r="H64" i="9"/>
  <c r="I64" i="9" s="1"/>
  <c r="H63" i="9"/>
  <c r="I63" i="9" s="1"/>
  <c r="H62" i="9"/>
  <c r="I62" i="9" s="1"/>
  <c r="H61" i="9"/>
  <c r="I61" i="9" s="1"/>
  <c r="H60" i="9"/>
  <c r="H56" i="9"/>
  <c r="H52" i="9"/>
  <c r="H48" i="9"/>
  <c r="H44" i="9"/>
  <c r="H40" i="9"/>
  <c r="H36" i="9"/>
  <c r="H35" i="9"/>
  <c r="H33" i="9"/>
  <c r="H31" i="9"/>
  <c r="H29" i="9"/>
  <c r="H27" i="9"/>
  <c r="H25" i="9"/>
  <c r="H21" i="9"/>
  <c r="I26" i="9"/>
  <c r="I30" i="9"/>
  <c r="I34" i="9"/>
  <c r="I49" i="9"/>
  <c r="G60" i="9"/>
  <c r="I60" i="9" s="1"/>
  <c r="G58" i="9"/>
  <c r="I58" i="9" s="1"/>
  <c r="G56" i="9"/>
  <c r="I56" i="9" s="1"/>
  <c r="G54" i="9"/>
  <c r="G52" i="9"/>
  <c r="I52" i="9" s="1"/>
  <c r="G50" i="9"/>
  <c r="I50" i="9" s="1"/>
  <c r="G48" i="9"/>
  <c r="I48" i="9" s="1"/>
  <c r="G46" i="9"/>
  <c r="G44" i="9"/>
  <c r="I44" i="9" s="1"/>
  <c r="G42" i="9"/>
  <c r="I42" i="9" s="1"/>
  <c r="G40" i="9"/>
  <c r="I40" i="9" s="1"/>
  <c r="G38" i="9"/>
  <c r="G36" i="9"/>
  <c r="I36" i="9" s="1"/>
  <c r="G21" i="9"/>
  <c r="I21" i="9" s="1"/>
  <c r="G23" i="9"/>
  <c r="I23" i="9" s="1"/>
  <c r="G25" i="9"/>
  <c r="I25" i="9" s="1"/>
  <c r="G27" i="9"/>
  <c r="I27" i="9" s="1"/>
  <c r="G29" i="9"/>
  <c r="I29" i="9" s="1"/>
  <c r="G31" i="9"/>
  <c r="I31" i="9" s="1"/>
  <c r="G33" i="9"/>
  <c r="I33" i="9" s="1"/>
  <c r="G35" i="9"/>
  <c r="I35" i="9" s="1"/>
  <c r="G39" i="9"/>
  <c r="I39" i="9" s="1"/>
  <c r="G43" i="9"/>
  <c r="I43" i="9" s="1"/>
  <c r="G47" i="9"/>
  <c r="I47" i="9" s="1"/>
  <c r="G51" i="9"/>
  <c r="I51" i="9" s="1"/>
  <c r="G55" i="9"/>
  <c r="I55" i="9" s="1"/>
  <c r="G59" i="9"/>
  <c r="I59" i="9" s="1"/>
  <c r="K24" i="9" l="1"/>
  <c r="L24" i="9" s="1"/>
  <c r="K32" i="9"/>
  <c r="L32" i="9" s="1"/>
  <c r="K41" i="9"/>
  <c r="L41" i="9" s="1"/>
  <c r="K28" i="9"/>
  <c r="L28" i="9" s="1"/>
  <c r="K37" i="9"/>
  <c r="L37" i="9" s="1"/>
  <c r="K45" i="9"/>
  <c r="L45" i="9" s="1"/>
  <c r="K53" i="9"/>
  <c r="L53" i="9" s="1"/>
  <c r="K57" i="9"/>
  <c r="L57" i="9" s="1"/>
  <c r="K59" i="9"/>
  <c r="L59" i="9" s="1"/>
  <c r="K51" i="9"/>
  <c r="L51" i="9" s="1"/>
  <c r="K43" i="9"/>
  <c r="L43" i="9" s="1"/>
  <c r="L35" i="9"/>
  <c r="K35" i="9"/>
  <c r="L31" i="9"/>
  <c r="K31" i="9"/>
  <c r="L27" i="9"/>
  <c r="K27" i="9"/>
  <c r="L23" i="9"/>
  <c r="K23" i="9"/>
  <c r="L36" i="9"/>
  <c r="K36" i="9"/>
  <c r="L44" i="9"/>
  <c r="K44" i="9"/>
  <c r="L48" i="9"/>
  <c r="K48" i="9"/>
  <c r="L52" i="9"/>
  <c r="K52" i="9"/>
  <c r="L56" i="9"/>
  <c r="K56" i="9"/>
  <c r="L60" i="9"/>
  <c r="K60" i="9"/>
  <c r="K49" i="9"/>
  <c r="L49" i="9" s="1"/>
  <c r="K34" i="9"/>
  <c r="L34" i="9" s="1"/>
  <c r="K26" i="9"/>
  <c r="L26" i="9" s="1"/>
  <c r="G70" i="9"/>
  <c r="K61" i="9"/>
  <c r="L61" i="9" s="1"/>
  <c r="K63" i="9"/>
  <c r="L63" i="9" s="1"/>
  <c r="K65" i="9"/>
  <c r="L65" i="9" s="1"/>
  <c r="K67" i="9"/>
  <c r="L67" i="9" s="1"/>
  <c r="K69" i="9"/>
  <c r="L69" i="9" s="1"/>
  <c r="K11" i="9"/>
  <c r="L11" i="9" s="1"/>
  <c r="I12" i="9"/>
  <c r="I70" i="9" s="1"/>
  <c r="I14" i="9"/>
  <c r="I16" i="9"/>
  <c r="I18" i="9"/>
  <c r="I20" i="9"/>
  <c r="K55" i="9"/>
  <c r="L55" i="9"/>
  <c r="K47" i="9"/>
  <c r="L47" i="9"/>
  <c r="K39" i="9"/>
  <c r="L39" i="9"/>
  <c r="K33" i="9"/>
  <c r="L33" i="9" s="1"/>
  <c r="K29" i="9"/>
  <c r="L29" i="9" s="1"/>
  <c r="K25" i="9"/>
  <c r="L25" i="9" s="1"/>
  <c r="K21" i="9"/>
  <c r="L21" i="9" s="1"/>
  <c r="I38" i="9"/>
  <c r="L42" i="9"/>
  <c r="K42" i="9"/>
  <c r="I46" i="9"/>
  <c r="K50" i="9"/>
  <c r="L50" i="9" s="1"/>
  <c r="I54" i="9"/>
  <c r="L58" i="9"/>
  <c r="K58" i="9"/>
  <c r="K30" i="9"/>
  <c r="L30" i="9" s="1"/>
  <c r="L62" i="9"/>
  <c r="K62" i="9"/>
  <c r="L64" i="9"/>
  <c r="K64" i="9"/>
  <c r="L66" i="9"/>
  <c r="K66" i="9"/>
  <c r="L68" i="9"/>
  <c r="K68" i="9"/>
  <c r="H70" i="9"/>
  <c r="K22" i="9"/>
  <c r="L22" i="9"/>
  <c r="F70" i="9"/>
  <c r="I13" i="9"/>
  <c r="I15" i="9"/>
  <c r="I17" i="9"/>
  <c r="I19" i="9"/>
  <c r="L40" i="9"/>
  <c r="K40" i="9"/>
  <c r="K17" i="9" l="1"/>
  <c r="L17" i="9"/>
  <c r="K13" i="9"/>
  <c r="L13" i="9"/>
  <c r="K46" i="9"/>
  <c r="L46" i="9" s="1"/>
  <c r="K19" i="9"/>
  <c r="L19" i="9"/>
  <c r="K15" i="9"/>
  <c r="L15" i="9"/>
  <c r="K54" i="9"/>
  <c r="L54" i="9" s="1"/>
  <c r="K38" i="9"/>
  <c r="L38" i="9" s="1"/>
  <c r="K18" i="9"/>
  <c r="L18" i="9"/>
  <c r="K14" i="9"/>
  <c r="L14" i="9"/>
  <c r="K20" i="9"/>
  <c r="L20" i="9"/>
  <c r="K16" i="9"/>
  <c r="L16" i="9"/>
  <c r="K12" i="9"/>
  <c r="L12" i="9"/>
  <c r="L70" i="9" s="1"/>
  <c r="K70" i="9" l="1"/>
</calcChain>
</file>

<file path=xl/sharedStrings.xml><?xml version="1.0" encoding="utf-8"?>
<sst xmlns="http://schemas.openxmlformats.org/spreadsheetml/2006/main" count="78" uniqueCount="78">
  <si>
    <t>Nombres y Apellidos</t>
  </si>
  <si>
    <t>Valor total capital de la organización</t>
  </si>
  <si>
    <t>Valor total de las Utilidadaes</t>
  </si>
  <si>
    <t>Valor Capital aporte primeros 50 socios</t>
  </si>
  <si>
    <t>Socio 11</t>
  </si>
  <si>
    <t>Socio 12</t>
  </si>
  <si>
    <t>Socio 13</t>
  </si>
  <si>
    <t>Socio 14</t>
  </si>
  <si>
    <t>Socio 15</t>
  </si>
  <si>
    <t>Socio 16</t>
  </si>
  <si>
    <t>Socio 17</t>
  </si>
  <si>
    <t>Socio 18</t>
  </si>
  <si>
    <t>Socio 19</t>
  </si>
  <si>
    <t>Socio 20</t>
  </si>
  <si>
    <t>Socio 21</t>
  </si>
  <si>
    <t>Socio 22</t>
  </si>
  <si>
    <t>Socio 23</t>
  </si>
  <si>
    <t>Socio 24</t>
  </si>
  <si>
    <t>Socio 25</t>
  </si>
  <si>
    <t>Socio 26</t>
  </si>
  <si>
    <t>Socio 27</t>
  </si>
  <si>
    <t>Socio 28</t>
  </si>
  <si>
    <t>Socio 29</t>
  </si>
  <si>
    <t>Socio 30</t>
  </si>
  <si>
    <t>Socio 31</t>
  </si>
  <si>
    <t>Socio 32</t>
  </si>
  <si>
    <t>Socio 33</t>
  </si>
  <si>
    <t>Socio 34</t>
  </si>
  <si>
    <t>Socio 35</t>
  </si>
  <si>
    <t>Socio 36</t>
  </si>
  <si>
    <t>Socio 37</t>
  </si>
  <si>
    <t>Socio 38</t>
  </si>
  <si>
    <t>Socio 39</t>
  </si>
  <si>
    <t>Socio 40</t>
  </si>
  <si>
    <t>Socio 41</t>
  </si>
  <si>
    <t>Socio 42</t>
  </si>
  <si>
    <t>Socio 43</t>
  </si>
  <si>
    <t>Socio 44</t>
  </si>
  <si>
    <t>Socio 45</t>
  </si>
  <si>
    <t>Socio 46</t>
  </si>
  <si>
    <t>Socio 47</t>
  </si>
  <si>
    <t>Socio 48</t>
  </si>
  <si>
    <t>Socio 49</t>
  </si>
  <si>
    <t>Socio 50</t>
  </si>
  <si>
    <t>Socio 51</t>
  </si>
  <si>
    <t>Socio 52</t>
  </si>
  <si>
    <t>Socio 53</t>
  </si>
  <si>
    <t>Socio 54</t>
  </si>
  <si>
    <t>Socio 55</t>
  </si>
  <si>
    <t>Socio 56</t>
  </si>
  <si>
    <t>Socio 57</t>
  </si>
  <si>
    <t>Socio 58</t>
  </si>
  <si>
    <t>Socio 59</t>
  </si>
  <si>
    <t>Liquidacion 2% Socio Gestor Proyecto</t>
  </si>
  <si>
    <t>Liquidacion 25% Utilidad primeros 50 Socios</t>
  </si>
  <si>
    <t>Liquidacion 13% utilidad a los 10 socios fundadores</t>
  </si>
  <si>
    <t>Liquidacion 60% utilidad para todos los socios</t>
  </si>
  <si>
    <t>Item</t>
  </si>
  <si>
    <t>Codigo</t>
  </si>
  <si>
    <t>Aportes</t>
  </si>
  <si>
    <t>Gestor</t>
  </si>
  <si>
    <t>Fundadores</t>
  </si>
  <si>
    <t>Erwin Morelo Acevedo</t>
  </si>
  <si>
    <t>Roberto Perez Perez</t>
  </si>
  <si>
    <t>Roberto Carlos Puello Acevedo</t>
  </si>
  <si>
    <t>Roberto Realez Acevedo</t>
  </si>
  <si>
    <t>Diana Carolina Acevedo Baldovino</t>
  </si>
  <si>
    <t>Jesus Julian Acevedo Baldovino</t>
  </si>
  <si>
    <t xml:space="preserve">Orlando Enrique Mier Acevedo </t>
  </si>
  <si>
    <t>Eugenia Del Carmen Mier Acevedo</t>
  </si>
  <si>
    <t>Primeros 50</t>
  </si>
  <si>
    <t>Generales</t>
  </si>
  <si>
    <t>Liqquidacion Utilidades del periodo a los Socios</t>
  </si>
  <si>
    <t>Total</t>
  </si>
  <si>
    <t>Relacion Aportes a Capital por Socios y Liquidacion de Utilidades</t>
  </si>
  <si>
    <t xml:space="preserve">Totales . . . </t>
  </si>
  <si>
    <t>Julio Bernardo Acevedo Marrugo</t>
  </si>
  <si>
    <t>Deisy del CarmenBaldovino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</si>
</sst>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7030A0"/>
      <name val="Bookman Old Style"/>
      <family val="1"/>
    </font>
    <font>
      <sz val="9"/>
      <color rgb="FF7030A0"/>
      <name val="Bookman Old Style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9" fontId="2" fillId="0" borderId="8" xfId="0" applyNumberFormat="1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/>
    <xf numFmtId="164" fontId="3" fillId="0" borderId="11" xfId="1" applyNumberFormat="1" applyFont="1" applyBorder="1"/>
    <xf numFmtId="43" fontId="3" fillId="0" borderId="12" xfId="0" applyNumberFormat="1" applyFont="1" applyBorder="1"/>
    <xf numFmtId="164" fontId="3" fillId="0" borderId="0" xfId="1" applyNumberFormat="1" applyFont="1"/>
    <xf numFmtId="43" fontId="3" fillId="0" borderId="0" xfId="0" applyNumberFormat="1" applyFont="1"/>
    <xf numFmtId="0" fontId="2" fillId="0" borderId="1" xfId="0" applyFont="1" applyBorder="1"/>
    <xf numFmtId="164" fontId="3" fillId="0" borderId="1" xfId="1" applyNumberFormat="1" applyFont="1" applyBorder="1"/>
    <xf numFmtId="0" fontId="3" fillId="0" borderId="1" xfId="0" applyFont="1" applyBorder="1"/>
    <xf numFmtId="43" fontId="3" fillId="0" borderId="6" xfId="0" applyNumberFormat="1" applyFont="1" applyBorder="1"/>
    <xf numFmtId="0" fontId="2" fillId="0" borderId="8" xfId="0" applyFont="1" applyBorder="1"/>
    <xf numFmtId="0" fontId="2" fillId="0" borderId="13" xfId="0" applyFont="1" applyBorder="1"/>
    <xf numFmtId="164" fontId="3" fillId="0" borderId="13" xfId="1" applyNumberFormat="1" applyFont="1" applyBorder="1"/>
    <xf numFmtId="0" fontId="3" fillId="0" borderId="13" xfId="0" applyFont="1" applyBorder="1"/>
    <xf numFmtId="43" fontId="3" fillId="0" borderId="14" xfId="0" applyNumberFormat="1" applyFont="1" applyBorder="1"/>
    <xf numFmtId="0" fontId="2" fillId="0" borderId="15" xfId="0" applyFont="1" applyBorder="1" applyAlignment="1">
      <alignment horizontal="right"/>
    </xf>
    <xf numFmtId="164" fontId="3" fillId="0" borderId="16" xfId="1" applyNumberFormat="1" applyFont="1" applyBorder="1"/>
    <xf numFmtId="164" fontId="3" fillId="0" borderId="17" xfId="1" applyNumberFormat="1" applyFont="1" applyBorder="1"/>
    <xf numFmtId="43" fontId="2" fillId="0" borderId="0" xfId="0" applyNumberFormat="1" applyFont="1"/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3" fillId="0" borderId="0" xfId="0" applyNumberFormat="1" applyFont="1"/>
    <xf numFmtId="164" fontId="3" fillId="0" borderId="0" xfId="3" applyNumberFormat="1" applyFont="1" applyAlignment="1">
      <alignment vertical="center"/>
    </xf>
    <xf numFmtId="9" fontId="2" fillId="0" borderId="0" xfId="0" applyNumberFormat="1" applyFont="1"/>
    <xf numFmtId="0" fontId="2" fillId="0" borderId="0" xfId="0" applyFont="1" applyAlignment="1">
      <alignment horizontal="center" vertical="center"/>
    </xf>
  </cellXfs>
  <cellStyles count="4">
    <cellStyle name="Millares [0]" xfId="1" builtinId="6"/>
    <cellStyle name="Millares [0] 2" xfId="2" xr:uid="{EDF2350D-8268-49C2-8285-4426AE7C6701}"/>
    <cellStyle name="Millares [0] 2 2" xfId="3" xr:uid="{2BB6B65D-08CA-4691-81DD-06CB4F7D0216}"/>
    <cellStyle name="Normal" xfId="0" builtinId="0"/>
  </cellStyles>
  <dxfs count="0"/>
  <tableStyles count="0" defaultTableStyle="TableStyleMedium2" defaultPivotStyle="PivotStyleLight16"/>
  <colors>
    <mruColors>
      <color rgb="FFB21E33"/>
      <color rgb="FFFF7C80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A24C-DBF5-4C9A-BDEC-C8FEA3D2E0B9}">
  <dimension ref="A1:L77"/>
  <sheetViews>
    <sheetView tabSelected="1" workbookViewId="0">
      <selection activeCell="C45" sqref="C45"/>
    </sheetView>
  </sheetViews>
  <sheetFormatPr baseColWidth="10" defaultRowHeight="15" x14ac:dyDescent="0.3"/>
  <cols>
    <col min="1" max="1" width="6.140625" style="1" customWidth="1"/>
    <col min="2" max="2" width="14.140625" style="1" bestFit="1" customWidth="1"/>
    <col min="3" max="3" width="35" style="1" customWidth="1"/>
    <col min="4" max="4" width="16.7109375" style="1" customWidth="1"/>
    <col min="5" max="5" width="18.140625" style="1" bestFit="1" customWidth="1"/>
    <col min="6" max="6" width="15.5703125" style="2" customWidth="1"/>
    <col min="7" max="7" width="15.28515625" style="1" customWidth="1"/>
    <col min="8" max="8" width="16.42578125" style="1" customWidth="1"/>
    <col min="9" max="10" width="15.42578125" style="1" customWidth="1"/>
    <col min="11" max="11" width="15" style="1" customWidth="1"/>
    <col min="12" max="12" width="15.140625" style="1" customWidth="1"/>
    <col min="13" max="16384" width="11.42578125" style="1"/>
  </cols>
  <sheetData>
    <row r="1" spans="1:12" x14ac:dyDescent="0.3">
      <c r="A1" s="1" t="s">
        <v>74</v>
      </c>
    </row>
    <row r="3" spans="1:12" x14ac:dyDescent="0.3">
      <c r="A3" s="1" t="s">
        <v>1</v>
      </c>
      <c r="D3" s="35">
        <f>+D70</f>
        <v>2206234535</v>
      </c>
      <c r="E3" s="1" t="s">
        <v>55</v>
      </c>
      <c r="I3" s="36">
        <f>+D5*13%</f>
        <v>44321168.487700008</v>
      </c>
      <c r="J3" s="36"/>
    </row>
    <row r="4" spans="1:12" x14ac:dyDescent="0.3">
      <c r="A4" s="1" t="s">
        <v>3</v>
      </c>
      <c r="D4" s="12">
        <v>2198650000</v>
      </c>
      <c r="E4" s="1" t="s">
        <v>54</v>
      </c>
      <c r="H4" s="3"/>
      <c r="I4" s="12">
        <f>+D5*25%</f>
        <v>85233016.322500005</v>
      </c>
      <c r="J4" s="12"/>
    </row>
    <row r="5" spans="1:12" x14ac:dyDescent="0.3">
      <c r="A5" s="1" t="s">
        <v>2</v>
      </c>
      <c r="D5" s="36">
        <v>340932065.29000002</v>
      </c>
      <c r="E5" s="1" t="s">
        <v>56</v>
      </c>
      <c r="H5" s="2"/>
      <c r="I5" s="12">
        <f>+D5*60%</f>
        <v>204559239.17399999</v>
      </c>
      <c r="J5" s="12"/>
    </row>
    <row r="6" spans="1:12" x14ac:dyDescent="0.3">
      <c r="A6" s="1" t="s">
        <v>53</v>
      </c>
      <c r="D6" s="12">
        <f>+D5*2%</f>
        <v>6818641.3058000002</v>
      </c>
      <c r="E6" s="37">
        <v>1</v>
      </c>
      <c r="H6" s="2"/>
    </row>
    <row r="7" spans="1:12" x14ac:dyDescent="0.3">
      <c r="D7" s="3"/>
      <c r="H7" s="4"/>
    </row>
    <row r="8" spans="1:12" ht="15.75" thickBot="1" x14ac:dyDescent="0.35">
      <c r="D8" s="3"/>
      <c r="H8" s="4"/>
    </row>
    <row r="9" spans="1:12" x14ac:dyDescent="0.3">
      <c r="A9" s="32" t="s">
        <v>57</v>
      </c>
      <c r="B9" s="30" t="s">
        <v>58</v>
      </c>
      <c r="C9" s="30" t="s">
        <v>0</v>
      </c>
      <c r="D9" s="30" t="s">
        <v>59</v>
      </c>
      <c r="E9" s="30" t="s">
        <v>72</v>
      </c>
      <c r="F9" s="30"/>
      <c r="G9" s="30"/>
      <c r="H9" s="30"/>
      <c r="I9" s="31"/>
      <c r="J9" s="38"/>
    </row>
    <row r="10" spans="1:12" ht="15.75" thickBot="1" x14ac:dyDescent="0.35">
      <c r="A10" s="33"/>
      <c r="B10" s="34"/>
      <c r="C10" s="34"/>
      <c r="D10" s="34"/>
      <c r="E10" s="5" t="s">
        <v>60</v>
      </c>
      <c r="F10" s="6" t="s">
        <v>61</v>
      </c>
      <c r="G10" s="7" t="s">
        <v>70</v>
      </c>
      <c r="H10" s="7" t="s">
        <v>71</v>
      </c>
      <c r="I10" s="8" t="s">
        <v>73</v>
      </c>
      <c r="J10" s="38"/>
    </row>
    <row r="11" spans="1:12" x14ac:dyDescent="0.3">
      <c r="A11" s="27">
        <v>1</v>
      </c>
      <c r="B11" s="9">
        <v>73117314</v>
      </c>
      <c r="C11" s="9" t="s">
        <v>76</v>
      </c>
      <c r="D11" s="10">
        <v>160000000</v>
      </c>
      <c r="E11" s="10">
        <f>+D6</f>
        <v>6818641.3058000002</v>
      </c>
      <c r="F11" s="10">
        <f>+I3/10</f>
        <v>4432116.848770001</v>
      </c>
      <c r="G11" s="10">
        <f>+(D11*E6)/D4*I4</f>
        <v>6202570.946535374</v>
      </c>
      <c r="H11" s="10">
        <f t="shared" ref="H11:H69" si="0">+(D11*$E$6)/$D$3*$I$5</f>
        <v>14834994.987439083</v>
      </c>
      <c r="I11" s="11">
        <f t="shared" ref="I11:I69" si="1">SUM(E11:H11)</f>
        <v>32288324.088544458</v>
      </c>
      <c r="J11" s="13"/>
      <c r="K11" s="12">
        <f t="shared" ref="K11:K69" si="2">+I11*20%</f>
        <v>6457664.8177088918</v>
      </c>
      <c r="L11" s="13">
        <f t="shared" ref="L11:L69" si="3">+I11-K11</f>
        <v>25830659.270835567</v>
      </c>
    </row>
    <row r="12" spans="1:12" x14ac:dyDescent="0.3">
      <c r="A12" s="28">
        <v>2</v>
      </c>
      <c r="B12" s="14"/>
      <c r="C12" s="14" t="s">
        <v>62</v>
      </c>
      <c r="D12" s="15">
        <v>140000000</v>
      </c>
      <c r="E12" s="16"/>
      <c r="F12" s="15">
        <f>+I3/10</f>
        <v>4432116.848770001</v>
      </c>
      <c r="G12" s="15">
        <f>+(D12*E6)/D4*I4</f>
        <v>5427249.5782184526</v>
      </c>
      <c r="H12" s="15">
        <f t="shared" si="0"/>
        <v>12980620.614009198</v>
      </c>
      <c r="I12" s="17">
        <f t="shared" si="1"/>
        <v>22839987.04099765</v>
      </c>
      <c r="J12" s="13"/>
      <c r="K12" s="12">
        <f t="shared" si="2"/>
        <v>4567997.4081995301</v>
      </c>
      <c r="L12" s="13">
        <f t="shared" si="3"/>
        <v>18271989.63279812</v>
      </c>
    </row>
    <row r="13" spans="1:12" x14ac:dyDescent="0.3">
      <c r="A13" s="28">
        <v>3</v>
      </c>
      <c r="B13" s="14"/>
      <c r="C13" s="14" t="s">
        <v>63</v>
      </c>
      <c r="D13" s="15">
        <v>135000000</v>
      </c>
      <c r="E13" s="16"/>
      <c r="F13" s="15">
        <f>+I3/10</f>
        <v>4432116.848770001</v>
      </c>
      <c r="G13" s="15">
        <f>+(D13*E6)/D4*I4</f>
        <v>5233419.236139222</v>
      </c>
      <c r="H13" s="15">
        <f t="shared" si="0"/>
        <v>12517027.020651728</v>
      </c>
      <c r="I13" s="17">
        <f t="shared" si="1"/>
        <v>22182563.105560951</v>
      </c>
      <c r="J13" s="13"/>
      <c r="K13" s="12">
        <f t="shared" si="2"/>
        <v>4436512.6211121902</v>
      </c>
      <c r="L13" s="13">
        <f t="shared" si="3"/>
        <v>17746050.484448761</v>
      </c>
    </row>
    <row r="14" spans="1:12" x14ac:dyDescent="0.3">
      <c r="A14" s="28">
        <v>4</v>
      </c>
      <c r="B14" s="14"/>
      <c r="C14" s="14" t="s">
        <v>64</v>
      </c>
      <c r="D14" s="15">
        <v>120000000</v>
      </c>
      <c r="E14" s="16"/>
      <c r="F14" s="15">
        <f>+I3/10</f>
        <v>4432116.848770001</v>
      </c>
      <c r="G14" s="15">
        <f>+(D14*E6)/D4*I4</f>
        <v>4651928.2099015312</v>
      </c>
      <c r="H14" s="15">
        <f t="shared" si="0"/>
        <v>11126246.240579313</v>
      </c>
      <c r="I14" s="17">
        <f t="shared" si="1"/>
        <v>20210291.299250845</v>
      </c>
      <c r="J14" s="13"/>
      <c r="K14" s="12">
        <f t="shared" si="2"/>
        <v>4042058.2598501691</v>
      </c>
      <c r="L14" s="13">
        <f t="shared" si="3"/>
        <v>16168233.039400676</v>
      </c>
    </row>
    <row r="15" spans="1:12" x14ac:dyDescent="0.3">
      <c r="A15" s="28">
        <v>5</v>
      </c>
      <c r="B15" s="14"/>
      <c r="C15" s="14" t="s">
        <v>65</v>
      </c>
      <c r="D15" s="15">
        <v>105000000</v>
      </c>
      <c r="E15" s="16"/>
      <c r="F15" s="15">
        <f>+I3/10</f>
        <v>4432116.848770001</v>
      </c>
      <c r="G15" s="15">
        <f>+(D15*E6)/D4*I4</f>
        <v>4070437.183663839</v>
      </c>
      <c r="H15" s="15">
        <f t="shared" si="0"/>
        <v>9735465.4605068993</v>
      </c>
      <c r="I15" s="17">
        <f t="shared" si="1"/>
        <v>18238019.492940739</v>
      </c>
      <c r="J15" s="13"/>
      <c r="K15" s="12">
        <f t="shared" si="2"/>
        <v>3647603.8985881479</v>
      </c>
      <c r="L15" s="13">
        <f t="shared" si="3"/>
        <v>14590415.594352592</v>
      </c>
    </row>
    <row r="16" spans="1:12" x14ac:dyDescent="0.3">
      <c r="A16" s="28">
        <v>6</v>
      </c>
      <c r="B16" s="14"/>
      <c r="C16" s="14" t="s">
        <v>77</v>
      </c>
      <c r="D16" s="15">
        <v>102000000</v>
      </c>
      <c r="E16" s="16"/>
      <c r="F16" s="15">
        <f>+I3/10</f>
        <v>4432116.848770001</v>
      </c>
      <c r="G16" s="15">
        <f>+(D16*E6)/D4*I4</f>
        <v>3954138.9784163008</v>
      </c>
      <c r="H16" s="15">
        <f t="shared" si="0"/>
        <v>9457309.3044924177</v>
      </c>
      <c r="I16" s="17">
        <f t="shared" si="1"/>
        <v>17843565.131678719</v>
      </c>
      <c r="J16" s="13"/>
      <c r="K16" s="12">
        <f t="shared" si="2"/>
        <v>3568713.0263357442</v>
      </c>
      <c r="L16" s="13">
        <f t="shared" si="3"/>
        <v>14274852.105342975</v>
      </c>
    </row>
    <row r="17" spans="1:12" x14ac:dyDescent="0.3">
      <c r="A17" s="28">
        <v>7</v>
      </c>
      <c r="B17" s="14"/>
      <c r="C17" s="14" t="s">
        <v>66</v>
      </c>
      <c r="D17" s="15">
        <v>98000000</v>
      </c>
      <c r="E17" s="16"/>
      <c r="F17" s="15">
        <f>+I3/10</f>
        <v>4432116.848770001</v>
      </c>
      <c r="G17" s="15">
        <f>+(D17*E6)/D4*I4</f>
        <v>3799074.7047529169</v>
      </c>
      <c r="H17" s="15">
        <f t="shared" si="0"/>
        <v>9086434.4298064392</v>
      </c>
      <c r="I17" s="17">
        <f t="shared" si="1"/>
        <v>17317625.983329356</v>
      </c>
      <c r="J17" s="13"/>
      <c r="K17" s="12">
        <f t="shared" si="2"/>
        <v>3463525.1966658714</v>
      </c>
      <c r="L17" s="13">
        <f t="shared" si="3"/>
        <v>13854100.786663484</v>
      </c>
    </row>
    <row r="18" spans="1:12" x14ac:dyDescent="0.3">
      <c r="A18" s="28">
        <v>8</v>
      </c>
      <c r="B18" s="14">
        <v>1143400306</v>
      </c>
      <c r="C18" s="14" t="s">
        <v>67</v>
      </c>
      <c r="D18" s="15">
        <v>93000000</v>
      </c>
      <c r="E18" s="16"/>
      <c r="F18" s="15">
        <f>+I3/10</f>
        <v>4432116.848770001</v>
      </c>
      <c r="G18" s="15">
        <f>+(D18*E6)/D4*I4</f>
        <v>3605244.3626736864</v>
      </c>
      <c r="H18" s="15">
        <f t="shared" si="0"/>
        <v>8622840.8364489675</v>
      </c>
      <c r="I18" s="17">
        <f t="shared" si="1"/>
        <v>16660202.047892654</v>
      </c>
      <c r="J18" s="13"/>
      <c r="K18" s="12">
        <f t="shared" si="2"/>
        <v>3332040.409578531</v>
      </c>
      <c r="L18" s="13">
        <f t="shared" si="3"/>
        <v>13328161.638314124</v>
      </c>
    </row>
    <row r="19" spans="1:12" x14ac:dyDescent="0.3">
      <c r="A19" s="28">
        <v>9</v>
      </c>
      <c r="B19" s="14"/>
      <c r="C19" s="14" t="s">
        <v>68</v>
      </c>
      <c r="D19" s="15">
        <v>90000000</v>
      </c>
      <c r="E19" s="16"/>
      <c r="F19" s="15">
        <f>+I3/10</f>
        <v>4432116.848770001</v>
      </c>
      <c r="G19" s="15">
        <f>+(D19*E6)/D4*I4</f>
        <v>3488946.1574261482</v>
      </c>
      <c r="H19" s="15">
        <f t="shared" si="0"/>
        <v>8344684.680434485</v>
      </c>
      <c r="I19" s="17">
        <f t="shared" si="1"/>
        <v>16265747.686630633</v>
      </c>
      <c r="J19" s="13"/>
      <c r="K19" s="12">
        <f t="shared" si="2"/>
        <v>3253149.5373261268</v>
      </c>
      <c r="L19" s="13">
        <f t="shared" si="3"/>
        <v>13012598.149304505</v>
      </c>
    </row>
    <row r="20" spans="1:12" x14ac:dyDescent="0.3">
      <c r="A20" s="28">
        <v>10</v>
      </c>
      <c r="B20" s="14"/>
      <c r="C20" s="14" t="s">
        <v>69</v>
      </c>
      <c r="D20" s="15">
        <v>87000000</v>
      </c>
      <c r="E20" s="16"/>
      <c r="F20" s="15">
        <f>+I3/10</f>
        <v>4432116.848770001</v>
      </c>
      <c r="G20" s="15">
        <f>+(D20*E6)/D4*I4</f>
        <v>3372647.95217861</v>
      </c>
      <c r="H20" s="15">
        <f t="shared" si="0"/>
        <v>8066528.5244200025</v>
      </c>
      <c r="I20" s="17">
        <f t="shared" si="1"/>
        <v>15871293.325368613</v>
      </c>
      <c r="J20" s="13"/>
      <c r="K20" s="12">
        <f t="shared" si="2"/>
        <v>3174258.6650737226</v>
      </c>
      <c r="L20" s="13">
        <f t="shared" si="3"/>
        <v>12697034.66029489</v>
      </c>
    </row>
    <row r="21" spans="1:12" x14ac:dyDescent="0.3">
      <c r="A21" s="28">
        <v>11</v>
      </c>
      <c r="B21" s="14"/>
      <c r="C21" s="14" t="s">
        <v>4</v>
      </c>
      <c r="D21" s="15">
        <v>85000000</v>
      </c>
      <c r="E21" s="16"/>
      <c r="F21" s="15"/>
      <c r="G21" s="15">
        <f>+(D21*E6)/D4*I4</f>
        <v>3295115.8153469176</v>
      </c>
      <c r="H21" s="15">
        <f t="shared" si="0"/>
        <v>7881091.0870770132</v>
      </c>
      <c r="I21" s="17">
        <f t="shared" si="1"/>
        <v>11176206.902423931</v>
      </c>
      <c r="J21" s="13"/>
      <c r="K21" s="12">
        <f t="shared" si="2"/>
        <v>2235241.3804847864</v>
      </c>
      <c r="L21" s="13">
        <f t="shared" si="3"/>
        <v>8940965.5219391454</v>
      </c>
    </row>
    <row r="22" spans="1:12" x14ac:dyDescent="0.3">
      <c r="A22" s="28">
        <v>12</v>
      </c>
      <c r="B22" s="14"/>
      <c r="C22" s="14" t="s">
        <v>5</v>
      </c>
      <c r="D22" s="15">
        <v>81500000</v>
      </c>
      <c r="E22" s="16"/>
      <c r="F22" s="15"/>
      <c r="G22" s="15">
        <f>+(D22*E6)/D4*I4</f>
        <v>3159434.5758914561</v>
      </c>
      <c r="H22" s="15">
        <f t="shared" si="0"/>
        <v>7556575.5717267832</v>
      </c>
      <c r="I22" s="17">
        <f t="shared" si="1"/>
        <v>10716010.14761824</v>
      </c>
      <c r="J22" s="13"/>
      <c r="K22" s="12">
        <f t="shared" si="2"/>
        <v>2143202.0295236479</v>
      </c>
      <c r="L22" s="13">
        <f t="shared" si="3"/>
        <v>8572808.1180945914</v>
      </c>
    </row>
    <row r="23" spans="1:12" x14ac:dyDescent="0.3">
      <c r="A23" s="28">
        <v>13</v>
      </c>
      <c r="B23" s="14"/>
      <c r="C23" s="14" t="s">
        <v>6</v>
      </c>
      <c r="D23" s="15">
        <v>80000000</v>
      </c>
      <c r="E23" s="16"/>
      <c r="F23" s="15"/>
      <c r="G23" s="15">
        <f>+(D23*E6)/D4*I4</f>
        <v>3101285.473267687</v>
      </c>
      <c r="H23" s="15">
        <f t="shared" si="0"/>
        <v>7417497.4937195415</v>
      </c>
      <c r="I23" s="17">
        <f t="shared" si="1"/>
        <v>10518782.966987228</v>
      </c>
      <c r="J23" s="13"/>
      <c r="K23" s="12">
        <f t="shared" si="2"/>
        <v>2103756.5933974455</v>
      </c>
      <c r="L23" s="13">
        <f t="shared" si="3"/>
        <v>8415026.373589782</v>
      </c>
    </row>
    <row r="24" spans="1:12" x14ac:dyDescent="0.3">
      <c r="A24" s="28">
        <v>14</v>
      </c>
      <c r="B24" s="14"/>
      <c r="C24" s="14" t="s">
        <v>7</v>
      </c>
      <c r="D24" s="15">
        <v>78000000</v>
      </c>
      <c r="E24" s="16"/>
      <c r="F24" s="15"/>
      <c r="G24" s="15">
        <f>+(D24*E6)/D4*I4</f>
        <v>3023753.3364359951</v>
      </c>
      <c r="H24" s="15">
        <f t="shared" si="0"/>
        <v>7232060.0563765541</v>
      </c>
      <c r="I24" s="17">
        <f t="shared" si="1"/>
        <v>10255813.39281255</v>
      </c>
      <c r="J24" s="13"/>
      <c r="K24" s="12">
        <f t="shared" si="2"/>
        <v>2051162.6785625101</v>
      </c>
      <c r="L24" s="13">
        <f t="shared" si="3"/>
        <v>8204650.7142500402</v>
      </c>
    </row>
    <row r="25" spans="1:12" x14ac:dyDescent="0.3">
      <c r="A25" s="28">
        <v>15</v>
      </c>
      <c r="B25" s="14"/>
      <c r="C25" s="14" t="s">
        <v>8</v>
      </c>
      <c r="D25" s="15">
        <v>73500000</v>
      </c>
      <c r="E25" s="16"/>
      <c r="F25" s="15"/>
      <c r="G25" s="15">
        <f>+(D25*E6)/D4*I4</f>
        <v>2849306.0285646874</v>
      </c>
      <c r="H25" s="15">
        <f t="shared" si="0"/>
        <v>6814825.8223548299</v>
      </c>
      <c r="I25" s="17">
        <f t="shared" si="1"/>
        <v>9664131.8509195168</v>
      </c>
      <c r="J25" s="13"/>
      <c r="K25" s="12">
        <f t="shared" si="2"/>
        <v>1932826.3701839035</v>
      </c>
      <c r="L25" s="13">
        <f t="shared" si="3"/>
        <v>7731305.480735613</v>
      </c>
    </row>
    <row r="26" spans="1:12" x14ac:dyDescent="0.3">
      <c r="A26" s="28">
        <v>16</v>
      </c>
      <c r="B26" s="14"/>
      <c r="C26" s="14" t="s">
        <v>9</v>
      </c>
      <c r="D26" s="15">
        <v>70000000</v>
      </c>
      <c r="E26" s="16"/>
      <c r="F26" s="15"/>
      <c r="G26" s="15">
        <f>+(D26*E6)/D4*I4</f>
        <v>2713624.7891092263</v>
      </c>
      <c r="H26" s="15">
        <f t="shared" si="0"/>
        <v>6490310.3070045989</v>
      </c>
      <c r="I26" s="17">
        <f t="shared" si="1"/>
        <v>9203935.0961138252</v>
      </c>
      <c r="J26" s="13"/>
      <c r="K26" s="12">
        <f t="shared" si="2"/>
        <v>1840787.0192227652</v>
      </c>
      <c r="L26" s="13">
        <f t="shared" si="3"/>
        <v>7363148.07689106</v>
      </c>
    </row>
    <row r="27" spans="1:12" x14ac:dyDescent="0.3">
      <c r="A27" s="28">
        <v>17</v>
      </c>
      <c r="B27" s="14"/>
      <c r="C27" s="14" t="s">
        <v>10</v>
      </c>
      <c r="D27" s="15">
        <v>65000000</v>
      </c>
      <c r="E27" s="16"/>
      <c r="F27" s="15"/>
      <c r="G27" s="15">
        <f>+(D27*E6)/D4*I4</f>
        <v>2519794.4470299957</v>
      </c>
      <c r="H27" s="15">
        <f t="shared" si="0"/>
        <v>6026716.7136471281</v>
      </c>
      <c r="I27" s="17">
        <f t="shared" si="1"/>
        <v>8546511.1606771238</v>
      </c>
      <c r="J27" s="13"/>
      <c r="K27" s="12">
        <f t="shared" si="2"/>
        <v>1709302.2321354249</v>
      </c>
      <c r="L27" s="13">
        <f t="shared" si="3"/>
        <v>6837208.9285416994</v>
      </c>
    </row>
    <row r="28" spans="1:12" x14ac:dyDescent="0.3">
      <c r="A28" s="28">
        <v>18</v>
      </c>
      <c r="B28" s="14"/>
      <c r="C28" s="14" t="s">
        <v>11</v>
      </c>
      <c r="D28" s="15">
        <v>50000000</v>
      </c>
      <c r="E28" s="16"/>
      <c r="F28" s="15"/>
      <c r="G28" s="15">
        <f>+(D28*E6)/D4*I4</f>
        <v>1938303.4207923047</v>
      </c>
      <c r="H28" s="15">
        <f t="shared" si="0"/>
        <v>4635935.9335747138</v>
      </c>
      <c r="I28" s="17">
        <f t="shared" si="1"/>
        <v>6574239.3543670187</v>
      </c>
      <c r="J28" s="13"/>
      <c r="K28" s="12">
        <f t="shared" si="2"/>
        <v>1314847.8708734037</v>
      </c>
      <c r="L28" s="13">
        <f t="shared" si="3"/>
        <v>5259391.4834936149</v>
      </c>
    </row>
    <row r="29" spans="1:12" x14ac:dyDescent="0.3">
      <c r="A29" s="28">
        <v>19</v>
      </c>
      <c r="B29" s="14"/>
      <c r="C29" s="14" t="s">
        <v>12</v>
      </c>
      <c r="D29" s="15">
        <v>49000000</v>
      </c>
      <c r="E29" s="16"/>
      <c r="F29" s="15"/>
      <c r="G29" s="15">
        <f>+(D29*E6)/D4*I4</f>
        <v>1899537.3523764585</v>
      </c>
      <c r="H29" s="15">
        <f t="shared" si="0"/>
        <v>4543217.2149032196</v>
      </c>
      <c r="I29" s="17">
        <f t="shared" si="1"/>
        <v>6442754.5672796778</v>
      </c>
      <c r="J29" s="13"/>
      <c r="K29" s="12">
        <f t="shared" si="2"/>
        <v>1288550.9134559357</v>
      </c>
      <c r="L29" s="13">
        <f t="shared" si="3"/>
        <v>5154203.6538237426</v>
      </c>
    </row>
    <row r="30" spans="1:12" x14ac:dyDescent="0.3">
      <c r="A30" s="28">
        <v>20</v>
      </c>
      <c r="B30" s="14"/>
      <c r="C30" s="14" t="s">
        <v>13</v>
      </c>
      <c r="D30" s="15">
        <v>42000000</v>
      </c>
      <c r="E30" s="16"/>
      <c r="F30" s="15"/>
      <c r="G30" s="15">
        <f>+(D30*E6)/D4*I4</f>
        <v>1628174.8734655357</v>
      </c>
      <c r="H30" s="15">
        <f t="shared" si="0"/>
        <v>3894186.1842027595</v>
      </c>
      <c r="I30" s="17">
        <f t="shared" si="1"/>
        <v>5522361.0576682948</v>
      </c>
      <c r="J30" s="13"/>
      <c r="K30" s="12">
        <f t="shared" si="2"/>
        <v>1104472.2115336589</v>
      </c>
      <c r="L30" s="13">
        <f t="shared" si="3"/>
        <v>4417888.8461346356</v>
      </c>
    </row>
    <row r="31" spans="1:12" x14ac:dyDescent="0.3">
      <c r="A31" s="28">
        <v>21</v>
      </c>
      <c r="B31" s="14"/>
      <c r="C31" s="14" t="s">
        <v>14</v>
      </c>
      <c r="D31" s="15">
        <v>41700000</v>
      </c>
      <c r="E31" s="16"/>
      <c r="F31" s="15"/>
      <c r="G31" s="15">
        <f>+(D31*E6)/D4*I4</f>
        <v>1616545.0529407819</v>
      </c>
      <c r="H31" s="15">
        <f t="shared" si="0"/>
        <v>3866370.5686013117</v>
      </c>
      <c r="I31" s="17">
        <f t="shared" si="1"/>
        <v>5482915.6215420933</v>
      </c>
      <c r="J31" s="13"/>
      <c r="K31" s="12">
        <f t="shared" si="2"/>
        <v>1096583.1243084187</v>
      </c>
      <c r="L31" s="13">
        <f t="shared" si="3"/>
        <v>4386332.4972336749</v>
      </c>
    </row>
    <row r="32" spans="1:12" x14ac:dyDescent="0.3">
      <c r="A32" s="28">
        <v>22</v>
      </c>
      <c r="B32" s="14"/>
      <c r="C32" s="14" t="s">
        <v>15</v>
      </c>
      <c r="D32" s="15">
        <v>36500000</v>
      </c>
      <c r="E32" s="16"/>
      <c r="F32" s="15"/>
      <c r="G32" s="15">
        <f>+(D32*E6)/D4*I4</f>
        <v>1414961.4971783822</v>
      </c>
      <c r="H32" s="15">
        <f t="shared" si="0"/>
        <v>3384233.2315095412</v>
      </c>
      <c r="I32" s="17">
        <f t="shared" si="1"/>
        <v>4799194.7286879234</v>
      </c>
      <c r="J32" s="13"/>
      <c r="K32" s="12">
        <f t="shared" si="2"/>
        <v>959838.94573758473</v>
      </c>
      <c r="L32" s="13">
        <f t="shared" si="3"/>
        <v>3839355.7829503389</v>
      </c>
    </row>
    <row r="33" spans="1:12" x14ac:dyDescent="0.3">
      <c r="A33" s="28">
        <v>23</v>
      </c>
      <c r="B33" s="14"/>
      <c r="C33" s="14" t="s">
        <v>16</v>
      </c>
      <c r="D33" s="15">
        <v>35500000</v>
      </c>
      <c r="E33" s="16"/>
      <c r="F33" s="15"/>
      <c r="G33" s="15">
        <f>+(D33*E6)/D4*I4</f>
        <v>1376195.428762536</v>
      </c>
      <c r="H33" s="15">
        <f t="shared" si="0"/>
        <v>3291514.512838047</v>
      </c>
      <c r="I33" s="17">
        <f t="shared" si="1"/>
        <v>4667709.9416005835</v>
      </c>
      <c r="J33" s="13"/>
      <c r="K33" s="12">
        <f t="shared" si="2"/>
        <v>933541.98832011677</v>
      </c>
      <c r="L33" s="13">
        <f t="shared" si="3"/>
        <v>3734167.9532804666</v>
      </c>
    </row>
    <row r="34" spans="1:12" x14ac:dyDescent="0.3">
      <c r="A34" s="28">
        <v>24</v>
      </c>
      <c r="B34" s="14"/>
      <c r="C34" s="14" t="s">
        <v>17</v>
      </c>
      <c r="D34" s="15">
        <v>35000000</v>
      </c>
      <c r="E34" s="16"/>
      <c r="F34" s="15"/>
      <c r="G34" s="15">
        <f>+(D34*E6)/D4*I4</f>
        <v>1356812.3945546132</v>
      </c>
      <c r="H34" s="15">
        <f t="shared" si="0"/>
        <v>3245155.1535022995</v>
      </c>
      <c r="I34" s="17">
        <f t="shared" si="1"/>
        <v>4601967.5480569126</v>
      </c>
      <c r="J34" s="13"/>
      <c r="K34" s="12">
        <f t="shared" si="2"/>
        <v>920393.50961138261</v>
      </c>
      <c r="L34" s="13">
        <f t="shared" si="3"/>
        <v>3681574.03844553</v>
      </c>
    </row>
    <row r="35" spans="1:12" x14ac:dyDescent="0.3">
      <c r="A35" s="28">
        <v>25</v>
      </c>
      <c r="B35" s="14"/>
      <c r="C35" s="14" t="s">
        <v>18</v>
      </c>
      <c r="D35" s="15">
        <v>30000000</v>
      </c>
      <c r="E35" s="16"/>
      <c r="F35" s="15"/>
      <c r="G35" s="15">
        <f>+(D35*E6)/D4*I4</f>
        <v>1162982.0524753828</v>
      </c>
      <c r="H35" s="15">
        <f t="shared" si="0"/>
        <v>2781561.5601448282</v>
      </c>
      <c r="I35" s="17">
        <f t="shared" si="1"/>
        <v>3944543.6126202112</v>
      </c>
      <c r="J35" s="13"/>
      <c r="K35" s="12">
        <f t="shared" si="2"/>
        <v>788908.72252404224</v>
      </c>
      <c r="L35" s="13">
        <f t="shared" si="3"/>
        <v>3155634.890096169</v>
      </c>
    </row>
    <row r="36" spans="1:12" x14ac:dyDescent="0.3">
      <c r="A36" s="28">
        <v>26</v>
      </c>
      <c r="B36" s="14"/>
      <c r="C36" s="14" t="s">
        <v>19</v>
      </c>
      <c r="D36" s="15">
        <v>29000000</v>
      </c>
      <c r="E36" s="16"/>
      <c r="F36" s="15"/>
      <c r="G36" s="15">
        <f>+(D36*E6)/D4*I4</f>
        <v>1124215.9840595366</v>
      </c>
      <c r="H36" s="15">
        <f t="shared" si="0"/>
        <v>2688842.841473334</v>
      </c>
      <c r="I36" s="17">
        <f t="shared" si="1"/>
        <v>3813058.8255328704</v>
      </c>
      <c r="J36" s="13"/>
      <c r="K36" s="12">
        <f t="shared" si="2"/>
        <v>762611.76510657417</v>
      </c>
      <c r="L36" s="13">
        <f t="shared" si="3"/>
        <v>3050447.0604262962</v>
      </c>
    </row>
    <row r="37" spans="1:12" x14ac:dyDescent="0.3">
      <c r="A37" s="28">
        <v>27</v>
      </c>
      <c r="B37" s="14"/>
      <c r="C37" s="14" t="s">
        <v>20</v>
      </c>
      <c r="D37" s="15">
        <v>25000000</v>
      </c>
      <c r="E37" s="16"/>
      <c r="F37" s="15"/>
      <c r="G37" s="15">
        <f>+(D37*E6)/D4*I4</f>
        <v>969151.71039615234</v>
      </c>
      <c r="H37" s="15">
        <f t="shared" si="0"/>
        <v>2317967.9667873569</v>
      </c>
      <c r="I37" s="17">
        <f t="shared" si="1"/>
        <v>3287119.6771835093</v>
      </c>
      <c r="J37" s="13"/>
      <c r="K37" s="12">
        <f t="shared" si="2"/>
        <v>657423.93543670187</v>
      </c>
      <c r="L37" s="13">
        <f t="shared" si="3"/>
        <v>2629695.7417468075</v>
      </c>
    </row>
    <row r="38" spans="1:12" x14ac:dyDescent="0.3">
      <c r="A38" s="28">
        <v>28</v>
      </c>
      <c r="B38" s="14"/>
      <c r="C38" s="14" t="s">
        <v>21</v>
      </c>
      <c r="D38" s="15">
        <v>22000000</v>
      </c>
      <c r="E38" s="16"/>
      <c r="F38" s="15"/>
      <c r="G38" s="15">
        <f>+(D38*E6)/D4*I4</f>
        <v>852853.50514861394</v>
      </c>
      <c r="H38" s="15">
        <f t="shared" si="0"/>
        <v>2039811.8107728742</v>
      </c>
      <c r="I38" s="17">
        <f t="shared" si="1"/>
        <v>2892665.3159214882</v>
      </c>
      <c r="J38" s="13"/>
      <c r="K38" s="12">
        <f t="shared" si="2"/>
        <v>578533.06318429764</v>
      </c>
      <c r="L38" s="13">
        <f t="shared" si="3"/>
        <v>2314132.2527371906</v>
      </c>
    </row>
    <row r="39" spans="1:12" x14ac:dyDescent="0.3">
      <c r="A39" s="28">
        <v>29</v>
      </c>
      <c r="B39" s="14"/>
      <c r="C39" s="14" t="s">
        <v>22</v>
      </c>
      <c r="D39" s="15">
        <v>15000000</v>
      </c>
      <c r="E39" s="16"/>
      <c r="F39" s="15"/>
      <c r="G39" s="15">
        <f>+(D39*E6)/D4*I4</f>
        <v>581491.0262376914</v>
      </c>
      <c r="H39" s="15">
        <f t="shared" si="0"/>
        <v>1390780.7800724141</v>
      </c>
      <c r="I39" s="17">
        <f t="shared" si="1"/>
        <v>1972271.8063101056</v>
      </c>
      <c r="J39" s="13"/>
      <c r="K39" s="12">
        <f t="shared" si="2"/>
        <v>394454.36126202112</v>
      </c>
      <c r="L39" s="13">
        <f t="shared" si="3"/>
        <v>1577817.4450480845</v>
      </c>
    </row>
    <row r="40" spans="1:12" x14ac:dyDescent="0.3">
      <c r="A40" s="28">
        <v>30</v>
      </c>
      <c r="B40" s="14"/>
      <c r="C40" s="14" t="s">
        <v>23</v>
      </c>
      <c r="D40" s="15">
        <v>12000000</v>
      </c>
      <c r="E40" s="16"/>
      <c r="F40" s="15"/>
      <c r="G40" s="15">
        <f>+(D40*E6)/D4*I4</f>
        <v>465192.82099015306</v>
      </c>
      <c r="H40" s="15">
        <f t="shared" si="0"/>
        <v>1112624.6240579314</v>
      </c>
      <c r="I40" s="17">
        <f t="shared" si="1"/>
        <v>1577817.4450480845</v>
      </c>
      <c r="J40" s="13"/>
      <c r="K40" s="12">
        <f t="shared" si="2"/>
        <v>315563.4890096169</v>
      </c>
      <c r="L40" s="13">
        <f t="shared" si="3"/>
        <v>1262253.9560384676</v>
      </c>
    </row>
    <row r="41" spans="1:12" x14ac:dyDescent="0.3">
      <c r="A41" s="28">
        <v>31</v>
      </c>
      <c r="B41" s="14"/>
      <c r="C41" s="14" t="s">
        <v>24</v>
      </c>
      <c r="D41" s="15">
        <v>12000000</v>
      </c>
      <c r="E41" s="16"/>
      <c r="F41" s="15"/>
      <c r="G41" s="15">
        <f>+(D41*E6)/D4*I4</f>
        <v>465192.82099015306</v>
      </c>
      <c r="H41" s="15">
        <f t="shared" si="0"/>
        <v>1112624.6240579314</v>
      </c>
      <c r="I41" s="17">
        <f t="shared" si="1"/>
        <v>1577817.4450480845</v>
      </c>
      <c r="J41" s="13"/>
      <c r="K41" s="12">
        <f t="shared" si="2"/>
        <v>315563.4890096169</v>
      </c>
      <c r="L41" s="13">
        <f t="shared" si="3"/>
        <v>1262253.9560384676</v>
      </c>
    </row>
    <row r="42" spans="1:12" x14ac:dyDescent="0.3">
      <c r="A42" s="28">
        <v>32</v>
      </c>
      <c r="B42" s="14"/>
      <c r="C42" s="14" t="s">
        <v>25</v>
      </c>
      <c r="D42" s="15">
        <v>11500000</v>
      </c>
      <c r="E42" s="16"/>
      <c r="F42" s="15"/>
      <c r="G42" s="15">
        <f>+(D42*E6)/D4*I4</f>
        <v>445809.78678223008</v>
      </c>
      <c r="H42" s="15">
        <f t="shared" si="0"/>
        <v>1066265.2647221843</v>
      </c>
      <c r="I42" s="17">
        <f t="shared" si="1"/>
        <v>1512075.0515044143</v>
      </c>
      <c r="J42" s="13"/>
      <c r="K42" s="12">
        <f t="shared" si="2"/>
        <v>302415.01030088286</v>
      </c>
      <c r="L42" s="13">
        <f t="shared" si="3"/>
        <v>1209660.0412035314</v>
      </c>
    </row>
    <row r="43" spans="1:12" x14ac:dyDescent="0.3">
      <c r="A43" s="28">
        <v>33</v>
      </c>
      <c r="B43" s="14"/>
      <c r="C43" s="14" t="s">
        <v>26</v>
      </c>
      <c r="D43" s="15">
        <v>9000000</v>
      </c>
      <c r="E43" s="16"/>
      <c r="F43" s="15"/>
      <c r="G43" s="15">
        <f>+(D43*E6)/D4*I4</f>
        <v>348894.61574261484</v>
      </c>
      <c r="H43" s="15">
        <f t="shared" si="0"/>
        <v>834468.46804344852</v>
      </c>
      <c r="I43" s="17">
        <f t="shared" si="1"/>
        <v>1183363.0837860634</v>
      </c>
      <c r="J43" s="13"/>
      <c r="K43" s="12">
        <f t="shared" si="2"/>
        <v>236672.61675721267</v>
      </c>
      <c r="L43" s="13">
        <f t="shared" si="3"/>
        <v>946690.46702885069</v>
      </c>
    </row>
    <row r="44" spans="1:12" x14ac:dyDescent="0.3">
      <c r="A44" s="28">
        <v>34</v>
      </c>
      <c r="B44" s="14"/>
      <c r="C44" s="14" t="s">
        <v>27</v>
      </c>
      <c r="D44" s="15">
        <v>8500000</v>
      </c>
      <c r="E44" s="16"/>
      <c r="F44" s="15"/>
      <c r="G44" s="15">
        <f>+(D44*E6)/D4*I4</f>
        <v>329511.58153469174</v>
      </c>
      <c r="H44" s="15">
        <f t="shared" si="0"/>
        <v>788109.10870770132</v>
      </c>
      <c r="I44" s="17">
        <f t="shared" si="1"/>
        <v>1117620.6902423929</v>
      </c>
      <c r="J44" s="13"/>
      <c r="K44" s="12">
        <f t="shared" si="2"/>
        <v>223524.13804847861</v>
      </c>
      <c r="L44" s="13">
        <f t="shared" si="3"/>
        <v>894096.55219391431</v>
      </c>
    </row>
    <row r="45" spans="1:12" x14ac:dyDescent="0.3">
      <c r="A45" s="28">
        <v>35</v>
      </c>
      <c r="B45" s="14"/>
      <c r="C45" s="14" t="s">
        <v>28</v>
      </c>
      <c r="D45" s="15">
        <v>8000000</v>
      </c>
      <c r="E45" s="16"/>
      <c r="F45" s="15"/>
      <c r="G45" s="15">
        <f>+(D45*E6)/D4*I4</f>
        <v>310128.54732676875</v>
      </c>
      <c r="H45" s="15">
        <f t="shared" si="0"/>
        <v>741749.74937195424</v>
      </c>
      <c r="I45" s="17">
        <f t="shared" si="1"/>
        <v>1051878.296698723</v>
      </c>
      <c r="J45" s="13"/>
      <c r="K45" s="12">
        <f t="shared" si="2"/>
        <v>210375.6593397446</v>
      </c>
      <c r="L45" s="13">
        <f t="shared" si="3"/>
        <v>841502.63735897839</v>
      </c>
    </row>
    <row r="46" spans="1:12" x14ac:dyDescent="0.3">
      <c r="A46" s="28">
        <v>36</v>
      </c>
      <c r="B46" s="14"/>
      <c r="C46" s="14" t="s">
        <v>29</v>
      </c>
      <c r="D46" s="15">
        <v>7000000</v>
      </c>
      <c r="E46" s="16"/>
      <c r="F46" s="15"/>
      <c r="G46" s="15">
        <f>+(D46*E6)/D4*I4</f>
        <v>271362.47891092265</v>
      </c>
      <c r="H46" s="15">
        <f t="shared" si="0"/>
        <v>649031.03070045984</v>
      </c>
      <c r="I46" s="17">
        <f t="shared" si="1"/>
        <v>920393.5096113825</v>
      </c>
      <c r="J46" s="13"/>
      <c r="K46" s="12">
        <f t="shared" si="2"/>
        <v>184078.70192227652</v>
      </c>
      <c r="L46" s="13">
        <f t="shared" si="3"/>
        <v>736314.80768910598</v>
      </c>
    </row>
    <row r="47" spans="1:12" x14ac:dyDescent="0.3">
      <c r="A47" s="28">
        <v>37</v>
      </c>
      <c r="B47" s="14"/>
      <c r="C47" s="14" t="s">
        <v>30</v>
      </c>
      <c r="D47" s="15">
        <v>6750000</v>
      </c>
      <c r="E47" s="16"/>
      <c r="F47" s="15"/>
      <c r="G47" s="15">
        <f>+(D47*E6)/D4*I4</f>
        <v>261670.9618069611</v>
      </c>
      <c r="H47" s="15">
        <f t="shared" si="0"/>
        <v>625851.35103258642</v>
      </c>
      <c r="I47" s="17">
        <f t="shared" si="1"/>
        <v>887522.31283954752</v>
      </c>
      <c r="J47" s="13"/>
      <c r="K47" s="12">
        <f t="shared" si="2"/>
        <v>177504.4625679095</v>
      </c>
      <c r="L47" s="13">
        <f t="shared" si="3"/>
        <v>710017.85027163802</v>
      </c>
    </row>
    <row r="48" spans="1:12" x14ac:dyDescent="0.3">
      <c r="A48" s="28">
        <v>38</v>
      </c>
      <c r="B48" s="14"/>
      <c r="C48" s="14" t="s">
        <v>31</v>
      </c>
      <c r="D48" s="15">
        <v>6000000</v>
      </c>
      <c r="E48" s="16"/>
      <c r="F48" s="15"/>
      <c r="G48" s="15">
        <f>+(D48*E6)/D4*I4</f>
        <v>232596.41049507653</v>
      </c>
      <c r="H48" s="15">
        <f t="shared" si="0"/>
        <v>556312.31202896568</v>
      </c>
      <c r="I48" s="17">
        <f t="shared" si="1"/>
        <v>788908.72252404224</v>
      </c>
      <c r="J48" s="13"/>
      <c r="K48" s="12">
        <f t="shared" si="2"/>
        <v>157781.74450480845</v>
      </c>
      <c r="L48" s="13">
        <f t="shared" si="3"/>
        <v>631126.97801923379</v>
      </c>
    </row>
    <row r="49" spans="1:12" x14ac:dyDescent="0.3">
      <c r="A49" s="28">
        <v>39</v>
      </c>
      <c r="B49" s="14"/>
      <c r="C49" s="14" t="s">
        <v>32</v>
      </c>
      <c r="D49" s="15">
        <v>5000000</v>
      </c>
      <c r="E49" s="16"/>
      <c r="F49" s="15"/>
      <c r="G49" s="15">
        <f>+(D49*E6)/D4*I4</f>
        <v>193830.34207923044</v>
      </c>
      <c r="H49" s="15">
        <f t="shared" si="0"/>
        <v>463593.59335747134</v>
      </c>
      <c r="I49" s="17">
        <f t="shared" si="1"/>
        <v>657423.93543670175</v>
      </c>
      <c r="J49" s="13"/>
      <c r="K49" s="12">
        <f t="shared" si="2"/>
        <v>131484.78708734034</v>
      </c>
      <c r="L49" s="13">
        <f t="shared" si="3"/>
        <v>525939.14834936138</v>
      </c>
    </row>
    <row r="50" spans="1:12" x14ac:dyDescent="0.3">
      <c r="A50" s="28">
        <v>40</v>
      </c>
      <c r="B50" s="14"/>
      <c r="C50" s="14" t="s">
        <v>33</v>
      </c>
      <c r="D50" s="15">
        <v>5000000</v>
      </c>
      <c r="E50" s="16"/>
      <c r="F50" s="15"/>
      <c r="G50" s="15">
        <f>+(D50*E6)/D4*I4</f>
        <v>193830.34207923044</v>
      </c>
      <c r="H50" s="15">
        <f t="shared" si="0"/>
        <v>463593.59335747134</v>
      </c>
      <c r="I50" s="17">
        <f t="shared" si="1"/>
        <v>657423.93543670175</v>
      </c>
      <c r="J50" s="13"/>
      <c r="K50" s="12">
        <f t="shared" si="2"/>
        <v>131484.78708734034</v>
      </c>
      <c r="L50" s="13">
        <f t="shared" si="3"/>
        <v>525939.14834936138</v>
      </c>
    </row>
    <row r="51" spans="1:12" x14ac:dyDescent="0.3">
      <c r="A51" s="28">
        <v>41</v>
      </c>
      <c r="B51" s="14"/>
      <c r="C51" s="14" t="s">
        <v>34</v>
      </c>
      <c r="D51" s="15">
        <v>5000000</v>
      </c>
      <c r="E51" s="16"/>
      <c r="F51" s="15"/>
      <c r="G51" s="15">
        <f>+(D51*E6)/D4*I4</f>
        <v>193830.34207923044</v>
      </c>
      <c r="H51" s="15">
        <f t="shared" si="0"/>
        <v>463593.59335747134</v>
      </c>
      <c r="I51" s="17">
        <f t="shared" si="1"/>
        <v>657423.93543670175</v>
      </c>
      <c r="J51" s="13"/>
      <c r="K51" s="12">
        <f t="shared" si="2"/>
        <v>131484.78708734034</v>
      </c>
      <c r="L51" s="13">
        <f t="shared" si="3"/>
        <v>525939.14834936138</v>
      </c>
    </row>
    <row r="52" spans="1:12" x14ac:dyDescent="0.3">
      <c r="A52" s="28">
        <v>42</v>
      </c>
      <c r="B52" s="14"/>
      <c r="C52" s="14" t="s">
        <v>35</v>
      </c>
      <c r="D52" s="15">
        <v>4500000</v>
      </c>
      <c r="E52" s="16"/>
      <c r="F52" s="15"/>
      <c r="G52" s="15">
        <f>+(D52*E6)/D4*I4</f>
        <v>174447.30787130742</v>
      </c>
      <c r="H52" s="15">
        <f t="shared" si="0"/>
        <v>417234.23402172426</v>
      </c>
      <c r="I52" s="17">
        <f t="shared" si="1"/>
        <v>591681.54189303168</v>
      </c>
      <c r="J52" s="13"/>
      <c r="K52" s="12">
        <f t="shared" si="2"/>
        <v>118336.30837860634</v>
      </c>
      <c r="L52" s="13">
        <f t="shared" si="3"/>
        <v>473345.23351442534</v>
      </c>
    </row>
    <row r="53" spans="1:12" x14ac:dyDescent="0.3">
      <c r="A53" s="28">
        <v>43</v>
      </c>
      <c r="B53" s="14"/>
      <c r="C53" s="14" t="s">
        <v>36</v>
      </c>
      <c r="D53" s="15">
        <v>4250000</v>
      </c>
      <c r="E53" s="16"/>
      <c r="F53" s="15"/>
      <c r="G53" s="15">
        <f>+(D53*E6)/D4*I4</f>
        <v>164755.79076734587</v>
      </c>
      <c r="H53" s="15">
        <f t="shared" si="0"/>
        <v>394054.55435385066</v>
      </c>
      <c r="I53" s="17">
        <f t="shared" si="1"/>
        <v>558810.34512119647</v>
      </c>
      <c r="J53" s="13"/>
      <c r="K53" s="12">
        <f t="shared" si="2"/>
        <v>111762.0690242393</v>
      </c>
      <c r="L53" s="13">
        <f t="shared" si="3"/>
        <v>447048.27609695715</v>
      </c>
    </row>
    <row r="54" spans="1:12" x14ac:dyDescent="0.3">
      <c r="A54" s="28">
        <v>44</v>
      </c>
      <c r="B54" s="14"/>
      <c r="C54" s="14" t="s">
        <v>37</v>
      </c>
      <c r="D54" s="15">
        <v>4000000</v>
      </c>
      <c r="E54" s="16"/>
      <c r="F54" s="15"/>
      <c r="G54" s="15">
        <f>+(D54*E6)/D4*I4</f>
        <v>155064.27366338437</v>
      </c>
      <c r="H54" s="15">
        <f t="shared" si="0"/>
        <v>370874.87468597712</v>
      </c>
      <c r="I54" s="17">
        <f t="shared" si="1"/>
        <v>525939.14834936149</v>
      </c>
      <c r="J54" s="13"/>
      <c r="K54" s="12">
        <f t="shared" si="2"/>
        <v>105187.8296698723</v>
      </c>
      <c r="L54" s="13">
        <f t="shared" si="3"/>
        <v>420751.3186794892</v>
      </c>
    </row>
    <row r="55" spans="1:12" x14ac:dyDescent="0.3">
      <c r="A55" s="28">
        <v>45</v>
      </c>
      <c r="B55" s="14"/>
      <c r="C55" s="14" t="s">
        <v>38</v>
      </c>
      <c r="D55" s="15">
        <v>4000000</v>
      </c>
      <c r="E55" s="16"/>
      <c r="F55" s="15"/>
      <c r="G55" s="15">
        <f>+(D55*E6)/D4*I4</f>
        <v>155064.27366338437</v>
      </c>
      <c r="H55" s="15">
        <f t="shared" si="0"/>
        <v>370874.87468597712</v>
      </c>
      <c r="I55" s="17">
        <f t="shared" si="1"/>
        <v>525939.14834936149</v>
      </c>
      <c r="J55" s="13"/>
      <c r="K55" s="12">
        <f t="shared" si="2"/>
        <v>105187.8296698723</v>
      </c>
      <c r="L55" s="13">
        <f t="shared" si="3"/>
        <v>420751.3186794892</v>
      </c>
    </row>
    <row r="56" spans="1:12" x14ac:dyDescent="0.3">
      <c r="A56" s="28">
        <v>46</v>
      </c>
      <c r="B56" s="14"/>
      <c r="C56" s="14" t="s">
        <v>39</v>
      </c>
      <c r="D56" s="15">
        <v>3750000</v>
      </c>
      <c r="E56" s="16"/>
      <c r="F56" s="15"/>
      <c r="G56" s="15">
        <f>+(D56*E6)/D4*I4</f>
        <v>145372.75655942285</v>
      </c>
      <c r="H56" s="15">
        <f t="shared" si="0"/>
        <v>347695.19501810352</v>
      </c>
      <c r="I56" s="17">
        <f t="shared" si="1"/>
        <v>493067.9515775264</v>
      </c>
      <c r="J56" s="13"/>
      <c r="K56" s="12">
        <f t="shared" si="2"/>
        <v>98613.59031550528</v>
      </c>
      <c r="L56" s="13">
        <f t="shared" si="3"/>
        <v>394454.36126202112</v>
      </c>
    </row>
    <row r="57" spans="1:12" x14ac:dyDescent="0.3">
      <c r="A57" s="28">
        <v>47</v>
      </c>
      <c r="B57" s="14"/>
      <c r="C57" s="14" t="s">
        <v>40</v>
      </c>
      <c r="D57" s="15">
        <v>3000000</v>
      </c>
      <c r="E57" s="16"/>
      <c r="F57" s="15"/>
      <c r="G57" s="15">
        <f>+(D57*E6)/D4*I4</f>
        <v>116298.20524753827</v>
      </c>
      <c r="H57" s="15">
        <f t="shared" si="0"/>
        <v>278156.15601448284</v>
      </c>
      <c r="I57" s="17">
        <f t="shared" si="1"/>
        <v>394454.36126202112</v>
      </c>
      <c r="J57" s="13"/>
      <c r="K57" s="12">
        <f t="shared" si="2"/>
        <v>78890.872252404224</v>
      </c>
      <c r="L57" s="13">
        <f t="shared" si="3"/>
        <v>315563.4890096169</v>
      </c>
    </row>
    <row r="58" spans="1:12" x14ac:dyDescent="0.3">
      <c r="A58" s="28">
        <v>48</v>
      </c>
      <c r="B58" s="14"/>
      <c r="C58" s="14" t="s">
        <v>41</v>
      </c>
      <c r="D58" s="15">
        <v>2500000</v>
      </c>
      <c r="E58" s="16"/>
      <c r="F58" s="15"/>
      <c r="G58" s="15">
        <f>+(D58*E6)/D4*I4</f>
        <v>96915.171039615219</v>
      </c>
      <c r="H58" s="15">
        <f t="shared" si="0"/>
        <v>231796.79667873567</v>
      </c>
      <c r="I58" s="17">
        <f t="shared" si="1"/>
        <v>328711.96771835088</v>
      </c>
      <c r="J58" s="13"/>
      <c r="K58" s="12">
        <f t="shared" si="2"/>
        <v>65742.393543670172</v>
      </c>
      <c r="L58" s="13">
        <f t="shared" si="3"/>
        <v>262969.57417468069</v>
      </c>
    </row>
    <row r="59" spans="1:12" x14ac:dyDescent="0.3">
      <c r="A59" s="28">
        <v>49</v>
      </c>
      <c r="B59" s="14"/>
      <c r="C59" s="14" t="s">
        <v>42</v>
      </c>
      <c r="D59" s="15">
        <v>1700000</v>
      </c>
      <c r="E59" s="16"/>
      <c r="F59" s="15"/>
      <c r="G59" s="15">
        <f>+(D59*E6)/D4*I4</f>
        <v>65902.316306938359</v>
      </c>
      <c r="H59" s="15">
        <f t="shared" si="0"/>
        <v>157621.82174154028</v>
      </c>
      <c r="I59" s="17">
        <f t="shared" si="1"/>
        <v>223524.13804847864</v>
      </c>
      <c r="J59" s="13"/>
      <c r="K59" s="12">
        <f t="shared" si="2"/>
        <v>44704.827609695727</v>
      </c>
      <c r="L59" s="13">
        <f t="shared" si="3"/>
        <v>178819.31043878291</v>
      </c>
    </row>
    <row r="60" spans="1:12" x14ac:dyDescent="0.3">
      <c r="A60" s="28">
        <v>50</v>
      </c>
      <c r="B60" s="14"/>
      <c r="C60" s="14" t="s">
        <v>43</v>
      </c>
      <c r="D60" s="15">
        <v>1500000</v>
      </c>
      <c r="E60" s="16"/>
      <c r="F60" s="15"/>
      <c r="G60" s="15">
        <f>+(D60*E6)/D4*I4</f>
        <v>58149.102623769133</v>
      </c>
      <c r="H60" s="15">
        <f t="shared" si="0"/>
        <v>139078.07800724142</v>
      </c>
      <c r="I60" s="17">
        <f t="shared" si="1"/>
        <v>197227.18063101056</v>
      </c>
      <c r="J60" s="13"/>
      <c r="K60" s="12">
        <f t="shared" si="2"/>
        <v>39445.436126202112</v>
      </c>
      <c r="L60" s="13">
        <f t="shared" si="3"/>
        <v>157781.74450480845</v>
      </c>
    </row>
    <row r="61" spans="1:12" x14ac:dyDescent="0.3">
      <c r="A61" s="28">
        <v>51</v>
      </c>
      <c r="B61" s="14"/>
      <c r="C61" s="14" t="s">
        <v>44</v>
      </c>
      <c r="D61" s="15">
        <v>1200000</v>
      </c>
      <c r="E61" s="16"/>
      <c r="F61" s="15"/>
      <c r="G61" s="15"/>
      <c r="H61" s="15">
        <f t="shared" si="0"/>
        <v>111262.46240579314</v>
      </c>
      <c r="I61" s="17">
        <f t="shared" si="1"/>
        <v>111262.46240579314</v>
      </c>
      <c r="J61" s="13"/>
      <c r="K61" s="12">
        <f t="shared" si="2"/>
        <v>22252.492481158628</v>
      </c>
      <c r="L61" s="13">
        <f t="shared" si="3"/>
        <v>89009.969924634512</v>
      </c>
    </row>
    <row r="62" spans="1:12" x14ac:dyDescent="0.3">
      <c r="A62" s="28">
        <v>52</v>
      </c>
      <c r="B62" s="14"/>
      <c r="C62" s="14" t="s">
        <v>45</v>
      </c>
      <c r="D62" s="15">
        <v>1200000</v>
      </c>
      <c r="E62" s="16"/>
      <c r="F62" s="15"/>
      <c r="G62" s="16"/>
      <c r="H62" s="15">
        <f t="shared" si="0"/>
        <v>111262.46240579314</v>
      </c>
      <c r="I62" s="17">
        <f t="shared" si="1"/>
        <v>111262.46240579314</v>
      </c>
      <c r="J62" s="13"/>
      <c r="K62" s="12">
        <f t="shared" si="2"/>
        <v>22252.492481158628</v>
      </c>
      <c r="L62" s="13">
        <f t="shared" si="3"/>
        <v>89009.969924634512</v>
      </c>
    </row>
    <row r="63" spans="1:12" x14ac:dyDescent="0.3">
      <c r="A63" s="28">
        <v>53</v>
      </c>
      <c r="B63" s="14"/>
      <c r="C63" s="14" t="s">
        <v>46</v>
      </c>
      <c r="D63" s="15">
        <v>900000</v>
      </c>
      <c r="E63" s="16"/>
      <c r="F63" s="15"/>
      <c r="G63" s="16"/>
      <c r="H63" s="15">
        <f t="shared" si="0"/>
        <v>83446.846804344852</v>
      </c>
      <c r="I63" s="17">
        <f t="shared" si="1"/>
        <v>83446.846804344852</v>
      </c>
      <c r="J63" s="13"/>
      <c r="K63" s="12">
        <f t="shared" si="2"/>
        <v>16689.369360868972</v>
      </c>
      <c r="L63" s="13">
        <f t="shared" si="3"/>
        <v>66757.477443475887</v>
      </c>
    </row>
    <row r="64" spans="1:12" x14ac:dyDescent="0.3">
      <c r="A64" s="28">
        <v>54</v>
      </c>
      <c r="B64" s="14"/>
      <c r="C64" s="14" t="s">
        <v>47</v>
      </c>
      <c r="D64" s="15">
        <v>850000</v>
      </c>
      <c r="E64" s="16"/>
      <c r="F64" s="15"/>
      <c r="G64" s="16"/>
      <c r="H64" s="15">
        <f t="shared" si="0"/>
        <v>78810.910870770138</v>
      </c>
      <c r="I64" s="17">
        <f t="shared" si="1"/>
        <v>78810.910870770138</v>
      </c>
      <c r="J64" s="13"/>
      <c r="K64" s="12">
        <f t="shared" si="2"/>
        <v>15762.182174154028</v>
      </c>
      <c r="L64" s="13">
        <f t="shared" si="3"/>
        <v>63048.728696616112</v>
      </c>
    </row>
    <row r="65" spans="1:12" x14ac:dyDescent="0.3">
      <c r="A65" s="28">
        <v>55</v>
      </c>
      <c r="B65" s="14"/>
      <c r="C65" s="14" t="s">
        <v>48</v>
      </c>
      <c r="D65" s="15">
        <v>850000</v>
      </c>
      <c r="E65" s="16"/>
      <c r="F65" s="15"/>
      <c r="G65" s="16"/>
      <c r="H65" s="15">
        <f t="shared" si="0"/>
        <v>78810.910870770138</v>
      </c>
      <c r="I65" s="17">
        <f t="shared" si="1"/>
        <v>78810.910870770138</v>
      </c>
      <c r="J65" s="13"/>
      <c r="K65" s="12">
        <f t="shared" si="2"/>
        <v>15762.182174154028</v>
      </c>
      <c r="L65" s="13">
        <f t="shared" si="3"/>
        <v>63048.728696616112</v>
      </c>
    </row>
    <row r="66" spans="1:12" x14ac:dyDescent="0.3">
      <c r="A66" s="28">
        <v>56</v>
      </c>
      <c r="B66" s="14"/>
      <c r="C66" s="14" t="s">
        <v>49</v>
      </c>
      <c r="D66" s="15">
        <v>750000</v>
      </c>
      <c r="E66" s="16"/>
      <c r="F66" s="15"/>
      <c r="G66" s="16"/>
      <c r="H66" s="15">
        <f t="shared" si="0"/>
        <v>69539.03900362071</v>
      </c>
      <c r="I66" s="17">
        <f t="shared" si="1"/>
        <v>69539.03900362071</v>
      </c>
      <c r="J66" s="13"/>
      <c r="K66" s="12">
        <f t="shared" si="2"/>
        <v>13907.807800724142</v>
      </c>
      <c r="L66" s="13">
        <f t="shared" si="3"/>
        <v>55631.231202896568</v>
      </c>
    </row>
    <row r="67" spans="1:12" x14ac:dyDescent="0.3">
      <c r="A67" s="28">
        <v>57</v>
      </c>
      <c r="B67" s="14"/>
      <c r="C67" s="14" t="s">
        <v>50</v>
      </c>
      <c r="D67" s="15">
        <v>750000</v>
      </c>
      <c r="E67" s="16"/>
      <c r="F67" s="15"/>
      <c r="G67" s="16"/>
      <c r="H67" s="15">
        <f t="shared" si="0"/>
        <v>69539.03900362071</v>
      </c>
      <c r="I67" s="17">
        <f t="shared" si="1"/>
        <v>69539.03900362071</v>
      </c>
      <c r="J67" s="13"/>
      <c r="K67" s="12">
        <f t="shared" si="2"/>
        <v>13907.807800724142</v>
      </c>
      <c r="L67" s="13">
        <f t="shared" si="3"/>
        <v>55631.231202896568</v>
      </c>
    </row>
    <row r="68" spans="1:12" x14ac:dyDescent="0.3">
      <c r="A68" s="28">
        <v>58</v>
      </c>
      <c r="B68" s="14"/>
      <c r="C68" s="14" t="s">
        <v>51</v>
      </c>
      <c r="D68" s="15">
        <v>584535</v>
      </c>
      <c r="E68" s="16"/>
      <c r="F68" s="15"/>
      <c r="G68" s="16"/>
      <c r="H68" s="15">
        <f t="shared" si="0"/>
        <v>54197.336218641911</v>
      </c>
      <c r="I68" s="17">
        <f t="shared" si="1"/>
        <v>54197.336218641911</v>
      </c>
      <c r="J68" s="13"/>
      <c r="K68" s="12">
        <f t="shared" si="2"/>
        <v>10839.467243728383</v>
      </c>
      <c r="L68" s="13">
        <f t="shared" si="3"/>
        <v>43357.86897491353</v>
      </c>
    </row>
    <row r="69" spans="1:12" ht="15.75" thickBot="1" x14ac:dyDescent="0.35">
      <c r="A69" s="29">
        <v>59</v>
      </c>
      <c r="B69" s="18"/>
      <c r="C69" s="19" t="s">
        <v>52</v>
      </c>
      <c r="D69" s="20">
        <v>500000</v>
      </c>
      <c r="E69" s="21"/>
      <c r="F69" s="20"/>
      <c r="G69" s="21"/>
      <c r="H69" s="20">
        <f t="shared" si="0"/>
        <v>46359.35933574714</v>
      </c>
      <c r="I69" s="22">
        <f t="shared" si="1"/>
        <v>46359.35933574714</v>
      </c>
      <c r="J69" s="13"/>
      <c r="K69" s="12">
        <f t="shared" si="2"/>
        <v>9271.871867149428</v>
      </c>
      <c r="L69" s="13">
        <f t="shared" si="3"/>
        <v>37087.487468597712</v>
      </c>
    </row>
    <row r="70" spans="1:12" ht="15.75" thickBot="1" x14ac:dyDescent="0.35">
      <c r="C70" s="23" t="s">
        <v>75</v>
      </c>
      <c r="D70" s="24">
        <f t="shared" ref="D70:I70" si="4">SUM(D11:D69)</f>
        <v>2206234535</v>
      </c>
      <c r="E70" s="24">
        <f t="shared" si="4"/>
        <v>6818641.3058000002</v>
      </c>
      <c r="F70" s="24">
        <f t="shared" si="4"/>
        <v>44321168.487700008</v>
      </c>
      <c r="G70" s="24">
        <f t="shared" si="4"/>
        <v>85233016.322500065</v>
      </c>
      <c r="H70" s="24">
        <f t="shared" si="4"/>
        <v>204559239.17399997</v>
      </c>
      <c r="I70" s="25">
        <f t="shared" si="4"/>
        <v>340932065.29000008</v>
      </c>
      <c r="J70" s="12"/>
      <c r="K70" s="12">
        <f>SUM(K11:K69)</f>
        <v>68186413.058000043</v>
      </c>
      <c r="L70" s="12">
        <f>SUM(L11:L69)</f>
        <v>272745652.23200017</v>
      </c>
    </row>
    <row r="71" spans="1:12" x14ac:dyDescent="0.3">
      <c r="D71" s="2"/>
      <c r="I71" s="3"/>
      <c r="J71" s="3"/>
      <c r="K71" s="2"/>
      <c r="L71" s="26"/>
    </row>
    <row r="72" spans="1:12" x14ac:dyDescent="0.3">
      <c r="D72" s="2"/>
      <c r="I72" s="3"/>
      <c r="J72" s="3"/>
      <c r="K72" s="2"/>
      <c r="L72" s="26"/>
    </row>
    <row r="73" spans="1:12" x14ac:dyDescent="0.3">
      <c r="D73" s="2"/>
      <c r="I73" s="3"/>
      <c r="J73" s="3"/>
      <c r="K73" s="2"/>
      <c r="L73" s="26"/>
    </row>
    <row r="74" spans="1:12" x14ac:dyDescent="0.3">
      <c r="D74" s="2"/>
      <c r="I74" s="3"/>
      <c r="J74" s="3"/>
      <c r="K74" s="2"/>
      <c r="L74" s="26"/>
    </row>
    <row r="75" spans="1:12" x14ac:dyDescent="0.3">
      <c r="D75" s="2"/>
      <c r="I75" s="3"/>
      <c r="J75" s="3"/>
      <c r="K75" s="2"/>
      <c r="L75" s="26"/>
    </row>
    <row r="76" spans="1:12" x14ac:dyDescent="0.3">
      <c r="D76" s="2"/>
      <c r="I76" s="3"/>
      <c r="J76" s="3"/>
      <c r="K76" s="2"/>
      <c r="L76" s="26"/>
    </row>
    <row r="77" spans="1:12" x14ac:dyDescent="0.3">
      <c r="D77" s="2"/>
      <c r="I77" s="3"/>
      <c r="J77" s="3"/>
      <c r="K77" s="2"/>
      <c r="L77" s="26"/>
    </row>
  </sheetData>
  <mergeCells count="5">
    <mergeCell ref="A9:A10"/>
    <mergeCell ref="B9:B10"/>
    <mergeCell ref="C9:C10"/>
    <mergeCell ref="D9:D10"/>
    <mergeCell ref="E9:I9"/>
  </mergeCells>
  <printOptions horizontalCentered="1" verticalCentered="1"/>
  <pageMargins left="0.39370078740157483" right="0.19685039370078741" top="0.78740157480314965" bottom="0.59055118110236227" header="0.19685039370078741" footer="0.19685039370078741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Acevedo</dc:creator>
  <cp:lastModifiedBy>Jesus Acevedo</cp:lastModifiedBy>
  <cp:lastPrinted>2020-03-09T23:25:05Z</cp:lastPrinted>
  <dcterms:created xsi:type="dcterms:W3CDTF">2015-06-05T18:19:34Z</dcterms:created>
  <dcterms:modified xsi:type="dcterms:W3CDTF">2020-04-18T02:20:55Z</dcterms:modified>
</cp:coreProperties>
</file>