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2995" windowHeight="99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1" i="1" l="1"/>
  <c r="C9" i="1"/>
  <c r="B42" i="1"/>
  <c r="B39" i="1"/>
  <c r="B38" i="1"/>
  <c r="B41" i="1" s="1"/>
  <c r="G3" i="1" s="1"/>
  <c r="G19" i="1" l="1"/>
  <c r="G22" i="1"/>
  <c r="G18" i="1"/>
  <c r="G14" i="1"/>
  <c r="G10" i="1"/>
  <c r="G6" i="1"/>
  <c r="G21" i="1"/>
  <c r="G17" i="1"/>
  <c r="G13" i="1"/>
  <c r="G5" i="1"/>
  <c r="G20" i="1"/>
  <c r="G16" i="1"/>
  <c r="G12" i="1"/>
  <c r="G8" i="1"/>
  <c r="G4" i="1"/>
  <c r="G15" i="1"/>
  <c r="G11" i="1"/>
  <c r="G7" i="1"/>
  <c r="D3" i="1"/>
  <c r="E3" i="1"/>
  <c r="D5" i="1"/>
  <c r="F5" i="1" s="1"/>
  <c r="D6" i="1"/>
  <c r="D7" i="1"/>
  <c r="F7" i="1" s="1"/>
  <c r="D8" i="1"/>
  <c r="D11" i="1"/>
  <c r="D12" i="1"/>
  <c r="D13" i="1"/>
  <c r="D14" i="1"/>
  <c r="D15" i="1"/>
  <c r="F15" i="1" s="1"/>
  <c r="D16" i="1"/>
  <c r="D17" i="1"/>
  <c r="F17" i="1" s="1"/>
  <c r="D18" i="1"/>
  <c r="D19" i="1"/>
  <c r="D20" i="1"/>
  <c r="D21" i="1"/>
  <c r="D22" i="1"/>
  <c r="D4" i="1"/>
  <c r="F13" i="1"/>
  <c r="F2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4" i="1"/>
  <c r="D10" i="1"/>
  <c r="F10" i="1" s="1"/>
  <c r="F19" i="1" l="1"/>
  <c r="F11" i="1"/>
  <c r="G9" i="1"/>
  <c r="F20" i="1"/>
  <c r="F12" i="1"/>
  <c r="F4" i="1"/>
  <c r="D9" i="1"/>
  <c r="F9" i="1" s="1"/>
  <c r="F16" i="1"/>
  <c r="F8" i="1"/>
  <c r="F22" i="1"/>
  <c r="F18" i="1"/>
  <c r="F14" i="1"/>
  <c r="F6" i="1"/>
  <c r="F3" i="1"/>
  <c r="F24" i="1" l="1"/>
  <c r="F26" i="1" s="1"/>
  <c r="F23" i="1"/>
  <c r="F25" i="1" s="1"/>
  <c r="F28" i="1" l="1"/>
</calcChain>
</file>

<file path=xl/sharedStrings.xml><?xml version="1.0" encoding="utf-8"?>
<sst xmlns="http://schemas.openxmlformats.org/spreadsheetml/2006/main" count="35" uniqueCount="31">
  <si>
    <t>phi</t>
  </si>
  <si>
    <t>CJ</t>
  </si>
  <si>
    <t>tind</t>
  </si>
  <si>
    <t>min</t>
  </si>
  <si>
    <t>max</t>
  </si>
  <si>
    <t>ABS</t>
  </si>
  <si>
    <t>Overall</t>
  </si>
  <si>
    <t>#Equivalence Ratio, Cell Size</t>
  </si>
  <si>
    <t>dphi</t>
  </si>
  <si>
    <t>dtind</t>
  </si>
  <si>
    <t>dtind/dphi</t>
  </si>
  <si>
    <t>Lambda</t>
  </si>
  <si>
    <t>a2</t>
  </si>
  <si>
    <t>0,5124, 95,8677</t>
  </si>
  <si>
    <t>0,5990, 41,4800</t>
  </si>
  <si>
    <t>0,5910, 34,3659</t>
  </si>
  <si>
    <t>0,7900, 11,0414</t>
  </si>
  <si>
    <t>1,0233, 8,1875</t>
  </si>
  <si>
    <t>1,5828, 8,7261</t>
  </si>
  <si>
    <t>2,3830, 24,3905</t>
  </si>
  <si>
    <t>2,3730, 31,5158</t>
  </si>
  <si>
    <t>2,8458, 46,4882</t>
  </si>
  <si>
    <t>3,2920, 75,7374</t>
  </si>
  <si>
    <t>a</t>
  </si>
  <si>
    <t>Phi</t>
  </si>
  <si>
    <t>corr. Cell size</t>
  </si>
  <si>
    <t>relative diff</t>
  </si>
  <si>
    <t>Ciccarelli (1994)</t>
  </si>
  <si>
    <t>100 kPa 300K</t>
  </si>
  <si>
    <t>s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</si>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</sst>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E+00"/>
    <numFmt numFmtId="165" formatCode="0.0000E+00"/>
    <numFmt numFmtId="166" formatCode="0.0"/>
    <numFmt numFmtId="167" formatCode="0.000"/>
  </numFmts>
  <fonts count="3">
    <font>
      <sz val="11"/>
      <color theme="1"/>
      <name val="Calibri"/>
      <family val="2"/>
      <charset val="238"/>
      <scheme val="minor"/>
    </font>
    <font>
      <sz val="14"/>
      <color rgb="FF000000"/>
      <name val="Undefined"/>
      <family val="2"/>
      <charset val="238"/>
    </font>
    <font>
      <sz val="14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vertical="center"/>
    </xf>
    <xf numFmtId="167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C-J speed </a:t>
            </a:r>
            <a:r>
              <a:rPr lang="pl-PL" sz="1200"/>
              <a:t>vs </a:t>
            </a:r>
            <a:r>
              <a:rPr lang="en-US" sz="1200"/>
              <a:t>equivalence ratio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Sheet1!$A$2:$A$22</c:f>
              <c:numCache>
                <c:formatCode>General</c:formatCode>
                <c:ptCount val="2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</c:numCache>
            </c:numRef>
          </c:xVal>
          <c:yVal>
            <c:numRef>
              <c:f>Sheet1!$B$2:$B$22</c:f>
              <c:numCache>
                <c:formatCode>0.0</c:formatCode>
                <c:ptCount val="21"/>
                <c:pt idx="0">
                  <c:v>1609.1013615846</c:v>
                </c:pt>
                <c:pt idx="1">
                  <c:v>1707.715045721</c:v>
                </c:pt>
                <c:pt idx="2">
                  <c:v>1791.32385943962</c:v>
                </c:pt>
                <c:pt idx="3">
                  <c:v>1862.33684447566</c:v>
                </c:pt>
                <c:pt idx="4">
                  <c:v>1921.3039422449101</c:v>
                </c:pt>
                <c:pt idx="5">
                  <c:v>1967.84389215174</c:v>
                </c:pt>
                <c:pt idx="6">
                  <c:v>2003.0051391750401</c:v>
                </c:pt>
                <c:pt idx="7">
                  <c:v>2032</c:v>
                </c:pt>
                <c:pt idx="8">
                  <c:v>2051.00859961471</c:v>
                </c:pt>
                <c:pt idx="9">
                  <c:v>2068.7947158735301</c:v>
                </c:pt>
                <c:pt idx="10">
                  <c:v>2084.2724661105899</c:v>
                </c:pt>
                <c:pt idx="11">
                  <c:v>2098.12344027261</c:v>
                </c:pt>
                <c:pt idx="12">
                  <c:v>2110.7561818894701</c:v>
                </c:pt>
                <c:pt idx="13">
                  <c:v>2122.4249791732</c:v>
                </c:pt>
                <c:pt idx="14">
                  <c:v>2133.29948333225</c:v>
                </c:pt>
                <c:pt idx="15">
                  <c:v>2143.4954179495298</c:v>
                </c:pt>
                <c:pt idx="16">
                  <c:v>2153.0960714206799</c:v>
                </c:pt>
                <c:pt idx="17">
                  <c:v>2162.1640732302099</c:v>
                </c:pt>
                <c:pt idx="18">
                  <c:v>2170.7514186879398</c:v>
                </c:pt>
                <c:pt idx="19">
                  <c:v>2178.8907339536499</c:v>
                </c:pt>
                <c:pt idx="20">
                  <c:v>2186.6199006870102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43360"/>
        <c:axId val="179345280"/>
      </c:scatterChart>
      <c:valAx>
        <c:axId val="179343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Equivalence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345280"/>
        <c:crosses val="autoZero"/>
        <c:crossBetween val="midCat"/>
      </c:valAx>
      <c:valAx>
        <c:axId val="179345280"/>
        <c:scaling>
          <c:orientation val="minMax"/>
          <c:min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C-J speed [m/s]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9343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pl-PL" sz="1200" b="1" i="0" baseline="0">
                <a:effectLst/>
              </a:rPr>
              <a:t>Induction time vs</a:t>
            </a:r>
            <a:r>
              <a:rPr lang="en-US" sz="1200" b="1" i="0" baseline="0">
                <a:effectLst/>
              </a:rPr>
              <a:t> equivalence ratio</a:t>
            </a:r>
            <a:endParaRPr lang="pl-PL" sz="12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Sheet1!$A$2:$A$22</c:f>
              <c:numCache>
                <c:formatCode>General</c:formatCode>
                <c:ptCount val="2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</c:numCache>
            </c:numRef>
          </c:xVal>
          <c:yVal>
            <c:numRef>
              <c:f>Sheet1!$C$2:$C$22</c:f>
              <c:numCache>
                <c:formatCode>0.00000E+00</c:formatCode>
                <c:ptCount val="21"/>
                <c:pt idx="0">
                  <c:v>8.2385000000000008E-6</c:v>
                </c:pt>
                <c:pt idx="1">
                  <c:v>1.6023000000000001E-6</c:v>
                </c:pt>
                <c:pt idx="2">
                  <c:v>8.6911999999999999E-7</c:v>
                </c:pt>
                <c:pt idx="3">
                  <c:v>6.0961000000000002E-7</c:v>
                </c:pt>
                <c:pt idx="4">
                  <c:v>4.8614000000000004E-7</c:v>
                </c:pt>
                <c:pt idx="5">
                  <c:v>4.2897000000000001E-7</c:v>
                </c:pt>
                <c:pt idx="6">
                  <c:v>4.0462999999999999E-7</c:v>
                </c:pt>
                <c:pt idx="7">
                  <c:v>4.0822500000000002E-7</c:v>
                </c:pt>
                <c:pt idx="8">
                  <c:v>4.1181999999999999E-7</c:v>
                </c:pt>
                <c:pt idx="9">
                  <c:v>4.2729000000000001E-7</c:v>
                </c:pt>
                <c:pt idx="10">
                  <c:v>4.4934000000000003E-7</c:v>
                </c:pt>
                <c:pt idx="11">
                  <c:v>4.7716000000000002E-7</c:v>
                </c:pt>
                <c:pt idx="12">
                  <c:v>5.1205999999999999E-7</c:v>
                </c:pt>
                <c:pt idx="13">
                  <c:v>5.5232999999999997E-7</c:v>
                </c:pt>
                <c:pt idx="14">
                  <c:v>5.9688999999999999E-7</c:v>
                </c:pt>
                <c:pt idx="15">
                  <c:v>6.4626000000000002E-7</c:v>
                </c:pt>
                <c:pt idx="16">
                  <c:v>7.0335999999999997E-7</c:v>
                </c:pt>
                <c:pt idx="17">
                  <c:v>7.6815000000000001E-7</c:v>
                </c:pt>
                <c:pt idx="18">
                  <c:v>8.4550999999999995E-7</c:v>
                </c:pt>
                <c:pt idx="19">
                  <c:v>9.3170999999999997E-7</c:v>
                </c:pt>
                <c:pt idx="20">
                  <c:v>1.0330999999999999E-6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33408"/>
        <c:axId val="180039680"/>
      </c:scatterChart>
      <c:valAx>
        <c:axId val="180033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Equivalence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039680"/>
        <c:crosses val="autoZero"/>
        <c:crossBetween val="midCat"/>
      </c:valAx>
      <c:valAx>
        <c:axId val="180039680"/>
        <c:scaling>
          <c:orientation val="minMax"/>
          <c:max val="2.0000000000000008E-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Induction time [s]</a:t>
                </a:r>
              </a:p>
            </c:rich>
          </c:tx>
          <c:layout/>
          <c:overlay val="0"/>
        </c:title>
        <c:numFmt formatCode="0.E+00" sourceLinked="0"/>
        <c:majorTickMark val="out"/>
        <c:minorTickMark val="none"/>
        <c:tickLblPos val="nextTo"/>
        <c:crossAx val="180033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100"/>
              <a:t>Detontation cell size vs equivalence ratio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Sheet1!$A$2:$A$22</c:f>
              <c:numCache>
                <c:formatCode>General</c:formatCode>
                <c:ptCount val="2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</c:numCache>
            </c:numRef>
          </c:xVal>
          <c:yVal>
            <c:numRef>
              <c:f>Sheet1!$G$2:$G$22</c:f>
              <c:numCache>
                <c:formatCode>0.0</c:formatCode>
                <c:ptCount val="21"/>
                <c:pt idx="1">
                  <c:v>41.48</c:v>
                </c:pt>
                <c:pt idx="2">
                  <c:v>22.499592835299254</c:v>
                </c:pt>
                <c:pt idx="3">
                  <c:v>15.781453410722085</c:v>
                </c:pt>
                <c:pt idx="4">
                  <c:v>12.585088435374148</c:v>
                </c:pt>
                <c:pt idx="5">
                  <c:v>11.105083692192471</c:v>
                </c:pt>
                <c:pt idx="6">
                  <c:v>10.474974973475627</c:v>
                </c:pt>
                <c:pt idx="7">
                  <c:v>10.568041565249951</c:v>
                </c:pt>
                <c:pt idx="8">
                  <c:v>10.661108157024275</c:v>
                </c:pt>
                <c:pt idx="9">
                  <c:v>11.061592211196404</c:v>
                </c:pt>
                <c:pt idx="10">
                  <c:v>11.632417899269798</c:v>
                </c:pt>
                <c:pt idx="11">
                  <c:v>12.352616114335641</c:v>
                </c:pt>
                <c:pt idx="12">
                  <c:v>13.256099856456341</c:v>
                </c:pt>
                <c:pt idx="13">
                  <c:v>14.298601011046618</c:v>
                </c:pt>
                <c:pt idx="14">
                  <c:v>15.452160768894711</c:v>
                </c:pt>
                <c:pt idx="15">
                  <c:v>16.730240778880358</c:v>
                </c:pt>
                <c:pt idx="16">
                  <c:v>18.20843337702053</c:v>
                </c:pt>
                <c:pt idx="17">
                  <c:v>19.885703051862944</c:v>
                </c:pt>
                <c:pt idx="18">
                  <c:v>21.888382200586651</c:v>
                </c:pt>
                <c:pt idx="19">
                  <c:v>24.119909380265863</c:v>
                </c:pt>
                <c:pt idx="20">
                  <c:v>26.744672033951186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76544"/>
        <c:axId val="180078464"/>
      </c:scatterChart>
      <c:valAx>
        <c:axId val="1800765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Equivalence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078464"/>
        <c:crosses val="autoZero"/>
        <c:crossBetween val="midCat"/>
      </c:valAx>
      <c:valAx>
        <c:axId val="180078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Detonation cell size [mm]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0076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352586</xdr:colOff>
      <xdr:row>1</xdr:row>
      <xdr:rowOff>139273</xdr:rowOff>
    </xdr:from>
    <xdr:to>
      <xdr:col>11</xdr:col>
      <xdr:colOff>22412</xdr:colOff>
      <xdr:row>20</xdr:row>
      <xdr:rowOff>67234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349141</xdr:colOff>
      <xdr:row>20</xdr:row>
      <xdr:rowOff>157922</xdr:rowOff>
    </xdr:from>
    <xdr:to>
      <xdr:col>11</xdr:col>
      <xdr:colOff>223629</xdr:colOff>
      <xdr:row>38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246530</xdr:colOff>
      <xdr:row>1</xdr:row>
      <xdr:rowOff>145677</xdr:rowOff>
    </xdr:from>
    <xdr:to>
      <xdr:col>18</xdr:col>
      <xdr:colOff>593912</xdr:colOff>
      <xdr:row>20</xdr:row>
      <xdr:rowOff>89647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zoomScale="70" zoomScaleNormal="70" workbookViewId="0">
      <selection activeCell="U19" sqref="U19"/>
    </sheetView>
  </sheetViews>
  <sheetFormatPr defaultRowHeight="15"/>
  <cols>
    <col min="2" max="2" width="11" customWidth="1"/>
    <col min="3" max="3" width="13.5703125" customWidth="1"/>
    <col min="4" max="4" width="13.85546875" customWidth="1"/>
    <col min="5" max="5" width="13.28515625" customWidth="1"/>
    <col min="6" max="6" width="15.5703125" customWidth="1"/>
    <col min="7" max="7" width="11.7109375" bestFit="1" customWidth="1"/>
    <col min="8" max="8" width="27.5703125" customWidth="1"/>
    <col min="9" max="9" width="32.5703125" customWidth="1"/>
    <col min="10" max="10" width="11.28515625" bestFit="1" customWidth="1"/>
    <col min="11" max="11" width="10.28515625" bestFit="1" customWidth="1"/>
    <col min="12" max="12" width="15" customWidth="1"/>
  </cols>
  <sheetData>
    <row r="1" spans="1:7">
      <c r="A1" t="s">
        <v>0</v>
      </c>
      <c r="B1" t="s">
        <v>1</v>
      </c>
      <c r="C1" t="s">
        <v>2</v>
      </c>
      <c r="D1" t="s">
        <v>9</v>
      </c>
      <c r="E1" t="s">
        <v>8</v>
      </c>
      <c r="F1" t="s">
        <v>10</v>
      </c>
      <c r="G1" t="s">
        <v>11</v>
      </c>
    </row>
    <row r="2" spans="1:7">
      <c r="A2">
        <v>0.5</v>
      </c>
      <c r="B2" s="3">
        <v>1609.1013615846</v>
      </c>
      <c r="C2" s="1">
        <v>8.2385000000000008E-6</v>
      </c>
      <c r="G2" s="3"/>
    </row>
    <row r="3" spans="1:7">
      <c r="A3">
        <v>0.6</v>
      </c>
      <c r="B3" s="3">
        <v>1707.715045721</v>
      </c>
      <c r="C3" s="1">
        <v>1.6023000000000001E-6</v>
      </c>
      <c r="D3" s="2">
        <f>-(C2-C3)</f>
        <v>-6.6362000000000009E-6</v>
      </c>
      <c r="E3" s="2">
        <f>A3-A2</f>
        <v>9.9999999999999978E-2</v>
      </c>
      <c r="F3" s="2">
        <f>D3/E3</f>
        <v>-6.6362000000000026E-5</v>
      </c>
      <c r="G3" s="3">
        <f t="shared" ref="G3:G22" si="0">C3*$B$41</f>
        <v>41.48</v>
      </c>
    </row>
    <row r="4" spans="1:7">
      <c r="A4">
        <v>0.7</v>
      </c>
      <c r="B4" s="3">
        <v>1791.32385943962</v>
      </c>
      <c r="C4" s="1">
        <v>8.6911999999999999E-7</v>
      </c>
      <c r="D4" s="2">
        <f>-(C3-C4)</f>
        <v>-7.3318000000000011E-7</v>
      </c>
      <c r="E4" s="2">
        <f>A4-A3</f>
        <v>9.9999999999999978E-2</v>
      </c>
      <c r="F4" s="2">
        <f>D4/E4</f>
        <v>-7.3318000000000024E-6</v>
      </c>
      <c r="G4" s="3">
        <f t="shared" si="0"/>
        <v>22.499592835299254</v>
      </c>
    </row>
    <row r="5" spans="1:7">
      <c r="A5">
        <v>0.8</v>
      </c>
      <c r="B5" s="3">
        <v>1862.33684447566</v>
      </c>
      <c r="C5" s="1">
        <v>6.0961000000000002E-7</v>
      </c>
      <c r="D5" s="2">
        <f t="shared" ref="D5:D22" si="1">-(C4-C5)</f>
        <v>-2.5950999999999997E-7</v>
      </c>
      <c r="E5" s="2">
        <f t="shared" ref="E5:E22" si="2">A5-A4</f>
        <v>0.10000000000000009</v>
      </c>
      <c r="F5" s="2">
        <f t="shared" ref="F5:F22" si="3">D5/E5</f>
        <v>-2.5950999999999974E-6</v>
      </c>
      <c r="G5" s="3">
        <f t="shared" si="0"/>
        <v>15.781453410722085</v>
      </c>
    </row>
    <row r="6" spans="1:7">
      <c r="A6">
        <v>0.9</v>
      </c>
      <c r="B6" s="3">
        <v>1921.3039422449101</v>
      </c>
      <c r="C6" s="1">
        <v>4.8614000000000004E-7</v>
      </c>
      <c r="D6" s="2">
        <f t="shared" si="1"/>
        <v>-1.2346999999999998E-7</v>
      </c>
      <c r="E6" s="2">
        <f t="shared" si="2"/>
        <v>9.9999999999999978E-2</v>
      </c>
      <c r="F6" s="2">
        <f t="shared" si="3"/>
        <v>-1.2347E-6</v>
      </c>
      <c r="G6" s="3">
        <f t="shared" si="0"/>
        <v>12.585088435374148</v>
      </c>
    </row>
    <row r="7" spans="1:7">
      <c r="A7">
        <v>1</v>
      </c>
      <c r="B7" s="3">
        <v>1967.84389215174</v>
      </c>
      <c r="C7" s="1">
        <v>4.2897000000000001E-7</v>
      </c>
      <c r="D7" s="2">
        <f t="shared" si="1"/>
        <v>-5.7170000000000028E-8</v>
      </c>
      <c r="E7" s="2">
        <f t="shared" si="2"/>
        <v>9.9999999999999978E-2</v>
      </c>
      <c r="F7" s="2">
        <f t="shared" si="3"/>
        <v>-5.7170000000000039E-7</v>
      </c>
      <c r="G7" s="3">
        <f t="shared" si="0"/>
        <v>11.105083692192471</v>
      </c>
    </row>
    <row r="8" spans="1:7">
      <c r="A8">
        <v>1.1000000000000001</v>
      </c>
      <c r="B8" s="3">
        <v>2003.0051391750401</v>
      </c>
      <c r="C8" s="1">
        <v>4.0462999999999999E-7</v>
      </c>
      <c r="D8" s="2">
        <f t="shared" si="1"/>
        <v>-2.4340000000000018E-8</v>
      </c>
      <c r="E8" s="2">
        <f t="shared" si="2"/>
        <v>0.10000000000000009</v>
      </c>
      <c r="F8" s="2">
        <f t="shared" si="3"/>
        <v>-2.4339999999999997E-7</v>
      </c>
      <c r="G8" s="3">
        <f t="shared" si="0"/>
        <v>10.474974973475627</v>
      </c>
    </row>
    <row r="9" spans="1:7">
      <c r="A9">
        <v>1.2</v>
      </c>
      <c r="B9" s="3">
        <v>2032</v>
      </c>
      <c r="C9" s="1">
        <f>1/2*(C8+C10)</f>
        <v>4.0822500000000002E-7</v>
      </c>
      <c r="D9" s="2">
        <f t="shared" si="1"/>
        <v>3.5950000000000266E-9</v>
      </c>
      <c r="E9" s="2">
        <f t="shared" si="2"/>
        <v>9.9999999999999867E-2</v>
      </c>
      <c r="F9" s="2">
        <f t="shared" si="3"/>
        <v>3.5950000000000312E-8</v>
      </c>
      <c r="G9" s="3">
        <f t="shared" si="0"/>
        <v>10.568041565249951</v>
      </c>
    </row>
    <row r="10" spans="1:7">
      <c r="A10">
        <v>1.3</v>
      </c>
      <c r="B10" s="3">
        <v>2051.00859961471</v>
      </c>
      <c r="C10" s="1">
        <v>4.1181999999999999E-7</v>
      </c>
      <c r="D10" s="2">
        <f t="shared" si="1"/>
        <v>3.5949999999999736E-9</v>
      </c>
      <c r="E10" s="2">
        <f t="shared" si="2"/>
        <v>0.10000000000000009</v>
      </c>
      <c r="F10" s="2">
        <f t="shared" si="3"/>
        <v>3.5949999999999703E-8</v>
      </c>
      <c r="G10" s="3">
        <f t="shared" si="0"/>
        <v>10.661108157024275</v>
      </c>
    </row>
    <row r="11" spans="1:7">
      <c r="A11">
        <v>1.4</v>
      </c>
      <c r="B11" s="3">
        <v>2068.7947158735301</v>
      </c>
      <c r="C11" s="1">
        <v>4.2729000000000001E-7</v>
      </c>
      <c r="D11" s="2">
        <f t="shared" si="1"/>
        <v>1.5470000000000019E-8</v>
      </c>
      <c r="E11" s="2">
        <f t="shared" si="2"/>
        <v>9.9999999999999867E-2</v>
      </c>
      <c r="F11" s="2">
        <f t="shared" si="3"/>
        <v>1.547000000000004E-7</v>
      </c>
      <c r="G11" s="3">
        <f t="shared" si="0"/>
        <v>11.061592211196404</v>
      </c>
    </row>
    <row r="12" spans="1:7">
      <c r="A12">
        <v>1.5</v>
      </c>
      <c r="B12" s="3">
        <v>2084.2724661105899</v>
      </c>
      <c r="C12" s="1">
        <v>4.4934000000000003E-7</v>
      </c>
      <c r="D12" s="2">
        <f t="shared" si="1"/>
        <v>2.2050000000000015E-8</v>
      </c>
      <c r="E12" s="2">
        <f t="shared" si="2"/>
        <v>0.10000000000000009</v>
      </c>
      <c r="F12" s="2">
        <f t="shared" si="3"/>
        <v>2.2049999999999997E-7</v>
      </c>
      <c r="G12" s="3">
        <f t="shared" si="0"/>
        <v>11.632417899269798</v>
      </c>
    </row>
    <row r="13" spans="1:7">
      <c r="A13">
        <v>1.6</v>
      </c>
      <c r="B13" s="3">
        <v>2098.12344027261</v>
      </c>
      <c r="C13" s="1">
        <v>4.7716000000000002E-7</v>
      </c>
      <c r="D13" s="2">
        <f t="shared" si="1"/>
        <v>2.7819999999999994E-8</v>
      </c>
      <c r="E13" s="2">
        <f t="shared" si="2"/>
        <v>0.10000000000000009</v>
      </c>
      <c r="F13" s="2">
        <f t="shared" si="3"/>
        <v>2.7819999999999967E-7</v>
      </c>
      <c r="G13" s="3">
        <f t="shared" si="0"/>
        <v>12.352616114335641</v>
      </c>
    </row>
    <row r="14" spans="1:7">
      <c r="A14">
        <v>1.7</v>
      </c>
      <c r="B14" s="3">
        <v>2110.7561818894701</v>
      </c>
      <c r="C14" s="1">
        <v>5.1205999999999999E-7</v>
      </c>
      <c r="D14" s="2">
        <f t="shared" si="1"/>
        <v>3.4899999999999975E-8</v>
      </c>
      <c r="E14" s="2">
        <f t="shared" si="2"/>
        <v>9.9999999999999867E-2</v>
      </c>
      <c r="F14" s="2">
        <f t="shared" si="3"/>
        <v>3.4900000000000023E-7</v>
      </c>
      <c r="G14" s="3">
        <f t="shared" si="0"/>
        <v>13.256099856456341</v>
      </c>
    </row>
    <row r="15" spans="1:7">
      <c r="A15">
        <v>1.8</v>
      </c>
      <c r="B15" s="3">
        <v>2122.4249791732</v>
      </c>
      <c r="C15" s="1">
        <v>5.5232999999999997E-7</v>
      </c>
      <c r="D15" s="2">
        <f t="shared" si="1"/>
        <v>4.0269999999999976E-8</v>
      </c>
      <c r="E15" s="2">
        <f t="shared" si="2"/>
        <v>0.10000000000000009</v>
      </c>
      <c r="F15" s="2">
        <f t="shared" si="3"/>
        <v>4.0269999999999939E-7</v>
      </c>
      <c r="G15" s="3">
        <f t="shared" si="0"/>
        <v>14.298601011046618</v>
      </c>
    </row>
    <row r="16" spans="1:7">
      <c r="A16">
        <v>1.9</v>
      </c>
      <c r="B16" s="3">
        <v>2133.29948333225</v>
      </c>
      <c r="C16" s="1">
        <v>5.9688999999999999E-7</v>
      </c>
      <c r="D16" s="2">
        <f t="shared" si="1"/>
        <v>4.4560000000000023E-8</v>
      </c>
      <c r="E16" s="2">
        <f t="shared" si="2"/>
        <v>9.9999999999999867E-2</v>
      </c>
      <c r="F16" s="2">
        <f t="shared" si="3"/>
        <v>4.4560000000000081E-7</v>
      </c>
      <c r="G16" s="3">
        <f t="shared" si="0"/>
        <v>15.452160768894711</v>
      </c>
    </row>
    <row r="17" spans="1:7">
      <c r="A17">
        <v>2</v>
      </c>
      <c r="B17" s="3">
        <v>2143.4954179495298</v>
      </c>
      <c r="C17" s="1">
        <v>6.4626000000000002E-7</v>
      </c>
      <c r="D17" s="2">
        <f t="shared" si="1"/>
        <v>4.9370000000000025E-8</v>
      </c>
      <c r="E17" s="2">
        <f t="shared" si="2"/>
        <v>0.10000000000000009</v>
      </c>
      <c r="F17" s="2">
        <f t="shared" si="3"/>
        <v>4.9369999999999982E-7</v>
      </c>
      <c r="G17" s="3">
        <f t="shared" si="0"/>
        <v>16.730240778880358</v>
      </c>
    </row>
    <row r="18" spans="1:7">
      <c r="A18">
        <v>2.1</v>
      </c>
      <c r="B18" s="3">
        <v>2153.0960714206799</v>
      </c>
      <c r="C18" s="1">
        <v>7.0335999999999997E-7</v>
      </c>
      <c r="D18" s="2">
        <f t="shared" si="1"/>
        <v>5.7099999999999949E-8</v>
      </c>
      <c r="E18" s="2">
        <f t="shared" si="2"/>
        <v>0.10000000000000009</v>
      </c>
      <c r="F18" s="2">
        <f t="shared" si="3"/>
        <v>5.7099999999999896E-7</v>
      </c>
      <c r="G18" s="3">
        <f t="shared" si="0"/>
        <v>18.20843337702053</v>
      </c>
    </row>
    <row r="19" spans="1:7">
      <c r="A19">
        <v>2.2000000000000002</v>
      </c>
      <c r="B19" s="3">
        <v>2162.1640732302099</v>
      </c>
      <c r="C19" s="1">
        <v>7.6815000000000001E-7</v>
      </c>
      <c r="D19" s="2">
        <f t="shared" si="1"/>
        <v>6.479000000000004E-8</v>
      </c>
      <c r="E19" s="2">
        <f t="shared" si="2"/>
        <v>0.10000000000000009</v>
      </c>
      <c r="F19" s="2">
        <f t="shared" si="3"/>
        <v>6.4789999999999987E-7</v>
      </c>
      <c r="G19" s="3">
        <f t="shared" si="0"/>
        <v>19.885703051862944</v>
      </c>
    </row>
    <row r="20" spans="1:7">
      <c r="A20">
        <v>2.2999999999999998</v>
      </c>
      <c r="B20" s="3">
        <v>2170.7514186879398</v>
      </c>
      <c r="C20" s="1">
        <v>8.4550999999999995E-7</v>
      </c>
      <c r="D20" s="2">
        <f t="shared" si="1"/>
        <v>7.7359999999999946E-8</v>
      </c>
      <c r="E20" s="2">
        <f t="shared" si="2"/>
        <v>9.9999999999999645E-2</v>
      </c>
      <c r="F20" s="2">
        <f t="shared" si="3"/>
        <v>7.7360000000000222E-7</v>
      </c>
      <c r="G20" s="3">
        <f t="shared" si="0"/>
        <v>21.888382200586651</v>
      </c>
    </row>
    <row r="21" spans="1:7">
      <c r="A21">
        <v>2.4</v>
      </c>
      <c r="B21" s="3">
        <v>2178.8907339536499</v>
      </c>
      <c r="C21" s="1">
        <v>9.3170999999999997E-7</v>
      </c>
      <c r="D21" s="2">
        <f t="shared" si="1"/>
        <v>8.6200000000000017E-8</v>
      </c>
      <c r="E21" s="2">
        <f t="shared" si="2"/>
        <v>0.10000000000000009</v>
      </c>
      <c r="F21" s="2">
        <f t="shared" si="3"/>
        <v>8.6199999999999943E-7</v>
      </c>
      <c r="G21" s="3">
        <f t="shared" si="0"/>
        <v>24.119909380265863</v>
      </c>
    </row>
    <row r="22" spans="1:7">
      <c r="A22">
        <v>2.5</v>
      </c>
      <c r="B22" s="3">
        <v>2186.6199006870102</v>
      </c>
      <c r="C22" s="1">
        <v>1.0330999999999999E-6</v>
      </c>
      <c r="D22" s="2">
        <f t="shared" si="1"/>
        <v>1.0138999999999993E-7</v>
      </c>
      <c r="E22" s="2">
        <f t="shared" si="2"/>
        <v>0.10000000000000009</v>
      </c>
      <c r="F22" s="2">
        <f t="shared" si="3"/>
        <v>1.0138999999999985E-6</v>
      </c>
      <c r="G22" s="3">
        <f t="shared" si="0"/>
        <v>26.744672033951186</v>
      </c>
    </row>
    <row r="23" spans="1:7">
      <c r="E23" t="s">
        <v>3</v>
      </c>
      <c r="F23" s="2">
        <f>MIN(F4:F22)</f>
        <v>-7.3318000000000024E-6</v>
      </c>
    </row>
    <row r="24" spans="1:7">
      <c r="E24" t="s">
        <v>4</v>
      </c>
      <c r="F24" s="2">
        <f>MAX(F4:F22)</f>
        <v>1.0138999999999985E-6</v>
      </c>
    </row>
    <row r="25" spans="1:7">
      <c r="D25" t="s">
        <v>5</v>
      </c>
      <c r="E25" t="s">
        <v>3</v>
      </c>
      <c r="F25" s="2">
        <f>ABS(F23)</f>
        <v>7.3318000000000024E-6</v>
      </c>
    </row>
    <row r="26" spans="1:7">
      <c r="E26" t="s">
        <v>4</v>
      </c>
      <c r="F26" s="2">
        <f>ABS(F24)</f>
        <v>1.0138999999999985E-6</v>
      </c>
    </row>
    <row r="28" spans="1:7">
      <c r="D28" t="s">
        <v>6</v>
      </c>
      <c r="E28" t="s">
        <v>4</v>
      </c>
      <c r="F28" s="2">
        <f>MAX(F25:F26)</f>
        <v>7.3318000000000024E-6</v>
      </c>
    </row>
    <row r="36" spans="1:4">
      <c r="B36" t="s">
        <v>29</v>
      </c>
      <c r="C36" t="s">
        <v>30</v>
      </c>
    </row>
    <row r="37" spans="1:4">
      <c r="A37" t="s">
        <v>24</v>
      </c>
      <c r="B37" t="s">
        <v>2</v>
      </c>
      <c r="C37" t="s">
        <v>25</v>
      </c>
    </row>
    <row r="38" spans="1:4">
      <c r="A38">
        <v>0.6</v>
      </c>
      <c r="B38" s="2">
        <f>C3</f>
        <v>1.6023000000000001E-6</v>
      </c>
      <c r="C38">
        <v>41.48</v>
      </c>
    </row>
    <row r="39" spans="1:4">
      <c r="A39">
        <v>2.4</v>
      </c>
      <c r="B39" s="2">
        <f>C21</f>
        <v>9.3170999999999997E-7</v>
      </c>
      <c r="C39">
        <v>24.39</v>
      </c>
    </row>
    <row r="40" spans="1:4">
      <c r="C40" t="s">
        <v>26</v>
      </c>
    </row>
    <row r="41" spans="1:4">
      <c r="A41" t="s">
        <v>23</v>
      </c>
      <c r="B41" s="2">
        <f>41.48/B38</f>
        <v>25887786.307183418</v>
      </c>
      <c r="C41" s="5">
        <f>(ABS(B41-B42))/B42</f>
        <v>1.1073826147361222E-2</v>
      </c>
    </row>
    <row r="42" spans="1:4">
      <c r="A42" t="s">
        <v>12</v>
      </c>
      <c r="B42" s="2">
        <f>C39/B39</f>
        <v>26177673.310364816</v>
      </c>
    </row>
    <row r="47" spans="1:4" ht="18">
      <c r="A47" s="6" t="s">
        <v>27</v>
      </c>
      <c r="D47" t="s">
        <v>28</v>
      </c>
    </row>
    <row r="48" spans="1:4" ht="18">
      <c r="A48" s="4" t="s">
        <v>7</v>
      </c>
    </row>
    <row r="49" spans="1:1" ht="18">
      <c r="A49" s="4" t="s">
        <v>13</v>
      </c>
    </row>
    <row r="50" spans="1:1" ht="18">
      <c r="A50" s="4" t="s">
        <v>14</v>
      </c>
    </row>
    <row r="51" spans="1:1" ht="18">
      <c r="A51" s="4" t="s">
        <v>15</v>
      </c>
    </row>
    <row r="52" spans="1:1" ht="18">
      <c r="A52" s="4" t="s">
        <v>16</v>
      </c>
    </row>
    <row r="53" spans="1:1" ht="18">
      <c r="A53" s="4" t="s">
        <v>17</v>
      </c>
    </row>
    <row r="54" spans="1:1" ht="18">
      <c r="A54" s="4" t="s">
        <v>18</v>
      </c>
    </row>
    <row r="55" spans="1:1" ht="18">
      <c r="A55" s="4" t="s">
        <v>19</v>
      </c>
    </row>
    <row r="56" spans="1:1" ht="18">
      <c r="A56" s="4" t="s">
        <v>20</v>
      </c>
    </row>
    <row r="57" spans="1:1" ht="18">
      <c r="A57" s="4" t="s">
        <v>21</v>
      </c>
    </row>
    <row r="58" spans="1:1" ht="18">
      <c r="A58" s="4" t="s">
        <v>22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Cezary Kardas</cp:lastModifiedBy>
  <dcterms:created xsi:type="dcterms:W3CDTF">2017-06-23T12:57:11Z</dcterms:created>
  <dcterms:modified xsi:type="dcterms:W3CDTF">2017-06-27T11:49:50Z</dcterms:modified>
</cp:coreProperties>
</file>