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rachel/Documents/CMS/FPIX/"/>
    </mc:Choice>
  </mc:AlternateContent>
  <bookViews>
    <workbookView xWindow="-4080" yWindow="-14700" windowWidth="25600" windowHeight="9520" tabRatio="500"/>
  </bookViews>
  <sheets>
    <sheet name="Sheet1" sheetId="1" r:id="rId1"/>
    <sheet name="Yeild" sheetId="5" r:id="rId2"/>
    <sheet name="Diving Board" sheetId="3" r:id="rId3"/>
    <sheet name="Plots" sheetId="2" r:id="rId4"/>
    <sheet name="Time" sheetId="4" r:id="rId5"/>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26" i="4" l="1"/>
  <c r="D233" i="4"/>
  <c r="D232" i="4"/>
  <c r="D231" i="4"/>
  <c r="D230" i="4"/>
  <c r="D229" i="4"/>
  <c r="D228" i="4"/>
  <c r="D225" i="4"/>
  <c r="AA238" i="4"/>
  <c r="AA239" i="4"/>
  <c r="AA240" i="4"/>
  <c r="AA241" i="4"/>
  <c r="AA242" i="4"/>
  <c r="I212" i="2"/>
  <c r="I193" i="2"/>
  <c r="I194" i="2"/>
  <c r="I203" i="2"/>
  <c r="G203" i="4"/>
  <c r="G194" i="4"/>
  <c r="G193" i="4"/>
  <c r="G192" i="4"/>
  <c r="C220" i="4"/>
  <c r="D220" i="4"/>
  <c r="Z220" i="4"/>
  <c r="C215" i="4"/>
  <c r="D215" i="4"/>
  <c r="Z215" i="4"/>
  <c r="B231" i="4"/>
  <c r="C231" i="4"/>
  <c r="AA231" i="4"/>
  <c r="B232" i="4"/>
  <c r="C232" i="4"/>
  <c r="AA232" i="4"/>
  <c r="B233" i="4"/>
  <c r="C233" i="4"/>
  <c r="AA233" i="4"/>
  <c r="AA234" i="4"/>
  <c r="AA235" i="4"/>
  <c r="AA236" i="4"/>
  <c r="AA237" i="4"/>
  <c r="C213" i="4"/>
  <c r="AA213" i="4"/>
  <c r="C214" i="4"/>
  <c r="AA214" i="4"/>
  <c r="B215" i="4"/>
  <c r="AA215" i="4"/>
  <c r="B216" i="4"/>
  <c r="C216" i="4"/>
  <c r="D216" i="4"/>
  <c r="AA216" i="4"/>
  <c r="B217" i="4"/>
  <c r="C217" i="4"/>
  <c r="D217" i="4"/>
  <c r="AA217" i="4"/>
  <c r="C218" i="4"/>
  <c r="AA218" i="4"/>
  <c r="B219" i="4"/>
  <c r="C219" i="4"/>
  <c r="D219" i="4"/>
  <c r="AA219" i="4"/>
  <c r="B220" i="4"/>
  <c r="AA220" i="4"/>
  <c r="C221" i="4"/>
  <c r="AA221" i="4"/>
  <c r="C222" i="4"/>
  <c r="AA222" i="4"/>
  <c r="C223" i="4"/>
  <c r="AA223" i="4"/>
  <c r="C224" i="4"/>
  <c r="AA224" i="4"/>
  <c r="B225" i="4"/>
  <c r="C225" i="4"/>
  <c r="AA225" i="4"/>
  <c r="C226" i="4"/>
  <c r="AA226" i="4"/>
  <c r="C227" i="4"/>
  <c r="AA227" i="4"/>
  <c r="B228" i="4"/>
  <c r="C228" i="4"/>
  <c r="AA228" i="4"/>
  <c r="B229" i="4"/>
  <c r="C229" i="4"/>
  <c r="AA229" i="4"/>
  <c r="B230" i="4"/>
  <c r="C230" i="4"/>
  <c r="AA230" i="4"/>
  <c r="G198" i="4"/>
  <c r="G212" i="4"/>
  <c r="G210" i="4"/>
  <c r="G211" i="4"/>
  <c r="C212" i="4"/>
  <c r="G201" i="4"/>
  <c r="G202" i="4"/>
  <c r="D209" i="4"/>
  <c r="D207" i="4"/>
  <c r="I205" i="2"/>
  <c r="B207" i="4"/>
  <c r="B209" i="4"/>
  <c r="I74" i="2"/>
  <c r="C246" i="1"/>
  <c r="C247" i="1"/>
  <c r="C248" i="1"/>
  <c r="C249" i="1"/>
  <c r="C250" i="1"/>
  <c r="C251" i="1"/>
  <c r="C252" i="1"/>
  <c r="C253" i="1"/>
  <c r="C254" i="1"/>
  <c r="C255" i="1"/>
  <c r="C256" i="1"/>
  <c r="C194" i="4"/>
  <c r="D194" i="4"/>
  <c r="Z194" i="4"/>
  <c r="D212" i="4"/>
  <c r="Z212" i="4"/>
  <c r="C198" i="4"/>
  <c r="D198" i="4"/>
  <c r="Z198" i="4"/>
  <c r="D193" i="4"/>
  <c r="D192" i="4"/>
  <c r="D203" i="4"/>
  <c r="B212" i="4"/>
  <c r="AA212" i="4"/>
  <c r="D200" i="4"/>
  <c r="D199" i="4"/>
  <c r="E21" i="4"/>
  <c r="G21" i="4"/>
  <c r="H21" i="4"/>
  <c r="Z21" i="4"/>
  <c r="H30" i="4"/>
  <c r="H32" i="4"/>
  <c r="F80" i="4"/>
  <c r="Z80" i="4"/>
  <c r="C93" i="4"/>
  <c r="D93" i="4"/>
  <c r="Z93" i="4"/>
  <c r="C192" i="4"/>
  <c r="B192" i="4"/>
  <c r="AA192" i="4"/>
  <c r="C193" i="4"/>
  <c r="B193" i="4"/>
  <c r="AA193" i="4"/>
  <c r="B194" i="4"/>
  <c r="AA194" i="4"/>
  <c r="B195" i="4"/>
  <c r="C195" i="4"/>
  <c r="D195" i="4"/>
  <c r="H195" i="4"/>
  <c r="AA195" i="4"/>
  <c r="C196" i="4"/>
  <c r="D196" i="4"/>
  <c r="AA196" i="4"/>
  <c r="C197" i="4"/>
  <c r="D197" i="4"/>
  <c r="H197" i="4"/>
  <c r="AA197" i="4"/>
  <c r="B198" i="4"/>
  <c r="AA198" i="4"/>
  <c r="B199" i="4"/>
  <c r="C199" i="4"/>
  <c r="AA199" i="4"/>
  <c r="B200" i="4"/>
  <c r="C200" i="4"/>
  <c r="AA200" i="4"/>
  <c r="C201" i="4"/>
  <c r="D201" i="4"/>
  <c r="AA201" i="4"/>
  <c r="C202" i="4"/>
  <c r="D202" i="4"/>
  <c r="AA202" i="4"/>
  <c r="C203" i="4"/>
  <c r="AA203" i="4"/>
  <c r="B204" i="4"/>
  <c r="C204" i="4"/>
  <c r="D204" i="4"/>
  <c r="H204" i="4"/>
  <c r="AA204" i="4"/>
  <c r="B205" i="4"/>
  <c r="C205" i="4"/>
  <c r="D205" i="4"/>
  <c r="AA205" i="4"/>
  <c r="B206" i="4"/>
  <c r="C206" i="4"/>
  <c r="D206" i="4"/>
  <c r="AA206" i="4"/>
  <c r="C207" i="4"/>
  <c r="AA207" i="4"/>
  <c r="B208" i="4"/>
  <c r="C208" i="4"/>
  <c r="D208" i="4"/>
  <c r="AA208" i="4"/>
  <c r="C209" i="4"/>
  <c r="AA209" i="4"/>
  <c r="C210" i="4"/>
  <c r="D210" i="4"/>
  <c r="AA210" i="4"/>
  <c r="B211" i="4"/>
  <c r="C211" i="4"/>
  <c r="D211" i="4"/>
  <c r="AA211" i="4"/>
  <c r="Z195" i="4"/>
  <c r="Z197" i="4"/>
  <c r="Z204" i="4"/>
  <c r="Z205" i="4"/>
  <c r="Z206" i="4"/>
  <c r="Z208" i="4"/>
  <c r="Z211" i="4"/>
  <c r="H186" i="4"/>
  <c r="I195" i="2"/>
  <c r="I196" i="2"/>
  <c r="I197" i="2"/>
  <c r="I204" i="2"/>
  <c r="I206" i="2"/>
  <c r="I186" i="2"/>
  <c r="T76" i="2"/>
  <c r="T77" i="2"/>
  <c r="T78" i="2"/>
  <c r="T79" i="2"/>
  <c r="T80" i="2"/>
  <c r="AA82" i="2"/>
  <c r="T83" i="2"/>
  <c r="T84" i="2"/>
  <c r="T85" i="2"/>
  <c r="T86" i="2"/>
  <c r="AA89" i="2"/>
  <c r="T114" i="2"/>
  <c r="T112" i="2"/>
  <c r="T113" i="2"/>
  <c r="T108" i="2"/>
  <c r="AA117" i="2"/>
  <c r="Z96" i="2"/>
  <c r="T104" i="2"/>
  <c r="T105" i="2"/>
  <c r="T106" i="2"/>
  <c r="T107" i="2"/>
  <c r="T101" i="2"/>
  <c r="AA110" i="2"/>
  <c r="T97" i="2"/>
  <c r="T98" i="2"/>
  <c r="T99" i="2"/>
  <c r="T100" i="2"/>
  <c r="T94" i="2"/>
  <c r="AA103" i="2"/>
  <c r="T90" i="2"/>
  <c r="T91" i="2"/>
  <c r="T92" i="2"/>
  <c r="T93" i="2"/>
  <c r="T87" i="2"/>
  <c r="AA96" i="2"/>
  <c r="Y114" i="2"/>
  <c r="Y115" i="2"/>
  <c r="Y111" i="2"/>
  <c r="Y112" i="2"/>
  <c r="Y113" i="2"/>
  <c r="AF117" i="2"/>
  <c r="X114" i="2"/>
  <c r="X115" i="2"/>
  <c r="X111" i="2"/>
  <c r="X112" i="2"/>
  <c r="X113" i="2"/>
  <c r="AE117" i="2"/>
  <c r="W114" i="2"/>
  <c r="W115" i="2"/>
  <c r="W111" i="2"/>
  <c r="W112" i="2"/>
  <c r="W113" i="2"/>
  <c r="AD117" i="2"/>
  <c r="V114" i="2"/>
  <c r="V115" i="2"/>
  <c r="V111" i="2"/>
  <c r="V112" i="2"/>
  <c r="V113" i="2"/>
  <c r="AC117" i="2"/>
  <c r="U114" i="2"/>
  <c r="U115" i="2"/>
  <c r="U113" i="2"/>
  <c r="U111" i="2"/>
  <c r="U112" i="2"/>
  <c r="AB117" i="2"/>
  <c r="Z117" i="2"/>
  <c r="Y104" i="2"/>
  <c r="Y105" i="2"/>
  <c r="Y106" i="2"/>
  <c r="Y107" i="2"/>
  <c r="Y108" i="2"/>
  <c r="AF110" i="2"/>
  <c r="X104" i="2"/>
  <c r="X105" i="2"/>
  <c r="X106" i="2"/>
  <c r="X107" i="2"/>
  <c r="X108" i="2"/>
  <c r="AE110" i="2"/>
  <c r="W104" i="2"/>
  <c r="W105" i="2"/>
  <c r="W106" i="2"/>
  <c r="W107" i="2"/>
  <c r="W108" i="2"/>
  <c r="AD110" i="2"/>
  <c r="V104" i="2"/>
  <c r="V105" i="2"/>
  <c r="V106" i="2"/>
  <c r="V107" i="2"/>
  <c r="V108" i="2"/>
  <c r="AC110" i="2"/>
  <c r="U104" i="2"/>
  <c r="U105" i="2"/>
  <c r="U106" i="2"/>
  <c r="U107" i="2"/>
  <c r="U108" i="2"/>
  <c r="AB110" i="2"/>
  <c r="Z110" i="2"/>
  <c r="T116" i="2"/>
  <c r="U116" i="2"/>
  <c r="V116" i="2"/>
  <c r="W116" i="2"/>
  <c r="X116" i="2"/>
  <c r="Y116" i="2"/>
  <c r="T117" i="2"/>
  <c r="U117" i="2"/>
  <c r="V117" i="2"/>
  <c r="W117" i="2"/>
  <c r="X117" i="2"/>
  <c r="Y117" i="2"/>
  <c r="T118" i="2"/>
  <c r="U118" i="2"/>
  <c r="V118" i="2"/>
  <c r="W118" i="2"/>
  <c r="X118" i="2"/>
  <c r="Y118" i="2"/>
  <c r="T119" i="2"/>
  <c r="U119" i="2"/>
  <c r="V119" i="2"/>
  <c r="W119" i="2"/>
  <c r="X119" i="2"/>
  <c r="Y119" i="2"/>
  <c r="T120" i="2"/>
  <c r="U120" i="2"/>
  <c r="V120" i="2"/>
  <c r="W120" i="2"/>
  <c r="X120" i="2"/>
  <c r="Y120" i="2"/>
  <c r="T121" i="2"/>
  <c r="U121" i="2"/>
  <c r="V121" i="2"/>
  <c r="W121" i="2"/>
  <c r="X121" i="2"/>
  <c r="Y121" i="2"/>
  <c r="T122" i="2"/>
  <c r="U122" i="2"/>
  <c r="V122" i="2"/>
  <c r="W122" i="2"/>
  <c r="X122" i="2"/>
  <c r="Y122" i="2"/>
  <c r="T123" i="2"/>
  <c r="U123" i="2"/>
  <c r="V123" i="2"/>
  <c r="W123" i="2"/>
  <c r="X123" i="2"/>
  <c r="Y123" i="2"/>
  <c r="I173" i="2"/>
  <c r="I174" i="2"/>
  <c r="I184" i="2"/>
  <c r="H184" i="4"/>
  <c r="H173" i="4"/>
  <c r="B244" i="4"/>
  <c r="B243" i="4"/>
  <c r="I178" i="2"/>
  <c r="I179" i="2"/>
  <c r="H191" i="4"/>
  <c r="I189" i="2"/>
  <c r="I190" i="2"/>
  <c r="I191" i="2"/>
  <c r="I187" i="2"/>
  <c r="H187" i="4"/>
  <c r="H190" i="4"/>
  <c r="H189" i="4"/>
  <c r="T111" i="2"/>
  <c r="AP284" i="1"/>
  <c r="AP283" i="1"/>
  <c r="AS284" i="1"/>
  <c r="AR284" i="1"/>
  <c r="AQ284" i="1"/>
  <c r="AS283" i="1"/>
  <c r="AR283" i="1"/>
  <c r="AQ283" i="1"/>
  <c r="AQ273" i="1"/>
  <c r="AR273" i="1"/>
  <c r="AS273" i="1"/>
  <c r="AQ272" i="1"/>
  <c r="AR272" i="1"/>
  <c r="AS272" i="1"/>
  <c r="AP273" i="1"/>
  <c r="AP272" i="1"/>
  <c r="I90" i="2"/>
  <c r="I21" i="2"/>
  <c r="I172" i="2"/>
  <c r="I183" i="2"/>
  <c r="I185" i="2"/>
  <c r="H172" i="4"/>
  <c r="H185" i="4"/>
  <c r="H183" i="4"/>
  <c r="I182" i="2"/>
  <c r="I171" i="2"/>
  <c r="I175" i="2"/>
  <c r="I176" i="2"/>
  <c r="I158" i="2"/>
  <c r="H158" i="4"/>
  <c r="H182" i="4"/>
  <c r="H174" i="4"/>
  <c r="H171" i="4"/>
  <c r="D187" i="4"/>
  <c r="D186" i="4"/>
  <c r="D191" i="4"/>
  <c r="D190" i="4"/>
  <c r="D189" i="4"/>
  <c r="I177" i="2"/>
  <c r="I150" i="2"/>
  <c r="I151" i="2"/>
  <c r="I181" i="2"/>
  <c r="I154" i="2"/>
  <c r="I155" i="2"/>
  <c r="I156" i="2"/>
  <c r="I157" i="2"/>
  <c r="H181" i="4"/>
  <c r="H157" i="4"/>
  <c r="H154" i="4"/>
  <c r="H155" i="4"/>
  <c r="D170" i="4"/>
  <c r="C171" i="4"/>
  <c r="D171" i="4"/>
  <c r="Z171" i="4"/>
  <c r="C172" i="4"/>
  <c r="D172" i="4"/>
  <c r="Z172" i="4"/>
  <c r="C173" i="4"/>
  <c r="D173" i="4"/>
  <c r="Z173" i="4"/>
  <c r="C174" i="4"/>
  <c r="D174" i="4"/>
  <c r="Z174" i="4"/>
  <c r="C175" i="4"/>
  <c r="D175" i="4"/>
  <c r="C176" i="4"/>
  <c r="D176" i="4"/>
  <c r="C177" i="4"/>
  <c r="D177" i="4"/>
  <c r="C178" i="4"/>
  <c r="D178" i="4"/>
  <c r="C179" i="4"/>
  <c r="D179" i="4"/>
  <c r="H179" i="4"/>
  <c r="Z179" i="4"/>
  <c r="C180" i="4"/>
  <c r="C181" i="4"/>
  <c r="D181" i="4"/>
  <c r="Z181" i="4"/>
  <c r="C182" i="4"/>
  <c r="D182" i="4"/>
  <c r="Z182" i="4"/>
  <c r="C183" i="4"/>
  <c r="D183" i="4"/>
  <c r="Z183" i="4"/>
  <c r="C184" i="4"/>
  <c r="D184" i="4"/>
  <c r="Z184" i="4"/>
  <c r="C185" i="4"/>
  <c r="D185" i="4"/>
  <c r="Z185" i="4"/>
  <c r="C186" i="4"/>
  <c r="Z186" i="4"/>
  <c r="C187" i="4"/>
  <c r="Z187" i="4"/>
  <c r="C188" i="4"/>
  <c r="D188" i="4"/>
  <c r="H188" i="4"/>
  <c r="Z188" i="4"/>
  <c r="C189" i="4"/>
  <c r="Z189" i="4"/>
  <c r="C190" i="4"/>
  <c r="Z190" i="4"/>
  <c r="C191" i="4"/>
  <c r="Z191" i="4"/>
  <c r="D153" i="4"/>
  <c r="D154" i="4"/>
  <c r="G154" i="4"/>
  <c r="Z154" i="4"/>
  <c r="D155" i="4"/>
  <c r="G155" i="4"/>
  <c r="Z155" i="4"/>
  <c r="D156" i="4"/>
  <c r="H156" i="4"/>
  <c r="Z156" i="4"/>
  <c r="D157" i="4"/>
  <c r="G157" i="4"/>
  <c r="Z157" i="4"/>
  <c r="D158" i="4"/>
  <c r="G158" i="4"/>
  <c r="Z158" i="4"/>
  <c r="D159" i="4"/>
  <c r="H159" i="4"/>
  <c r="Z159" i="4"/>
  <c r="D161" i="4"/>
  <c r="H161" i="4"/>
  <c r="D162" i="4"/>
  <c r="D163" i="4"/>
  <c r="H163" i="4"/>
  <c r="Z163" i="4"/>
  <c r="D164" i="4"/>
  <c r="H164" i="4"/>
  <c r="Z164" i="4"/>
  <c r="D165" i="4"/>
  <c r="G165" i="4"/>
  <c r="H165" i="4"/>
  <c r="Z165" i="4"/>
  <c r="D166" i="4"/>
  <c r="H166" i="4"/>
  <c r="Z166" i="4"/>
  <c r="D168" i="4"/>
  <c r="H168" i="4"/>
  <c r="Z168" i="4"/>
  <c r="D169" i="4"/>
  <c r="H169" i="4"/>
  <c r="Z169" i="4"/>
  <c r="I161" i="2"/>
  <c r="I188" i="2"/>
  <c r="I169" i="2"/>
  <c r="I163" i="2"/>
  <c r="I164" i="2"/>
  <c r="I165" i="2"/>
  <c r="I93" i="2"/>
  <c r="B245" i="4"/>
  <c r="B191" i="4"/>
  <c r="B190" i="4"/>
  <c r="Y97" i="2"/>
  <c r="Y98" i="2"/>
  <c r="Y99" i="2"/>
  <c r="Y100" i="2"/>
  <c r="Y101" i="2"/>
  <c r="AF103" i="2"/>
  <c r="X101" i="2"/>
  <c r="X97" i="2"/>
  <c r="X98" i="2"/>
  <c r="X99" i="2"/>
  <c r="X100" i="2"/>
  <c r="AE103" i="2"/>
  <c r="W97" i="2"/>
  <c r="W98" i="2"/>
  <c r="W99" i="2"/>
  <c r="W100" i="2"/>
  <c r="W101" i="2"/>
  <c r="AD103" i="2"/>
  <c r="V97" i="2"/>
  <c r="V98" i="2"/>
  <c r="V99" i="2"/>
  <c r="V100" i="2"/>
  <c r="V101" i="2"/>
  <c r="AC103" i="2"/>
  <c r="U97" i="2"/>
  <c r="U98" i="2"/>
  <c r="U99" i="2"/>
  <c r="U100" i="2"/>
  <c r="U101" i="2"/>
  <c r="AB103" i="2"/>
  <c r="Z103" i="2"/>
  <c r="T109" i="2"/>
  <c r="U109" i="2"/>
  <c r="V109" i="2"/>
  <c r="W109" i="2"/>
  <c r="X109" i="2"/>
  <c r="Y109" i="2"/>
  <c r="T110" i="2"/>
  <c r="U110" i="2"/>
  <c r="V110" i="2"/>
  <c r="W110" i="2"/>
  <c r="X110" i="2"/>
  <c r="Y110" i="2"/>
  <c r="T115" i="2"/>
  <c r="I159" i="2"/>
  <c r="I166" i="2"/>
  <c r="I168" i="2"/>
  <c r="AA175" i="4"/>
  <c r="AA176" i="4"/>
  <c r="AA177" i="4"/>
  <c r="AA178" i="4"/>
  <c r="AA179" i="4"/>
  <c r="AA180" i="4"/>
  <c r="AA181" i="4"/>
  <c r="AA182" i="4"/>
  <c r="AA183" i="4"/>
  <c r="AA184" i="4"/>
  <c r="AA185" i="4"/>
  <c r="AA186" i="4"/>
  <c r="AA187" i="4"/>
  <c r="AA188" i="4"/>
  <c r="AA189" i="4"/>
  <c r="AA190" i="4"/>
  <c r="AA191" i="4"/>
  <c r="I237" i="5"/>
  <c r="J237" i="5"/>
  <c r="K237" i="5"/>
  <c r="L237" i="5"/>
  <c r="M237" i="5"/>
  <c r="N237" i="5"/>
  <c r="O237" i="5"/>
  <c r="P237" i="5"/>
  <c r="Q237" i="5"/>
  <c r="R237" i="5"/>
  <c r="S237" i="5"/>
  <c r="T237" i="5"/>
  <c r="U237" i="5"/>
  <c r="V237" i="5"/>
  <c r="W237" i="5"/>
  <c r="X237" i="5"/>
  <c r="Y237" i="5"/>
  <c r="Z237" i="5"/>
  <c r="AA237" i="5"/>
  <c r="AB237" i="5"/>
  <c r="AC237" i="5"/>
  <c r="AD237" i="5"/>
  <c r="AE237" i="5"/>
  <c r="AF237" i="5"/>
  <c r="AG237" i="5"/>
  <c r="AH237" i="5"/>
  <c r="AI237" i="5"/>
  <c r="AJ237" i="5"/>
  <c r="AK237" i="5"/>
  <c r="AL237" i="5"/>
  <c r="AM237" i="5"/>
  <c r="AN237" i="5"/>
  <c r="AO237" i="5"/>
  <c r="AP237" i="5"/>
  <c r="AQ237" i="5"/>
  <c r="H237" i="5"/>
  <c r="C237" i="5"/>
  <c r="D237" i="5"/>
  <c r="E237" i="5"/>
  <c r="F237" i="5"/>
  <c r="C238" i="5"/>
  <c r="D238" i="5"/>
  <c r="E238" i="5"/>
  <c r="F238" i="5"/>
  <c r="B237" i="5"/>
  <c r="B86" i="4"/>
  <c r="H86" i="4"/>
  <c r="Z86" i="4"/>
  <c r="D150" i="4"/>
  <c r="AA150" i="4"/>
  <c r="D151" i="4"/>
  <c r="AA151" i="4"/>
  <c r="D152" i="4"/>
  <c r="H152" i="4"/>
  <c r="AA152" i="4"/>
  <c r="AA153" i="4"/>
  <c r="AA154" i="4"/>
  <c r="AA155" i="4"/>
  <c r="AA156" i="4"/>
  <c r="AA157" i="4"/>
  <c r="AA158" i="4"/>
  <c r="AA159" i="4"/>
  <c r="AA160" i="4"/>
  <c r="AA161" i="4"/>
  <c r="AA162" i="4"/>
  <c r="AA163" i="4"/>
  <c r="AA164" i="4"/>
  <c r="AA165" i="4"/>
  <c r="B166" i="4"/>
  <c r="AA166" i="4"/>
  <c r="AA167" i="4"/>
  <c r="AA168" i="4"/>
  <c r="AA169" i="4"/>
  <c r="AA170" i="4"/>
  <c r="AA171" i="4"/>
  <c r="AA172" i="4"/>
  <c r="AA173" i="4"/>
  <c r="AA174" i="4"/>
  <c r="Z152" i="4"/>
  <c r="D90" i="4"/>
  <c r="G90" i="4"/>
  <c r="H90" i="4"/>
  <c r="Z90" i="4"/>
  <c r="C74" i="4"/>
  <c r="D74" i="4"/>
  <c r="Z74" i="4"/>
  <c r="E31" i="4"/>
  <c r="H31" i="4"/>
  <c r="Z31" i="4"/>
  <c r="I31" i="2"/>
  <c r="I32" i="2"/>
  <c r="I33" i="2"/>
  <c r="I34" i="2"/>
  <c r="I35" i="2"/>
  <c r="I36" i="2"/>
  <c r="I37" i="2"/>
  <c r="I38" i="2"/>
  <c r="I39" i="2"/>
  <c r="I152" i="2"/>
  <c r="I153" i="2"/>
  <c r="I133" i="2"/>
  <c r="I136" i="2"/>
  <c r="I137" i="2"/>
  <c r="I138" i="2"/>
  <c r="I139" i="2"/>
  <c r="E73" i="4"/>
  <c r="E270" i="4"/>
  <c r="G15" i="4"/>
  <c r="G20" i="4"/>
  <c r="G22" i="4"/>
  <c r="G26" i="4"/>
  <c r="G27" i="4"/>
  <c r="G35" i="4"/>
  <c r="G38" i="4"/>
  <c r="G49" i="4"/>
  <c r="G51" i="4"/>
  <c r="G52" i="4"/>
  <c r="G53" i="4"/>
  <c r="G58" i="4"/>
  <c r="G61" i="4"/>
  <c r="G62" i="4"/>
  <c r="G64" i="4"/>
  <c r="G68" i="4"/>
  <c r="G70" i="4"/>
  <c r="G72" i="4"/>
  <c r="G77" i="4"/>
  <c r="G95" i="4"/>
  <c r="G97" i="4"/>
  <c r="G98" i="4"/>
  <c r="G103" i="4"/>
  <c r="G105" i="4"/>
  <c r="G106" i="4"/>
  <c r="G109" i="4"/>
  <c r="G270" i="4"/>
  <c r="D50" i="4"/>
  <c r="D51" i="4"/>
  <c r="D52" i="4"/>
  <c r="D53" i="4"/>
  <c r="D54" i="4"/>
  <c r="D55" i="4"/>
  <c r="D56" i="4"/>
  <c r="D57" i="4"/>
  <c r="D58" i="4"/>
  <c r="D59" i="4"/>
  <c r="D60" i="4"/>
  <c r="D61" i="4"/>
  <c r="D62" i="4"/>
  <c r="D63" i="4"/>
  <c r="D64" i="4"/>
  <c r="D65" i="4"/>
  <c r="D66" i="4"/>
  <c r="D67" i="4"/>
  <c r="D68" i="4"/>
  <c r="D69" i="4"/>
  <c r="D70" i="4"/>
  <c r="D71" i="4"/>
  <c r="D72" i="4"/>
  <c r="D73" i="4"/>
  <c r="D75" i="4"/>
  <c r="D76" i="4"/>
  <c r="D77" i="4"/>
  <c r="D78" i="4"/>
  <c r="D79" i="4"/>
  <c r="D84" i="4"/>
  <c r="D88" i="4"/>
  <c r="D91" i="4"/>
  <c r="D92" i="4"/>
  <c r="D94" i="4"/>
  <c r="D95" i="4"/>
  <c r="D96" i="4"/>
  <c r="D97" i="4"/>
  <c r="D98" i="4"/>
  <c r="D99" i="4"/>
  <c r="D105" i="4"/>
  <c r="D109" i="4"/>
  <c r="D110" i="4"/>
  <c r="D111" i="4"/>
  <c r="D112" i="4"/>
  <c r="D113" i="4"/>
  <c r="D114" i="4"/>
  <c r="D115" i="4"/>
  <c r="D116" i="4"/>
  <c r="D117" i="4"/>
  <c r="D118" i="4"/>
  <c r="D119" i="4"/>
  <c r="D120" i="4"/>
  <c r="D121" i="4"/>
  <c r="D122" i="4"/>
  <c r="D123" i="4"/>
  <c r="D124" i="4"/>
  <c r="D125" i="4"/>
  <c r="D126" i="4"/>
  <c r="D127" i="4"/>
  <c r="D128" i="4"/>
  <c r="D129" i="4"/>
  <c r="D131" i="4"/>
  <c r="D132" i="4"/>
  <c r="D133" i="4"/>
  <c r="D136" i="4"/>
  <c r="D137" i="4"/>
  <c r="D138" i="4"/>
  <c r="D139" i="4"/>
  <c r="D140" i="4"/>
  <c r="D142" i="4"/>
  <c r="D143" i="4"/>
  <c r="D144" i="4"/>
  <c r="D145" i="4"/>
  <c r="D146" i="4"/>
  <c r="D147" i="4"/>
  <c r="D148" i="4"/>
  <c r="D149" i="4"/>
  <c r="D257" i="4"/>
  <c r="D258" i="4"/>
  <c r="D259" i="4"/>
  <c r="D260" i="4"/>
  <c r="D261" i="4"/>
  <c r="D262" i="4"/>
  <c r="D263" i="4"/>
  <c r="D264" i="4"/>
  <c r="D265" i="4"/>
  <c r="D270" i="4"/>
  <c r="H5" i="4"/>
  <c r="H39" i="4"/>
  <c r="H42" i="4"/>
  <c r="H51" i="4"/>
  <c r="H53" i="4"/>
  <c r="H54" i="4"/>
  <c r="H60" i="4"/>
  <c r="H72" i="4"/>
  <c r="H82" i="4"/>
  <c r="H84" i="4"/>
  <c r="H88" i="4"/>
  <c r="H95" i="4"/>
  <c r="H97" i="4"/>
  <c r="H98" i="4"/>
  <c r="H99" i="4"/>
  <c r="H103" i="4"/>
  <c r="H104" i="4"/>
  <c r="H106" i="4"/>
  <c r="H107" i="4"/>
  <c r="H108" i="4"/>
  <c r="H110" i="4"/>
  <c r="H114" i="4"/>
  <c r="H115" i="4"/>
  <c r="H116" i="4"/>
  <c r="H120" i="4"/>
  <c r="H121" i="4"/>
  <c r="H122" i="4"/>
  <c r="H123" i="4"/>
  <c r="H126" i="4"/>
  <c r="H132" i="4"/>
  <c r="H137" i="4"/>
  <c r="H138" i="4"/>
  <c r="H139" i="4"/>
  <c r="H140" i="4"/>
  <c r="H142" i="4"/>
  <c r="H143" i="4"/>
  <c r="H144" i="4"/>
  <c r="H145" i="4"/>
  <c r="H146" i="4"/>
  <c r="H147" i="4"/>
  <c r="H148" i="4"/>
  <c r="H149" i="4"/>
  <c r="H270" i="4"/>
  <c r="B53" i="4"/>
  <c r="B54" i="4"/>
  <c r="B55" i="4"/>
  <c r="B75" i="4"/>
  <c r="B84" i="4"/>
  <c r="B88" i="4"/>
  <c r="B91" i="4"/>
  <c r="B92" i="4"/>
  <c r="B95" i="4"/>
  <c r="B97" i="4"/>
  <c r="B99" i="4"/>
  <c r="B100" i="4"/>
  <c r="B101" i="4"/>
  <c r="B102" i="4"/>
  <c r="B103" i="4"/>
  <c r="B104" i="4"/>
  <c r="B105" i="4"/>
  <c r="B106" i="4"/>
  <c r="B107" i="4"/>
  <c r="B108" i="4"/>
  <c r="B110" i="4"/>
  <c r="B117" i="4"/>
  <c r="B118" i="4"/>
  <c r="B119" i="4"/>
  <c r="B121" i="4"/>
  <c r="B127" i="4"/>
  <c r="B131" i="4"/>
  <c r="B138" i="4"/>
  <c r="B139" i="4"/>
  <c r="B140" i="4"/>
  <c r="B270" i="4"/>
  <c r="C53" i="4"/>
  <c r="C54" i="4"/>
  <c r="C55" i="4"/>
  <c r="C60" i="4"/>
  <c r="C61" i="4"/>
  <c r="C62" i="4"/>
  <c r="C63" i="4"/>
  <c r="C64" i="4"/>
  <c r="C65" i="4"/>
  <c r="C66" i="4"/>
  <c r="C67" i="4"/>
  <c r="C68" i="4"/>
  <c r="C69" i="4"/>
  <c r="C70" i="4"/>
  <c r="C71" i="4"/>
  <c r="C72" i="4"/>
  <c r="C73" i="4"/>
  <c r="C75" i="4"/>
  <c r="C91" i="4"/>
  <c r="C92" i="4"/>
  <c r="C109" i="4"/>
  <c r="C110" i="4"/>
  <c r="C111" i="4"/>
  <c r="C112" i="4"/>
  <c r="C113" i="4"/>
  <c r="C114" i="4"/>
  <c r="C115" i="4"/>
  <c r="C116" i="4"/>
  <c r="C117" i="4"/>
  <c r="C118" i="4"/>
  <c r="C119" i="4"/>
  <c r="C120" i="4"/>
  <c r="C121" i="4"/>
  <c r="C122" i="4"/>
  <c r="C123" i="4"/>
  <c r="C124" i="4"/>
  <c r="C125" i="4"/>
  <c r="C126" i="4"/>
  <c r="C127" i="4"/>
  <c r="C128" i="4"/>
  <c r="C129" i="4"/>
  <c r="C130" i="4"/>
  <c r="C131" i="4"/>
  <c r="C270" i="4"/>
  <c r="G278" i="4"/>
  <c r="AA110" i="4"/>
  <c r="AA3" i="4"/>
  <c r="AA4" i="4"/>
  <c r="AA5" i="4"/>
  <c r="AA6" i="4"/>
  <c r="AA7" i="4"/>
  <c r="AA8" i="4"/>
  <c r="AA9" i="4"/>
  <c r="AA10" i="4"/>
  <c r="AA11" i="4"/>
  <c r="AA12" i="4"/>
  <c r="AA13" i="4"/>
  <c r="AA14" i="4"/>
  <c r="I15" i="4"/>
  <c r="AA15" i="4"/>
  <c r="AA16" i="4"/>
  <c r="AA17" i="4"/>
  <c r="AA18" i="4"/>
  <c r="AA19" i="4"/>
  <c r="AA20" i="4"/>
  <c r="AA21" i="4"/>
  <c r="F22" i="4"/>
  <c r="AA22" i="4"/>
  <c r="AA23" i="4"/>
  <c r="AA24" i="4"/>
  <c r="AA25" i="4"/>
  <c r="I26" i="4"/>
  <c r="AA26" i="4"/>
  <c r="F27" i="4"/>
  <c r="AA27" i="4"/>
  <c r="F28" i="4"/>
  <c r="AA28" i="4"/>
  <c r="AA29" i="4"/>
  <c r="AA30" i="4"/>
  <c r="AA31" i="4"/>
  <c r="AA32" i="4"/>
  <c r="AA33" i="4"/>
  <c r="AA34" i="4"/>
  <c r="AA35" i="4"/>
  <c r="AA36" i="4"/>
  <c r="AA37" i="4"/>
  <c r="AA38" i="4"/>
  <c r="AA39" i="4"/>
  <c r="AA40" i="4"/>
  <c r="AA41" i="4"/>
  <c r="F42" i="4"/>
  <c r="AA42" i="4"/>
  <c r="AA43" i="4"/>
  <c r="AA44" i="4"/>
  <c r="AA45" i="4"/>
  <c r="AA46" i="4"/>
  <c r="AA47" i="4"/>
  <c r="AA48" i="4"/>
  <c r="AA49" i="4"/>
  <c r="AA50" i="4"/>
  <c r="F51" i="4"/>
  <c r="AA51" i="4"/>
  <c r="AA52" i="4"/>
  <c r="AA53" i="4"/>
  <c r="AA54" i="4"/>
  <c r="AA55" i="4"/>
  <c r="AA56" i="4"/>
  <c r="AA57" i="4"/>
  <c r="F58" i="4"/>
  <c r="AA58" i="4"/>
  <c r="AA59" i="4"/>
  <c r="AA60" i="4"/>
  <c r="AA61" i="4"/>
  <c r="AA62" i="4"/>
  <c r="AA63" i="4"/>
  <c r="F64" i="4"/>
  <c r="AA64" i="4"/>
  <c r="AA65" i="4"/>
  <c r="AA66" i="4"/>
  <c r="AA67" i="4"/>
  <c r="AA68" i="4"/>
  <c r="AA69" i="4"/>
  <c r="AA70" i="4"/>
  <c r="AA71" i="4"/>
  <c r="AA72" i="4"/>
  <c r="AA73" i="4"/>
  <c r="AA74" i="4"/>
  <c r="AA75" i="4"/>
  <c r="AA76" i="4"/>
  <c r="AA77" i="4"/>
  <c r="AA78" i="4"/>
  <c r="AA79" i="4"/>
  <c r="AA80" i="4"/>
  <c r="AA81" i="4"/>
  <c r="F82" i="4"/>
  <c r="AA82" i="4"/>
  <c r="AA83" i="4"/>
  <c r="AA84" i="4"/>
  <c r="AA85" i="4"/>
  <c r="AA86" i="4"/>
  <c r="AA87" i="4"/>
  <c r="AA88" i="4"/>
  <c r="F89" i="4"/>
  <c r="AA89" i="4"/>
  <c r="AA90" i="4"/>
  <c r="AA91" i="4"/>
  <c r="AA92" i="4"/>
  <c r="AA93" i="4"/>
  <c r="AA94" i="4"/>
  <c r="AA95" i="4"/>
  <c r="AA96" i="4"/>
  <c r="F97" i="4"/>
  <c r="AA97" i="4"/>
  <c r="AA98" i="4"/>
  <c r="F99" i="4"/>
  <c r="AA99" i="4"/>
  <c r="AA100" i="4"/>
  <c r="AA101" i="4"/>
  <c r="AA102" i="4"/>
  <c r="AA103" i="4"/>
  <c r="F104" i="4"/>
  <c r="AA104" i="4"/>
  <c r="AA105" i="4"/>
  <c r="AA106" i="4"/>
  <c r="F107" i="4"/>
  <c r="AA107" i="4"/>
  <c r="AA108" i="4"/>
  <c r="AA109" i="4"/>
  <c r="AA111" i="4"/>
  <c r="AA112" i="4"/>
  <c r="AA113" i="4"/>
  <c r="AA114" i="4"/>
  <c r="AA115" i="4"/>
  <c r="AA116" i="4"/>
  <c r="AA117" i="4"/>
  <c r="AA118" i="4"/>
  <c r="AA119" i="4"/>
  <c r="AA120" i="4"/>
  <c r="AA121" i="4"/>
  <c r="AA122" i="4"/>
  <c r="AA123" i="4"/>
  <c r="AA124" i="4"/>
  <c r="AA125" i="4"/>
  <c r="AA126" i="4"/>
  <c r="AA127" i="4"/>
  <c r="AA128" i="4"/>
  <c r="AA129" i="4"/>
  <c r="AA130" i="4"/>
  <c r="AA131" i="4"/>
  <c r="AA132" i="4"/>
  <c r="AA133" i="4"/>
  <c r="AA134" i="4"/>
  <c r="AA135" i="4"/>
  <c r="AA136" i="4"/>
  <c r="AA137" i="4"/>
  <c r="AA138" i="4"/>
  <c r="AA139" i="4"/>
  <c r="AA140" i="4"/>
  <c r="AA141" i="4"/>
  <c r="AA142" i="4"/>
  <c r="AA143" i="4"/>
  <c r="AA144" i="4"/>
  <c r="AA145" i="4"/>
  <c r="AA146" i="4"/>
  <c r="AA147" i="4"/>
  <c r="AA148" i="4"/>
  <c r="AA149" i="4"/>
  <c r="AA2" i="4"/>
  <c r="Y90" i="2"/>
  <c r="Y91" i="2"/>
  <c r="Y92" i="2"/>
  <c r="Y93" i="2"/>
  <c r="Y94" i="2"/>
  <c r="AF96" i="2"/>
  <c r="X90" i="2"/>
  <c r="X91" i="2"/>
  <c r="X92" i="2"/>
  <c r="X93" i="2"/>
  <c r="X94" i="2"/>
  <c r="AE96" i="2"/>
  <c r="W90" i="2"/>
  <c r="W91" i="2"/>
  <c r="W92" i="2"/>
  <c r="W93" i="2"/>
  <c r="W94" i="2"/>
  <c r="AD96" i="2"/>
  <c r="V90" i="2"/>
  <c r="V91" i="2"/>
  <c r="V92" i="2"/>
  <c r="V93" i="2"/>
  <c r="V94" i="2"/>
  <c r="AC96" i="2"/>
  <c r="U94" i="2"/>
  <c r="U90" i="2"/>
  <c r="U91" i="2"/>
  <c r="U92" i="2"/>
  <c r="U93" i="2"/>
  <c r="AB96" i="2"/>
  <c r="T102" i="2"/>
  <c r="U102" i="2"/>
  <c r="V102" i="2"/>
  <c r="W102" i="2"/>
  <c r="X102" i="2"/>
  <c r="Y102" i="2"/>
  <c r="T103" i="2"/>
  <c r="U103" i="2"/>
  <c r="V103" i="2"/>
  <c r="W103" i="2"/>
  <c r="X103" i="2"/>
  <c r="Y103" i="2"/>
  <c r="I147" i="2"/>
  <c r="I148" i="2"/>
  <c r="I149" i="2"/>
  <c r="I132" i="2"/>
  <c r="I144" i="2"/>
  <c r="I145" i="2"/>
  <c r="I146" i="2"/>
  <c r="Z143" i="4"/>
  <c r="Z144" i="4"/>
  <c r="Z145" i="4"/>
  <c r="Z146" i="4"/>
  <c r="Z147" i="4"/>
  <c r="Z148" i="4"/>
  <c r="Z149" i="4"/>
  <c r="Z132" i="4"/>
  <c r="Z137" i="4"/>
  <c r="Z138" i="4"/>
  <c r="Z139" i="4"/>
  <c r="Z140" i="4"/>
  <c r="Z142" i="4"/>
  <c r="Z117" i="4"/>
  <c r="Z118" i="4"/>
  <c r="Z119" i="4"/>
  <c r="Z120" i="4"/>
  <c r="Z121" i="4"/>
  <c r="Z122" i="4"/>
  <c r="Z123" i="4"/>
  <c r="Z124" i="4"/>
  <c r="Z125" i="4"/>
  <c r="Z126" i="4"/>
  <c r="Z127" i="4"/>
  <c r="Z128" i="4"/>
  <c r="Z129" i="4"/>
  <c r="Z131" i="4"/>
  <c r="I142" i="2"/>
  <c r="I143" i="2"/>
  <c r="I108" i="2"/>
  <c r="I109" i="2"/>
  <c r="I110" i="2"/>
  <c r="I140" i="2"/>
  <c r="T95" i="2"/>
  <c r="U95" i="2"/>
  <c r="V95" i="2"/>
  <c r="W95" i="2"/>
  <c r="X95" i="2"/>
  <c r="Y95" i="2"/>
  <c r="T96" i="2"/>
  <c r="U96" i="2"/>
  <c r="V96" i="2"/>
  <c r="W96" i="2"/>
  <c r="X96" i="2"/>
  <c r="Y96" i="2"/>
  <c r="I120" i="2"/>
  <c r="I121" i="2"/>
  <c r="I122" i="2"/>
  <c r="I123" i="2"/>
  <c r="I117" i="2"/>
  <c r="I118" i="2"/>
  <c r="I119" i="2"/>
  <c r="I124" i="2"/>
  <c r="I125" i="2"/>
  <c r="I126" i="2"/>
  <c r="I127" i="2"/>
  <c r="I128" i="2"/>
  <c r="I129" i="2"/>
  <c r="I131" i="2"/>
  <c r="Z89" i="2"/>
  <c r="Y87" i="2"/>
  <c r="Y86" i="2"/>
  <c r="Y83" i="2"/>
  <c r="Y84" i="2"/>
  <c r="Y85" i="2"/>
  <c r="AF89" i="2"/>
  <c r="X87" i="2"/>
  <c r="X83" i="2"/>
  <c r="X84" i="2"/>
  <c r="X85" i="2"/>
  <c r="X86" i="2"/>
  <c r="AE89" i="2"/>
  <c r="W83" i="2"/>
  <c r="W84" i="2"/>
  <c r="W85" i="2"/>
  <c r="W86" i="2"/>
  <c r="W87" i="2"/>
  <c r="AD89" i="2"/>
  <c r="V83" i="2"/>
  <c r="V84" i="2"/>
  <c r="V85" i="2"/>
  <c r="V86" i="2"/>
  <c r="V87" i="2"/>
  <c r="AC89" i="2"/>
  <c r="U87" i="2"/>
  <c r="U83" i="2"/>
  <c r="U84" i="2"/>
  <c r="U85" i="2"/>
  <c r="U86" i="2"/>
  <c r="AB89" i="2"/>
  <c r="I89" i="2"/>
  <c r="Y76" i="2"/>
  <c r="Y77" i="2"/>
  <c r="Y78" i="2"/>
  <c r="Y79" i="2"/>
  <c r="Y80" i="2"/>
  <c r="AF82" i="2"/>
  <c r="Y72" i="2"/>
  <c r="Y73" i="2"/>
  <c r="Y71" i="2"/>
  <c r="Y69" i="2"/>
  <c r="Y70" i="2"/>
  <c r="AF75" i="2"/>
  <c r="X76" i="2"/>
  <c r="X77" i="2"/>
  <c r="X78" i="2"/>
  <c r="X79" i="2"/>
  <c r="X80" i="2"/>
  <c r="AE82" i="2"/>
  <c r="W76" i="2"/>
  <c r="W77" i="2"/>
  <c r="W78" i="2"/>
  <c r="W79" i="2"/>
  <c r="W80" i="2"/>
  <c r="AD82" i="2"/>
  <c r="V76" i="2"/>
  <c r="V77" i="2"/>
  <c r="V78" i="2"/>
  <c r="V79" i="2"/>
  <c r="V80" i="2"/>
  <c r="AC82" i="2"/>
  <c r="U76" i="2"/>
  <c r="U77" i="2"/>
  <c r="U78" i="2"/>
  <c r="U79" i="2"/>
  <c r="U80" i="2"/>
  <c r="AB82" i="2"/>
  <c r="Z82" i="2"/>
  <c r="I73" i="2"/>
  <c r="I95" i="2"/>
  <c r="I96" i="2"/>
  <c r="I97" i="2"/>
  <c r="I98" i="2"/>
  <c r="I5" i="2"/>
  <c r="I30" i="2"/>
  <c r="I114" i="2"/>
  <c r="I115" i="2"/>
  <c r="F240" i="5"/>
  <c r="AR237" i="5"/>
  <c r="AC239" i="5"/>
  <c r="AD239" i="5"/>
  <c r="AE239" i="5"/>
  <c r="AF239" i="5"/>
  <c r="AG239" i="5"/>
  <c r="AH239" i="5"/>
  <c r="AI239" i="5"/>
  <c r="AJ239" i="5"/>
  <c r="AK239" i="5"/>
  <c r="AL239" i="5"/>
  <c r="AM239" i="5"/>
  <c r="AN239" i="5"/>
  <c r="AO239" i="5"/>
  <c r="AP239" i="5"/>
  <c r="AQ239" i="5"/>
  <c r="AB239" i="5"/>
  <c r="AR238" i="5"/>
  <c r="W239" i="5"/>
  <c r="M239" i="5"/>
  <c r="N239" i="5"/>
  <c r="O239" i="5"/>
  <c r="P239" i="5"/>
  <c r="Q239" i="5"/>
  <c r="R239" i="5"/>
  <c r="S239" i="5"/>
  <c r="T239" i="5"/>
  <c r="U239" i="5"/>
  <c r="V239" i="5"/>
  <c r="X239" i="5"/>
  <c r="Y239" i="5"/>
  <c r="Z239" i="5"/>
  <c r="AA239" i="5"/>
  <c r="L239" i="5"/>
  <c r="K239" i="5"/>
  <c r="J239" i="5"/>
  <c r="I239" i="5"/>
  <c r="C239" i="5"/>
  <c r="F239" i="5"/>
  <c r="E239" i="5"/>
  <c r="B238" i="5"/>
  <c r="D239" i="5"/>
  <c r="H238" i="5"/>
  <c r="H239" i="5"/>
  <c r="B239" i="5"/>
  <c r="I238" i="5"/>
  <c r="J238" i="5"/>
  <c r="K238" i="5"/>
  <c r="L238" i="5"/>
  <c r="M238" i="5"/>
  <c r="N238" i="5"/>
  <c r="O238" i="5"/>
  <c r="P238" i="5"/>
  <c r="Q238" i="5"/>
  <c r="R238" i="5"/>
  <c r="S238" i="5"/>
  <c r="T238" i="5"/>
  <c r="U238" i="5"/>
  <c r="V238" i="5"/>
  <c r="W238" i="5"/>
  <c r="X238" i="5"/>
  <c r="Y238" i="5"/>
  <c r="Z238" i="5"/>
  <c r="AA238" i="5"/>
  <c r="AB238" i="5"/>
  <c r="AC238" i="5"/>
  <c r="AD238" i="5"/>
  <c r="AE238" i="5"/>
  <c r="AF238" i="5"/>
  <c r="AG238" i="5"/>
  <c r="AH238" i="5"/>
  <c r="AI238" i="5"/>
  <c r="AJ238" i="5"/>
  <c r="AK238" i="5"/>
  <c r="AL238" i="5"/>
  <c r="AM238" i="5"/>
  <c r="AN238" i="5"/>
  <c r="AO238" i="5"/>
  <c r="AP238" i="5"/>
  <c r="AQ238" i="5"/>
  <c r="U4" i="2"/>
  <c r="U5" i="2"/>
  <c r="AB7" i="2"/>
  <c r="U9" i="2"/>
  <c r="U10" i="2"/>
  <c r="U11" i="2"/>
  <c r="U12" i="2"/>
  <c r="AB14" i="2"/>
  <c r="U14" i="2"/>
  <c r="U15" i="2"/>
  <c r="U16" i="2"/>
  <c r="U17" i="2"/>
  <c r="AB19" i="2"/>
  <c r="U20" i="2"/>
  <c r="U21" i="2"/>
  <c r="U22" i="2"/>
  <c r="U23" i="2"/>
  <c r="U24" i="2"/>
  <c r="AB26" i="2"/>
  <c r="U27" i="2"/>
  <c r="U28" i="2"/>
  <c r="U29" i="2"/>
  <c r="U30" i="2"/>
  <c r="U31" i="2"/>
  <c r="AB33" i="2"/>
  <c r="U34" i="2"/>
  <c r="U35" i="2"/>
  <c r="U36" i="2"/>
  <c r="U37" i="2"/>
  <c r="U38" i="2"/>
  <c r="AB40" i="2"/>
  <c r="U41" i="2"/>
  <c r="U42" i="2"/>
  <c r="U43" i="2"/>
  <c r="U44" i="2"/>
  <c r="U45" i="2"/>
  <c r="AB47" i="2"/>
  <c r="U48" i="2"/>
  <c r="U49" i="2"/>
  <c r="U50" i="2"/>
  <c r="U51" i="2"/>
  <c r="U52" i="2"/>
  <c r="AB54" i="2"/>
  <c r="U55" i="2"/>
  <c r="U56" i="2"/>
  <c r="U57" i="2"/>
  <c r="U58" i="2"/>
  <c r="U59" i="2"/>
  <c r="AB61" i="2"/>
  <c r="U62" i="2"/>
  <c r="U63" i="2"/>
  <c r="U64" i="2"/>
  <c r="U65" i="2"/>
  <c r="U66" i="2"/>
  <c r="AB68" i="2"/>
  <c r="U69" i="2"/>
  <c r="U70" i="2"/>
  <c r="U71" i="2"/>
  <c r="U72" i="2"/>
  <c r="U73" i="2"/>
  <c r="AB75" i="2"/>
  <c r="AB247" i="2"/>
  <c r="V4" i="2"/>
  <c r="V5" i="2"/>
  <c r="AC7" i="2"/>
  <c r="V9" i="2"/>
  <c r="V10" i="2"/>
  <c r="V11" i="2"/>
  <c r="V12" i="2"/>
  <c r="AC14" i="2"/>
  <c r="V14" i="2"/>
  <c r="V15" i="2"/>
  <c r="V16" i="2"/>
  <c r="V17" i="2"/>
  <c r="AC19" i="2"/>
  <c r="V20" i="2"/>
  <c r="V21" i="2"/>
  <c r="V22" i="2"/>
  <c r="V23" i="2"/>
  <c r="V24" i="2"/>
  <c r="AC26" i="2"/>
  <c r="V27" i="2"/>
  <c r="V28" i="2"/>
  <c r="V29" i="2"/>
  <c r="V30" i="2"/>
  <c r="V31" i="2"/>
  <c r="AC33" i="2"/>
  <c r="V34" i="2"/>
  <c r="V35" i="2"/>
  <c r="V36" i="2"/>
  <c r="V37" i="2"/>
  <c r="V38" i="2"/>
  <c r="AC40" i="2"/>
  <c r="V41" i="2"/>
  <c r="V42" i="2"/>
  <c r="V43" i="2"/>
  <c r="V44" i="2"/>
  <c r="V45" i="2"/>
  <c r="AC47" i="2"/>
  <c r="V48" i="2"/>
  <c r="V49" i="2"/>
  <c r="V50" i="2"/>
  <c r="V51" i="2"/>
  <c r="V52" i="2"/>
  <c r="AC54" i="2"/>
  <c r="V55" i="2"/>
  <c r="V56" i="2"/>
  <c r="V57" i="2"/>
  <c r="V58" i="2"/>
  <c r="V59" i="2"/>
  <c r="AC61" i="2"/>
  <c r="V62" i="2"/>
  <c r="V63" i="2"/>
  <c r="V64" i="2"/>
  <c r="V65" i="2"/>
  <c r="V66" i="2"/>
  <c r="AC68" i="2"/>
  <c r="V69" i="2"/>
  <c r="V70" i="2"/>
  <c r="V71" i="2"/>
  <c r="V72" i="2"/>
  <c r="V73" i="2"/>
  <c r="AC75" i="2"/>
  <c r="AC247" i="2"/>
  <c r="W4" i="2"/>
  <c r="W5" i="2"/>
  <c r="AD7" i="2"/>
  <c r="W9" i="2"/>
  <c r="W10" i="2"/>
  <c r="W11" i="2"/>
  <c r="W12" i="2"/>
  <c r="AD14" i="2"/>
  <c r="W14" i="2"/>
  <c r="W15" i="2"/>
  <c r="W16" i="2"/>
  <c r="W17" i="2"/>
  <c r="AD19" i="2"/>
  <c r="W20" i="2"/>
  <c r="W21" i="2"/>
  <c r="W22" i="2"/>
  <c r="W23" i="2"/>
  <c r="W24" i="2"/>
  <c r="AD26" i="2"/>
  <c r="W27" i="2"/>
  <c r="W28" i="2"/>
  <c r="W29" i="2"/>
  <c r="W30" i="2"/>
  <c r="W31" i="2"/>
  <c r="AD33" i="2"/>
  <c r="W34" i="2"/>
  <c r="W35" i="2"/>
  <c r="W36" i="2"/>
  <c r="W37" i="2"/>
  <c r="W38" i="2"/>
  <c r="AD40" i="2"/>
  <c r="W41" i="2"/>
  <c r="W42" i="2"/>
  <c r="W43" i="2"/>
  <c r="W44" i="2"/>
  <c r="W45" i="2"/>
  <c r="AD47" i="2"/>
  <c r="W48" i="2"/>
  <c r="W49" i="2"/>
  <c r="W50" i="2"/>
  <c r="W51" i="2"/>
  <c r="W52" i="2"/>
  <c r="AD54" i="2"/>
  <c r="W55" i="2"/>
  <c r="W56" i="2"/>
  <c r="W57" i="2"/>
  <c r="W58" i="2"/>
  <c r="W59" i="2"/>
  <c r="AD61" i="2"/>
  <c r="W62" i="2"/>
  <c r="W63" i="2"/>
  <c r="W64" i="2"/>
  <c r="W65" i="2"/>
  <c r="W66" i="2"/>
  <c r="AD68" i="2"/>
  <c r="W69" i="2"/>
  <c r="W70" i="2"/>
  <c r="W71" i="2"/>
  <c r="W72" i="2"/>
  <c r="W73" i="2"/>
  <c r="AD75" i="2"/>
  <c r="AD247" i="2"/>
  <c r="X4" i="2"/>
  <c r="X5" i="2"/>
  <c r="AE7" i="2"/>
  <c r="X9" i="2"/>
  <c r="X10" i="2"/>
  <c r="X11" i="2"/>
  <c r="X12" i="2"/>
  <c r="AE14" i="2"/>
  <c r="X14" i="2"/>
  <c r="X15" i="2"/>
  <c r="X16" i="2"/>
  <c r="X17" i="2"/>
  <c r="AE19" i="2"/>
  <c r="X20" i="2"/>
  <c r="X21" i="2"/>
  <c r="X22" i="2"/>
  <c r="X23" i="2"/>
  <c r="X24" i="2"/>
  <c r="AE26" i="2"/>
  <c r="X27" i="2"/>
  <c r="X28" i="2"/>
  <c r="X29" i="2"/>
  <c r="X30" i="2"/>
  <c r="X31" i="2"/>
  <c r="AE33" i="2"/>
  <c r="X34" i="2"/>
  <c r="X35" i="2"/>
  <c r="X36" i="2"/>
  <c r="X37" i="2"/>
  <c r="X38" i="2"/>
  <c r="AE40" i="2"/>
  <c r="X41" i="2"/>
  <c r="X42" i="2"/>
  <c r="X43" i="2"/>
  <c r="X44" i="2"/>
  <c r="X45" i="2"/>
  <c r="AE47" i="2"/>
  <c r="X48" i="2"/>
  <c r="X49" i="2"/>
  <c r="X50" i="2"/>
  <c r="X51" i="2"/>
  <c r="X52" i="2"/>
  <c r="AE54" i="2"/>
  <c r="X55" i="2"/>
  <c r="X56" i="2"/>
  <c r="X57" i="2"/>
  <c r="X58" i="2"/>
  <c r="X59" i="2"/>
  <c r="AE61" i="2"/>
  <c r="X62" i="2"/>
  <c r="X63" i="2"/>
  <c r="X64" i="2"/>
  <c r="X65" i="2"/>
  <c r="X66" i="2"/>
  <c r="AE68" i="2"/>
  <c r="X69" i="2"/>
  <c r="X70" i="2"/>
  <c r="X71" i="2"/>
  <c r="X72" i="2"/>
  <c r="X73" i="2"/>
  <c r="AE75" i="2"/>
  <c r="AE247" i="2"/>
  <c r="Y4" i="2"/>
  <c r="Y5" i="2"/>
  <c r="AF7" i="2"/>
  <c r="Y9" i="2"/>
  <c r="Y10" i="2"/>
  <c r="Y11" i="2"/>
  <c r="Y12" i="2"/>
  <c r="AF14" i="2"/>
  <c r="Y14" i="2"/>
  <c r="Y15" i="2"/>
  <c r="Y16" i="2"/>
  <c r="Y17" i="2"/>
  <c r="AF19" i="2"/>
  <c r="Y20" i="2"/>
  <c r="Y21" i="2"/>
  <c r="Y22" i="2"/>
  <c r="Y23" i="2"/>
  <c r="Y24" i="2"/>
  <c r="AF26" i="2"/>
  <c r="Y27" i="2"/>
  <c r="Y28" i="2"/>
  <c r="Y29" i="2"/>
  <c r="Y30" i="2"/>
  <c r="Y31" i="2"/>
  <c r="AF33" i="2"/>
  <c r="Y34" i="2"/>
  <c r="Y35" i="2"/>
  <c r="Y36" i="2"/>
  <c r="Y37" i="2"/>
  <c r="Y38" i="2"/>
  <c r="AF40" i="2"/>
  <c r="Y41" i="2"/>
  <c r="Y42" i="2"/>
  <c r="Y43" i="2"/>
  <c r="Y44" i="2"/>
  <c r="Y45" i="2"/>
  <c r="AF47" i="2"/>
  <c r="Y48" i="2"/>
  <c r="Y49" i="2"/>
  <c r="Y50" i="2"/>
  <c r="Y51" i="2"/>
  <c r="Y52" i="2"/>
  <c r="AF54" i="2"/>
  <c r="Y55" i="2"/>
  <c r="Y56" i="2"/>
  <c r="Y57" i="2"/>
  <c r="Y58" i="2"/>
  <c r="Y59" i="2"/>
  <c r="AF61" i="2"/>
  <c r="Y62" i="2"/>
  <c r="Y63" i="2"/>
  <c r="Y64" i="2"/>
  <c r="Y65" i="2"/>
  <c r="Y66" i="2"/>
  <c r="AF68" i="2"/>
  <c r="AF247" i="2"/>
  <c r="AB246" i="2"/>
  <c r="AC246" i="2"/>
  <c r="AD246" i="2"/>
  <c r="AE246" i="2"/>
  <c r="AF246" i="2"/>
  <c r="AB245" i="2"/>
  <c r="AC245" i="2"/>
  <c r="AD245" i="2"/>
  <c r="AE245" i="2"/>
  <c r="AF245" i="2"/>
  <c r="AB244" i="2"/>
  <c r="AC244" i="2"/>
  <c r="AD244" i="2"/>
  <c r="AE244" i="2"/>
  <c r="AF244" i="2"/>
  <c r="AB243" i="2"/>
  <c r="AC243" i="2"/>
  <c r="AD243" i="2"/>
  <c r="AE243" i="2"/>
  <c r="AF243" i="2"/>
  <c r="AB242" i="2"/>
  <c r="AC242" i="2"/>
  <c r="AD242" i="2"/>
  <c r="AE242" i="2"/>
  <c r="AF242" i="2"/>
  <c r="T4" i="2"/>
  <c r="T5" i="2"/>
  <c r="AA7" i="2"/>
  <c r="T9" i="2"/>
  <c r="T10" i="2"/>
  <c r="T11" i="2"/>
  <c r="T12" i="2"/>
  <c r="AA14" i="2"/>
  <c r="T14" i="2"/>
  <c r="T15" i="2"/>
  <c r="T16" i="2"/>
  <c r="T17" i="2"/>
  <c r="AA19" i="2"/>
  <c r="T20" i="2"/>
  <c r="T21" i="2"/>
  <c r="T22" i="2"/>
  <c r="T23" i="2"/>
  <c r="T24" i="2"/>
  <c r="AA26" i="2"/>
  <c r="T27" i="2"/>
  <c r="T28" i="2"/>
  <c r="T29" i="2"/>
  <c r="T30" i="2"/>
  <c r="T31" i="2"/>
  <c r="AA33" i="2"/>
  <c r="T34" i="2"/>
  <c r="T35" i="2"/>
  <c r="T36" i="2"/>
  <c r="T37" i="2"/>
  <c r="T38" i="2"/>
  <c r="AA40" i="2"/>
  <c r="T41" i="2"/>
  <c r="T42" i="2"/>
  <c r="T43" i="2"/>
  <c r="T44" i="2"/>
  <c r="T45" i="2"/>
  <c r="AA47" i="2"/>
  <c r="T48" i="2"/>
  <c r="T49" i="2"/>
  <c r="T50" i="2"/>
  <c r="T51" i="2"/>
  <c r="T52" i="2"/>
  <c r="AA54" i="2"/>
  <c r="T55" i="2"/>
  <c r="T56" i="2"/>
  <c r="T57" i="2"/>
  <c r="T58" i="2"/>
  <c r="T59" i="2"/>
  <c r="AA61" i="2"/>
  <c r="T62" i="2"/>
  <c r="T63" i="2"/>
  <c r="T64" i="2"/>
  <c r="T66" i="2"/>
  <c r="AA68" i="2"/>
  <c r="T69" i="2"/>
  <c r="T70" i="2"/>
  <c r="T71" i="2"/>
  <c r="T72" i="2"/>
  <c r="T73" i="2"/>
  <c r="AA75" i="2"/>
  <c r="AA243" i="2"/>
  <c r="AA242" i="2"/>
  <c r="AA247" i="2"/>
  <c r="AA246" i="2"/>
  <c r="AA245" i="2"/>
  <c r="AA244" i="2"/>
  <c r="Z68" i="2"/>
  <c r="Z75" i="2"/>
  <c r="Z61" i="2"/>
  <c r="Z54" i="2"/>
  <c r="Z47" i="2"/>
  <c r="Z40" i="2"/>
  <c r="Z33" i="2"/>
  <c r="Z26" i="2"/>
  <c r="Z19" i="2"/>
  <c r="Z14" i="2"/>
  <c r="Z7" i="2"/>
  <c r="T81" i="2"/>
  <c r="U81" i="2"/>
  <c r="V81" i="2"/>
  <c r="W81" i="2"/>
  <c r="X81" i="2"/>
  <c r="Y81" i="2"/>
  <c r="T82" i="2"/>
  <c r="U82" i="2"/>
  <c r="V82" i="2"/>
  <c r="W82" i="2"/>
  <c r="X82" i="2"/>
  <c r="Y82" i="2"/>
  <c r="T88" i="2"/>
  <c r="U88" i="2"/>
  <c r="V88" i="2"/>
  <c r="W88" i="2"/>
  <c r="X88" i="2"/>
  <c r="Y88" i="2"/>
  <c r="T89" i="2"/>
  <c r="U89" i="2"/>
  <c r="V89" i="2"/>
  <c r="W89" i="2"/>
  <c r="X89" i="2"/>
  <c r="Y89" i="2"/>
  <c r="I3" i="2"/>
  <c r="I4" i="2"/>
  <c r="I6" i="2"/>
  <c r="I8" i="2"/>
  <c r="I9" i="2"/>
  <c r="I10" i="2"/>
  <c r="I11" i="2"/>
  <c r="I12" i="2"/>
  <c r="I13" i="2"/>
  <c r="I14" i="2"/>
  <c r="I15" i="2"/>
  <c r="I16" i="2"/>
  <c r="I17" i="2"/>
  <c r="I18" i="2"/>
  <c r="I19" i="2"/>
  <c r="I20" i="2"/>
  <c r="I22" i="2"/>
  <c r="I23" i="2"/>
  <c r="I24" i="2"/>
  <c r="I25" i="2"/>
  <c r="I26" i="2"/>
  <c r="I27" i="2"/>
  <c r="I28" i="2"/>
  <c r="I2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75" i="2"/>
  <c r="I76" i="2"/>
  <c r="I77" i="2"/>
  <c r="I78" i="2"/>
  <c r="I79" i="2"/>
  <c r="I80" i="2"/>
  <c r="I81" i="2"/>
  <c r="I82" i="2"/>
  <c r="I83" i="2"/>
  <c r="I87" i="2"/>
  <c r="I88" i="2"/>
  <c r="I91" i="2"/>
  <c r="I92" i="2"/>
  <c r="I99" i="2"/>
  <c r="I100" i="2"/>
  <c r="I101" i="2"/>
  <c r="I102" i="2"/>
  <c r="I103" i="2"/>
  <c r="I104" i="2"/>
  <c r="I105" i="2"/>
  <c r="I106" i="2"/>
  <c r="I107" i="2"/>
  <c r="I111" i="2"/>
  <c r="I112" i="2"/>
  <c r="I113" i="2"/>
  <c r="I116" i="2"/>
  <c r="I68" i="2"/>
  <c r="I69" i="2"/>
  <c r="I70" i="2"/>
  <c r="I71" i="2"/>
  <c r="I72" i="2"/>
  <c r="I247" i="2"/>
  <c r="I246" i="2"/>
  <c r="I245" i="2"/>
  <c r="I244" i="2"/>
  <c r="I243" i="2"/>
  <c r="I242" i="2"/>
  <c r="H278" i="4"/>
  <c r="Z110" i="4"/>
  <c r="Z97" i="4"/>
  <c r="Z109" i="4"/>
  <c r="Z116" i="4"/>
  <c r="Z115" i="4"/>
  <c r="Z114" i="4"/>
  <c r="Z99" i="4"/>
  <c r="Z58" i="4"/>
  <c r="Z60" i="4"/>
  <c r="Z61" i="4"/>
  <c r="Z62" i="4"/>
  <c r="Z64" i="4"/>
  <c r="Z66" i="4"/>
  <c r="Z67" i="4"/>
  <c r="Z68" i="4"/>
  <c r="Z70" i="4"/>
  <c r="Z72" i="4"/>
  <c r="Z82" i="4"/>
  <c r="Z83" i="4"/>
  <c r="Z95" i="4"/>
  <c r="Z51" i="4"/>
  <c r="Z52" i="4"/>
  <c r="Z53" i="4"/>
  <c r="Z54" i="4"/>
  <c r="Z55" i="4"/>
  <c r="Z75" i="4"/>
  <c r="Z88" i="4"/>
  <c r="Z98" i="4"/>
  <c r="Z103" i="4"/>
  <c r="Z104" i="4"/>
  <c r="Z105" i="4"/>
  <c r="Z106" i="4"/>
  <c r="Z107" i="4"/>
  <c r="Z84" i="4"/>
  <c r="Z92" i="4"/>
  <c r="Z275" i="4"/>
  <c r="Z274" i="4"/>
  <c r="Z273" i="4"/>
  <c r="Z272" i="4"/>
  <c r="Z271" i="4"/>
  <c r="Z270" i="4"/>
  <c r="F270" i="4"/>
  <c r="I270" i="4"/>
  <c r="M272" i="4"/>
  <c r="N272" i="4"/>
  <c r="O272" i="4"/>
  <c r="P272" i="4"/>
  <c r="C271" i="4"/>
  <c r="D271" i="4"/>
  <c r="E271" i="4"/>
  <c r="F271" i="4"/>
  <c r="G271" i="4"/>
  <c r="H271" i="4"/>
  <c r="I271" i="4"/>
  <c r="M273" i="4"/>
  <c r="N273" i="4"/>
  <c r="O273" i="4"/>
  <c r="P273" i="4"/>
  <c r="C276" i="4"/>
  <c r="D276" i="4"/>
  <c r="E276" i="4"/>
  <c r="F276" i="4"/>
  <c r="G276" i="4"/>
  <c r="H276" i="4"/>
  <c r="I276" i="4"/>
  <c r="C275" i="4"/>
  <c r="D275" i="4"/>
  <c r="E275" i="4"/>
  <c r="F275" i="4"/>
  <c r="G275" i="4"/>
  <c r="H275" i="4"/>
  <c r="I275" i="4"/>
  <c r="C274" i="4"/>
  <c r="D274" i="4"/>
  <c r="E274" i="4"/>
  <c r="F274" i="4"/>
  <c r="G274" i="4"/>
  <c r="H274" i="4"/>
  <c r="I274" i="4"/>
  <c r="C273" i="4"/>
  <c r="D273" i="4"/>
  <c r="E273" i="4"/>
  <c r="F273" i="4"/>
  <c r="G273" i="4"/>
  <c r="H273" i="4"/>
  <c r="I273" i="4"/>
  <c r="B273" i="4"/>
  <c r="B275" i="4"/>
  <c r="B276" i="4"/>
  <c r="B274" i="4"/>
  <c r="B271" i="4"/>
  <c r="B272" i="4"/>
  <c r="R102" i="4"/>
  <c r="R103" i="4"/>
  <c r="Q103" i="4"/>
  <c r="Q102" i="4"/>
  <c r="R101" i="4"/>
  <c r="Q101" i="4"/>
  <c r="R100" i="4"/>
  <c r="Q100" i="4"/>
  <c r="V103" i="4"/>
  <c r="S100" i="4"/>
  <c r="T100" i="4"/>
  <c r="U100" i="4"/>
  <c r="V100" i="4"/>
  <c r="S101" i="4"/>
  <c r="T101" i="4"/>
  <c r="U101" i="4"/>
  <c r="V101" i="4"/>
  <c r="S102" i="4"/>
  <c r="T102" i="4"/>
  <c r="U102" i="4"/>
  <c r="V102" i="4"/>
  <c r="S103" i="4"/>
  <c r="T103" i="4"/>
  <c r="U103" i="4"/>
  <c r="P103" i="4"/>
  <c r="P102" i="4"/>
  <c r="P101" i="4"/>
  <c r="P100" i="4"/>
  <c r="T99" i="4"/>
  <c r="S99" i="4"/>
  <c r="R99" i="4"/>
  <c r="Q99" i="4"/>
  <c r="U99" i="4"/>
  <c r="V99" i="4"/>
  <c r="P99" i="4"/>
  <c r="I2" i="2"/>
  <c r="I7" i="2"/>
  <c r="I84" i="2"/>
  <c r="I85" i="2"/>
  <c r="I86" i="2"/>
  <c r="I94" i="2"/>
  <c r="T74" i="2"/>
  <c r="U74" i="2"/>
  <c r="V74" i="2"/>
  <c r="W74" i="2"/>
  <c r="X74" i="2"/>
  <c r="Y74" i="2"/>
  <c r="T75" i="2"/>
  <c r="U75" i="2"/>
  <c r="V75" i="2"/>
  <c r="W75" i="2"/>
  <c r="X75" i="2"/>
  <c r="Y75" i="2"/>
  <c r="T65" i="2"/>
  <c r="T67" i="2"/>
  <c r="U67" i="2"/>
  <c r="V67" i="2"/>
  <c r="W67" i="2"/>
  <c r="X67" i="2"/>
  <c r="Y67" i="2"/>
  <c r="T68" i="2"/>
  <c r="U68" i="2"/>
  <c r="V68" i="2"/>
  <c r="W68" i="2"/>
  <c r="X68" i="2"/>
  <c r="Y68" i="2"/>
  <c r="X61" i="2"/>
  <c r="M59" i="2"/>
  <c r="T60" i="2"/>
  <c r="U60" i="2"/>
  <c r="V60" i="2"/>
  <c r="W60" i="2"/>
  <c r="X60" i="2"/>
  <c r="Y60" i="2"/>
  <c r="T61" i="2"/>
  <c r="U61" i="2"/>
  <c r="V61" i="2"/>
  <c r="W61" i="2"/>
  <c r="Y61" i="2"/>
  <c r="D272" i="4"/>
  <c r="E272" i="4"/>
  <c r="F272" i="4"/>
  <c r="G272" i="4"/>
  <c r="H272" i="4"/>
  <c r="I272" i="4"/>
  <c r="C272" i="4"/>
  <c r="T53" i="2"/>
  <c r="U53" i="2"/>
  <c r="V53" i="2"/>
  <c r="W53" i="2"/>
  <c r="X53" i="2"/>
  <c r="Y53" i="2"/>
  <c r="T54" i="2"/>
  <c r="U54" i="2"/>
  <c r="V54" i="2"/>
  <c r="W54" i="2"/>
  <c r="X54" i="2"/>
  <c r="Y54" i="2"/>
  <c r="M41" i="2"/>
  <c r="T46" i="2"/>
  <c r="U46" i="2"/>
  <c r="V46" i="2"/>
  <c r="W46" i="2"/>
  <c r="X46" i="2"/>
  <c r="Y46" i="2"/>
  <c r="T47" i="2"/>
  <c r="U47" i="2"/>
  <c r="V47" i="2"/>
  <c r="W47" i="2"/>
  <c r="X47" i="2"/>
  <c r="Y47" i="2"/>
  <c r="T40" i="2"/>
  <c r="U40" i="2"/>
  <c r="V40" i="2"/>
  <c r="W40" i="2"/>
  <c r="X40" i="2"/>
  <c r="Y40" i="2"/>
  <c r="T32" i="2"/>
  <c r="U32" i="2"/>
  <c r="V32" i="2"/>
  <c r="W32" i="2"/>
  <c r="X32" i="2"/>
  <c r="Y32" i="2"/>
  <c r="T33" i="2"/>
  <c r="U33" i="2"/>
  <c r="V33" i="2"/>
  <c r="W33" i="2"/>
  <c r="X33" i="2"/>
  <c r="Y33" i="2"/>
  <c r="T39" i="2"/>
  <c r="U39" i="2"/>
  <c r="V39" i="2"/>
  <c r="W39" i="2"/>
  <c r="X39" i="2"/>
  <c r="Y39" i="2"/>
  <c r="T19" i="2"/>
  <c r="U19" i="2"/>
  <c r="V19" i="2"/>
  <c r="W19" i="2"/>
  <c r="X19" i="2"/>
  <c r="Y19" i="2"/>
  <c r="T25" i="2"/>
  <c r="U25" i="2"/>
  <c r="V25" i="2"/>
  <c r="W25" i="2"/>
  <c r="X25" i="2"/>
  <c r="Y25" i="2"/>
  <c r="T26" i="2"/>
  <c r="U26" i="2"/>
  <c r="V26" i="2"/>
  <c r="W26" i="2"/>
  <c r="X26" i="2"/>
  <c r="Y26" i="2"/>
  <c r="T6" i="2"/>
  <c r="U6" i="2"/>
  <c r="V6" i="2"/>
  <c r="W6" i="2"/>
  <c r="X6" i="2"/>
  <c r="Y6" i="2"/>
  <c r="T7" i="2"/>
  <c r="U7" i="2"/>
  <c r="V7" i="2"/>
  <c r="W7" i="2"/>
  <c r="X7" i="2"/>
  <c r="Y7" i="2"/>
  <c r="T8" i="2"/>
  <c r="U8" i="2"/>
  <c r="V8" i="2"/>
  <c r="W8" i="2"/>
  <c r="X8" i="2"/>
  <c r="Y8" i="2"/>
  <c r="T13" i="2"/>
  <c r="U13" i="2"/>
  <c r="V13" i="2"/>
  <c r="W13" i="2"/>
  <c r="X13" i="2"/>
  <c r="Y13" i="2"/>
  <c r="T18" i="2"/>
  <c r="U18" i="2"/>
  <c r="V18" i="2"/>
  <c r="W18" i="2"/>
  <c r="X18" i="2"/>
  <c r="Y18" i="2"/>
  <c r="U3" i="2"/>
  <c r="V3" i="2"/>
  <c r="W3" i="2"/>
  <c r="X3" i="2"/>
  <c r="Y3" i="2"/>
  <c r="T3" i="2"/>
  <c r="G238" i="5"/>
  <c r="G239" i="5"/>
  <c r="H242" i="5"/>
  <c r="H241" i="5"/>
  <c r="G237" i="5"/>
  <c r="G240" i="5"/>
  <c r="H240" i="5"/>
</calcChain>
</file>

<file path=xl/sharedStrings.xml><?xml version="1.0" encoding="utf-8"?>
<sst xmlns="http://schemas.openxmlformats.org/spreadsheetml/2006/main" count="12427" uniqueCount="1825">
  <si>
    <t>Sensor Wafer</t>
  </si>
  <si>
    <t>Module #</t>
  </si>
  <si>
    <t>ROC1</t>
  </si>
  <si>
    <t>ROC2</t>
  </si>
  <si>
    <t>ROC3</t>
  </si>
  <si>
    <t>ROC4</t>
  </si>
  <si>
    <t>ROC5</t>
  </si>
  <si>
    <t>ROC6</t>
  </si>
  <si>
    <t>ROC7</t>
  </si>
  <si>
    <t>ROC8</t>
  </si>
  <si>
    <t>ROC9</t>
  </si>
  <si>
    <t>ROC10</t>
  </si>
  <si>
    <t>ROC11</t>
  </si>
  <si>
    <t>ROC12</t>
  </si>
  <si>
    <t>ROC13</t>
  </si>
  <si>
    <t>ROC14</t>
  </si>
  <si>
    <t>ROC15</t>
  </si>
  <si>
    <t>ROC16</t>
  </si>
  <si>
    <t>ROC1Wfr</t>
  </si>
  <si>
    <t>ROC2Wfr</t>
  </si>
  <si>
    <t>ROC3Wfr</t>
  </si>
  <si>
    <t>ROC4Wfr</t>
  </si>
  <si>
    <t>ROC5Wfr</t>
  </si>
  <si>
    <t>ROC6Wfr</t>
  </si>
  <si>
    <t>ROC7Wfr</t>
  </si>
  <si>
    <t>ROC8Wfr</t>
  </si>
  <si>
    <t>ROC9Wfr</t>
  </si>
  <si>
    <t>ROC10Wfr</t>
  </si>
  <si>
    <t>ROC11Wfr</t>
  </si>
  <si>
    <t>ROC12Wfr</t>
  </si>
  <si>
    <t>ROC13Wfr</t>
  </si>
  <si>
    <t>ROC14Wfr</t>
  </si>
  <si>
    <t>ROC15Wfr</t>
  </si>
  <si>
    <t>ROC16Wfr</t>
  </si>
  <si>
    <t>A4GNQJX</t>
  </si>
  <si>
    <t>C53</t>
  </si>
  <si>
    <t>55B</t>
  </si>
  <si>
    <t>47C</t>
  </si>
  <si>
    <t>48B</t>
  </si>
  <si>
    <t>49A</t>
  </si>
  <si>
    <t>49B</t>
  </si>
  <si>
    <t>46C</t>
  </si>
  <si>
    <t>48C</t>
  </si>
  <si>
    <t>56B</t>
  </si>
  <si>
    <t>39B</t>
  </si>
  <si>
    <t>29D</t>
  </si>
  <si>
    <t>29B</t>
  </si>
  <si>
    <t>39A</t>
  </si>
  <si>
    <t>39D</t>
  </si>
  <si>
    <t>48A</t>
  </si>
  <si>
    <t>28B</t>
  </si>
  <si>
    <t>38A</t>
  </si>
  <si>
    <t>34D</t>
  </si>
  <si>
    <t>34C</t>
  </si>
  <si>
    <t>33B</t>
  </si>
  <si>
    <t>23D</t>
  </si>
  <si>
    <t>24D</t>
  </si>
  <si>
    <t>24B</t>
  </si>
  <si>
    <t>24A</t>
  </si>
  <si>
    <t>21B</t>
  </si>
  <si>
    <t>22A</t>
  </si>
  <si>
    <t>22B</t>
  </si>
  <si>
    <t>23A</t>
  </si>
  <si>
    <t>23B</t>
  </si>
  <si>
    <t>06B</t>
  </si>
  <si>
    <t>06A</t>
  </si>
  <si>
    <t>05D</t>
  </si>
  <si>
    <t>05C</t>
  </si>
  <si>
    <t>15D</t>
  </si>
  <si>
    <t>15C</t>
  </si>
  <si>
    <t>67D</t>
  </si>
  <si>
    <t>25B</t>
  </si>
  <si>
    <t>25D</t>
  </si>
  <si>
    <t>35B</t>
  </si>
  <si>
    <t>35C</t>
  </si>
  <si>
    <t>35D</t>
  </si>
  <si>
    <t>25C</t>
  </si>
  <si>
    <t>15B</t>
  </si>
  <si>
    <t>06D</t>
  </si>
  <si>
    <t>07B</t>
  </si>
  <si>
    <t>67C</t>
  </si>
  <si>
    <t>67B</t>
  </si>
  <si>
    <t>07C</t>
  </si>
  <si>
    <t>15A</t>
  </si>
  <si>
    <t>C54</t>
  </si>
  <si>
    <t>37C</t>
  </si>
  <si>
    <t>37A</t>
  </si>
  <si>
    <t>27A</t>
  </si>
  <si>
    <t>17C</t>
  </si>
  <si>
    <t>17A</t>
  </si>
  <si>
    <t>26B</t>
  </si>
  <si>
    <t>26D</t>
  </si>
  <si>
    <t>36B</t>
  </si>
  <si>
    <t>47B</t>
  </si>
  <si>
    <t>37D</t>
  </si>
  <si>
    <t>37B</t>
  </si>
  <si>
    <t>17D</t>
  </si>
  <si>
    <t>18B</t>
  </si>
  <si>
    <t>18A</t>
  </si>
  <si>
    <t>17B</t>
  </si>
  <si>
    <t>47A</t>
  </si>
  <si>
    <t>46A</t>
  </si>
  <si>
    <t>76B</t>
  </si>
  <si>
    <t>36C</t>
  </si>
  <si>
    <t>38C</t>
  </si>
  <si>
    <t>16C</t>
  </si>
  <si>
    <t>16D</t>
  </si>
  <si>
    <t>16B</t>
  </si>
  <si>
    <t>66D</t>
  </si>
  <si>
    <t>66A</t>
  </si>
  <si>
    <t>26A</t>
  </si>
  <si>
    <t>18C</t>
  </si>
  <si>
    <t>26C</t>
  </si>
  <si>
    <t>66C</t>
  </si>
  <si>
    <t>36A</t>
  </si>
  <si>
    <t>36D</t>
  </si>
  <si>
    <t>46B</t>
  </si>
  <si>
    <t>14A</t>
  </si>
  <si>
    <t>31B</t>
  </si>
  <si>
    <t>27D</t>
  </si>
  <si>
    <t>04C</t>
  </si>
  <si>
    <t>41D</t>
  </si>
  <si>
    <t>64B</t>
  </si>
  <si>
    <t>62D</t>
  </si>
  <si>
    <t>63D</t>
  </si>
  <si>
    <t>34B</t>
  </si>
  <si>
    <t>21D</t>
  </si>
  <si>
    <t>18D</t>
  </si>
  <si>
    <t>67A</t>
  </si>
  <si>
    <t>04B</t>
  </si>
  <si>
    <t>21C</t>
  </si>
  <si>
    <t>27B</t>
  </si>
  <si>
    <t>32C</t>
  </si>
  <si>
    <t>11C</t>
  </si>
  <si>
    <t>11B</t>
  </si>
  <si>
    <t>11A</t>
  </si>
  <si>
    <t>07D</t>
  </si>
  <si>
    <t>07A</t>
  </si>
  <si>
    <t>06C</t>
  </si>
  <si>
    <t>03A</t>
  </si>
  <si>
    <t>28A</t>
  </si>
  <si>
    <t>22C</t>
  </si>
  <si>
    <t>31C</t>
  </si>
  <si>
    <t>31D</t>
  </si>
  <si>
    <t>32D</t>
  </si>
  <si>
    <t>40A</t>
  </si>
  <si>
    <t>23C</t>
  </si>
  <si>
    <t>22D</t>
  </si>
  <si>
    <t>11D</t>
  </si>
  <si>
    <t>Module</t>
  </si>
  <si>
    <t>Bare Module</t>
  </si>
  <si>
    <t>BL_LL_153</t>
  </si>
  <si>
    <t>BL_RR_153</t>
  </si>
  <si>
    <t>BL_FR_153</t>
  </si>
  <si>
    <t>BL_TT_154</t>
  </si>
  <si>
    <t>BL_FL_154</t>
  </si>
  <si>
    <t>BL_LL_154</t>
  </si>
  <si>
    <t>BL_CL_154</t>
  </si>
  <si>
    <t>HDI</t>
  </si>
  <si>
    <t>M-H-1-13</t>
  </si>
  <si>
    <t>YFC84-3915-1-13</t>
  </si>
  <si>
    <t>C10</t>
  </si>
  <si>
    <t>13D</t>
  </si>
  <si>
    <t>13A</t>
  </si>
  <si>
    <t>03B</t>
  </si>
  <si>
    <t>25A</t>
  </si>
  <si>
    <t>42D</t>
  </si>
  <si>
    <t>14D</t>
  </si>
  <si>
    <t>35A</t>
  </si>
  <si>
    <t>29C</t>
  </si>
  <si>
    <t>29A</t>
  </si>
  <si>
    <t>28D</t>
  </si>
  <si>
    <t>28C</t>
  </si>
  <si>
    <t>27C</t>
  </si>
  <si>
    <t>14C</t>
  </si>
  <si>
    <t>24C</t>
  </si>
  <si>
    <t>47D</t>
  </si>
  <si>
    <t>46D</t>
  </si>
  <si>
    <t>45D</t>
  </si>
  <si>
    <t>45C</t>
  </si>
  <si>
    <t>45B</t>
  </si>
  <si>
    <t>45A</t>
  </si>
  <si>
    <t>44B</t>
  </si>
  <si>
    <t>44A</t>
  </si>
  <si>
    <t>44D</t>
  </si>
  <si>
    <t>44C</t>
  </si>
  <si>
    <t>16A</t>
  </si>
  <si>
    <t>05B</t>
  </si>
  <si>
    <t>05A</t>
  </si>
  <si>
    <t>13B</t>
  </si>
  <si>
    <t>14B</t>
  </si>
  <si>
    <t>04D</t>
  </si>
  <si>
    <t>04A</t>
  </si>
  <si>
    <t>C26</t>
  </si>
  <si>
    <t>56D</t>
  </si>
  <si>
    <t>43A</t>
  </si>
  <si>
    <t>43B</t>
  </si>
  <si>
    <t>57A</t>
  </si>
  <si>
    <t>12D</t>
  </si>
  <si>
    <t>13C</t>
  </si>
  <si>
    <t>51B</t>
  </si>
  <si>
    <t>57D</t>
  </si>
  <si>
    <t>68C</t>
  </si>
  <si>
    <t>59A</t>
  </si>
  <si>
    <t>M-H-1-14</t>
  </si>
  <si>
    <t>YFC84-3915-1-14</t>
  </si>
  <si>
    <t>M-H-1-17</t>
  </si>
  <si>
    <t>YFC84-3915-1-17</t>
  </si>
  <si>
    <t>YFC84-3915-1-19</t>
  </si>
  <si>
    <t>M-H-1-19</t>
  </si>
  <si>
    <t>BL_FR_154</t>
  </si>
  <si>
    <t>BL_BB_154</t>
  </si>
  <si>
    <t>BL_TT_110</t>
  </si>
  <si>
    <t>BL_BB_126</t>
  </si>
  <si>
    <t>BL_RR_154</t>
  </si>
  <si>
    <t>BL_CR_154</t>
  </si>
  <si>
    <t>150 µm</t>
  </si>
  <si>
    <t>AVGNQTX</t>
  </si>
  <si>
    <t>M-H-2-32</t>
  </si>
  <si>
    <t>YFC84-3915-2-32</t>
  </si>
  <si>
    <t>M-H-2-12</t>
  </si>
  <si>
    <t>YFC84-3915-2-12</t>
  </si>
  <si>
    <t>M-H-1-23</t>
  </si>
  <si>
    <t>YFC84-3915-1-23</t>
  </si>
  <si>
    <t>Status</t>
  </si>
  <si>
    <t>shipped</t>
  </si>
  <si>
    <t>YFC84-3915-2-28</t>
  </si>
  <si>
    <t>M-H-2-28</t>
  </si>
  <si>
    <t>YFC84-3915-2-36</t>
  </si>
  <si>
    <t>M-H-2-36</t>
  </si>
  <si>
    <t>YFC84-3915-2-37</t>
  </si>
  <si>
    <t>M-H-2-37</t>
  </si>
  <si>
    <t>YFC84-3915-2-38</t>
  </si>
  <si>
    <t>M-H-2-38</t>
  </si>
  <si>
    <t>YFC84-3915-2-42</t>
  </si>
  <si>
    <t>M-H-2-42</t>
  </si>
  <si>
    <t>ERROR: Channel 1 has NoTokenPass but 7 ROCs were found</t>
  </si>
  <si>
    <t>Preprodname</t>
  </si>
  <si>
    <t>HDI Serial Number</t>
  </si>
  <si>
    <t>YFC84-3915</t>
  </si>
  <si>
    <t>Module Name</t>
  </si>
  <si>
    <t>M-H-x-yy</t>
  </si>
  <si>
    <t>M-G-x-yy</t>
  </si>
  <si>
    <t>YFC89-3815</t>
  </si>
  <si>
    <t>YFC73-3415</t>
  </si>
  <si>
    <t>M-F-x-yy</t>
  </si>
  <si>
    <t>M-C-x-yy</t>
  </si>
  <si>
    <t>M-B-x-yy</t>
  </si>
  <si>
    <t>BL_LM_153</t>
  </si>
  <si>
    <t>BL_RM_153</t>
  </si>
  <si>
    <t>BL_LM_154</t>
  </si>
  <si>
    <t>BL_LC_154</t>
  </si>
  <si>
    <t>BL_RC_154</t>
  </si>
  <si>
    <t>BL_RM_154</t>
  </si>
  <si>
    <t>200 µm</t>
  </si>
  <si>
    <t>B28</t>
  </si>
  <si>
    <t>BL_LL_028</t>
  </si>
  <si>
    <t>BL_FL_028</t>
  </si>
  <si>
    <t>BL_LC_028</t>
  </si>
  <si>
    <t>BL_CL_028</t>
  </si>
  <si>
    <t>BL_RC_028</t>
  </si>
  <si>
    <t>BL_CR_028</t>
  </si>
  <si>
    <t>BL_RM_028</t>
  </si>
  <si>
    <t>BL_RR_028</t>
  </si>
  <si>
    <t>BL_FR_028</t>
  </si>
  <si>
    <t>BL_BB_028</t>
  </si>
  <si>
    <t>AHGNQ6X(200um)</t>
  </si>
  <si>
    <t>03C</t>
  </si>
  <si>
    <t>03D</t>
  </si>
  <si>
    <t>55C</t>
  </si>
  <si>
    <t>55A</t>
  </si>
  <si>
    <t>54A</t>
  </si>
  <si>
    <t>54B</t>
  </si>
  <si>
    <t>43D</t>
  </si>
  <si>
    <t>33D</t>
  </si>
  <si>
    <t>34A</t>
  </si>
  <si>
    <t>12C</t>
  </si>
  <si>
    <t>TBM wirebond missing</t>
  </si>
  <si>
    <t>YFC84-3915-1-1</t>
  </si>
  <si>
    <t>YFC84-3915-1-18</t>
  </si>
  <si>
    <t>M-H-1-18</t>
  </si>
  <si>
    <t>YFC84-3915-1-39</t>
  </si>
  <si>
    <t>M-H-1-39</t>
  </si>
  <si>
    <t>YFC84-3915-2-7</t>
  </si>
  <si>
    <t>M-H-2-07</t>
  </si>
  <si>
    <t>M-H-1-01</t>
  </si>
  <si>
    <t>YFC84-3915-1-16</t>
  </si>
  <si>
    <t>M-H-1-16</t>
  </si>
  <si>
    <t>YFC84-3915-1-29</t>
  </si>
  <si>
    <t>M-H-1-29</t>
  </si>
  <si>
    <t>YFC84-3915-1-27</t>
  </si>
  <si>
    <t>M-H-1-27</t>
  </si>
  <si>
    <t>FNAL: C</t>
  </si>
  <si>
    <t>encapsulated</t>
  </si>
  <si>
    <t>Pre-Pot Grade</t>
  </si>
  <si>
    <t>QT bad ROC2</t>
  </si>
  <si>
    <t>QT mostly dead ROC8/ROC11, DC ROC14</t>
  </si>
  <si>
    <t>rootfile not properly closed</t>
  </si>
  <si>
    <t>broken HV bonds</t>
  </si>
  <si>
    <t>QT ROC1/2 dead</t>
  </si>
  <si>
    <t>Post Pot Grade</t>
  </si>
  <si>
    <t>ROC2 dead</t>
  </si>
  <si>
    <t>IV wafer</t>
  </si>
  <si>
    <t>IV bare module</t>
  </si>
  <si>
    <t>IV assembled</t>
  </si>
  <si>
    <t>failed</t>
  </si>
  <si>
    <t>Passed</t>
  </si>
  <si>
    <t>Noise</t>
  </si>
  <si>
    <t>QT Grade A</t>
  </si>
  <si>
    <t>FT incomplete</t>
  </si>
  <si>
    <t>passed</t>
  </si>
  <si>
    <t>noise</t>
  </si>
  <si>
    <t>passed (FNAL)</t>
  </si>
  <si>
    <t xml:space="preserve">passed </t>
  </si>
  <si>
    <t>QT ROC6 bad DC</t>
  </si>
  <si>
    <t>FT ROC6 bad DC</t>
  </si>
  <si>
    <t>FNAL ROC2 bad DC</t>
  </si>
  <si>
    <t>FNAL all dead</t>
  </si>
  <si>
    <t>FNAL ROC8 dead ROC11/14 bad DC</t>
  </si>
  <si>
    <t>FT Grade A</t>
  </si>
  <si>
    <t>FT  ROC11/14 bad DC</t>
  </si>
  <si>
    <t>pluck Vana line on ROC 10</t>
  </si>
  <si>
    <t>QT ROC10 dead, ROC2 bad DC</t>
  </si>
  <si>
    <t>FT 2 dead pix, 38 dead bumps</t>
  </si>
  <si>
    <t>ROC5 can't be programmed</t>
  </si>
  <si>
    <t>cable replaced after encapsulation</t>
  </si>
  <si>
    <t>FT ROC11/14 bad DC</t>
  </si>
  <si>
    <t>B45</t>
  </si>
  <si>
    <t>12B</t>
  </si>
  <si>
    <t>12A</t>
  </si>
  <si>
    <t>ADGNTRX(200UM)</t>
  </si>
  <si>
    <t>B16</t>
  </si>
  <si>
    <t>52D</t>
  </si>
  <si>
    <t>52C</t>
  </si>
  <si>
    <t>31A</t>
  </si>
  <si>
    <t>21A</t>
  </si>
  <si>
    <t>33C</t>
  </si>
  <si>
    <t>51D</t>
  </si>
  <si>
    <t>51A</t>
  </si>
  <si>
    <t>40D</t>
  </si>
  <si>
    <t>40B</t>
  </si>
  <si>
    <t>30B</t>
  </si>
  <si>
    <t>30A</t>
  </si>
  <si>
    <t>30C</t>
  </si>
  <si>
    <t>52A</t>
  </si>
  <si>
    <t>52B</t>
  </si>
  <si>
    <t>42C</t>
  </si>
  <si>
    <t>42A</t>
  </si>
  <si>
    <t>41B</t>
  </si>
  <si>
    <t>41A</t>
  </si>
  <si>
    <t>41C</t>
  </si>
  <si>
    <t>33A</t>
  </si>
  <si>
    <t>32B</t>
  </si>
  <si>
    <t>32A</t>
  </si>
  <si>
    <t>B18</t>
  </si>
  <si>
    <t>74B</t>
  </si>
  <si>
    <t>65D</t>
  </si>
  <si>
    <t>65C</t>
  </si>
  <si>
    <t>64D</t>
  </si>
  <si>
    <t>64C</t>
  </si>
  <si>
    <t>65A</t>
  </si>
  <si>
    <t>65B</t>
  </si>
  <si>
    <t>66B</t>
  </si>
  <si>
    <t>64A</t>
  </si>
  <si>
    <t>63B</t>
  </si>
  <si>
    <t>59D</t>
  </si>
  <si>
    <t>59C</t>
  </si>
  <si>
    <t>59B</t>
  </si>
  <si>
    <t>39C</t>
  </si>
  <si>
    <t>68D</t>
  </si>
  <si>
    <t>68B</t>
  </si>
  <si>
    <t>38D</t>
  </si>
  <si>
    <t>48D</t>
  </si>
  <si>
    <t>38B</t>
  </si>
  <si>
    <t>76C</t>
  </si>
  <si>
    <t>75D</t>
  </si>
  <si>
    <t>58D</t>
  </si>
  <si>
    <t>58B</t>
  </si>
  <si>
    <t>68A</t>
  </si>
  <si>
    <t>58C</t>
  </si>
  <si>
    <t>58A</t>
  </si>
  <si>
    <t>62C</t>
  </si>
  <si>
    <t>63C</t>
  </si>
  <si>
    <t>75A</t>
  </si>
  <si>
    <t>75B</t>
  </si>
  <si>
    <t>76A</t>
  </si>
  <si>
    <t>53D</t>
  </si>
  <si>
    <t>53B</t>
  </si>
  <si>
    <t>53C</t>
  </si>
  <si>
    <t>53A</t>
  </si>
  <si>
    <t>43C</t>
  </si>
  <si>
    <t>57C</t>
  </si>
  <si>
    <t>56C</t>
  </si>
  <si>
    <t>55D</t>
  </si>
  <si>
    <t>54D</t>
  </si>
  <si>
    <t>54C</t>
  </si>
  <si>
    <t>57B</t>
  </si>
  <si>
    <t>56A</t>
  </si>
  <si>
    <t>HV bonds fixed by FNAL</t>
  </si>
  <si>
    <t>BL_BB_016</t>
  </si>
  <si>
    <t>YFC89-3815-1-43</t>
  </si>
  <si>
    <t>BL_RR_016</t>
  </si>
  <si>
    <t>BL_RM_016</t>
  </si>
  <si>
    <t>YFC89-3815-1-35</t>
  </si>
  <si>
    <t>M-G-1-35</t>
  </si>
  <si>
    <t>BL_CR_016</t>
  </si>
  <si>
    <t>BL_RC_016</t>
  </si>
  <si>
    <t>YFC89-3815-1-3</t>
  </si>
  <si>
    <t>M-G-1-03</t>
  </si>
  <si>
    <t>BL_TT_045</t>
  </si>
  <si>
    <t>BL_TT_016</t>
  </si>
  <si>
    <t>BL_TT_018</t>
  </si>
  <si>
    <t>YFC89-3815-1-8</t>
  </si>
  <si>
    <t>M-G-1-08</t>
  </si>
  <si>
    <t>BL_BB_018</t>
  </si>
  <si>
    <t>YFC89-3815-3-42</t>
  </si>
  <si>
    <t>M-G-3-42</t>
  </si>
  <si>
    <t>BL_RR_018</t>
  </si>
  <si>
    <t>BL_RC_018</t>
  </si>
  <si>
    <t>YFC89-3815-3-24</t>
  </si>
  <si>
    <t>M-G-3-24</t>
  </si>
  <si>
    <t>YFC89-3815-2-8</t>
  </si>
  <si>
    <t>M-G-2-08</t>
  </si>
  <si>
    <t>BL_FR_016</t>
  </si>
  <si>
    <t>BL_FL_018</t>
  </si>
  <si>
    <t>BL_CR_018</t>
  </si>
  <si>
    <t>BL_LL_018</t>
  </si>
  <si>
    <t>BL_CL_018</t>
  </si>
  <si>
    <t>BL_LC_018</t>
  </si>
  <si>
    <t>BL_LM_018</t>
  </si>
  <si>
    <t>YFC89-3815-3-16</t>
  </si>
  <si>
    <t>M-G-3-16</t>
  </si>
  <si>
    <t>received</t>
  </si>
  <si>
    <t>assembled</t>
  </si>
  <si>
    <t>IV</t>
  </si>
  <si>
    <t>bonded</t>
  </si>
  <si>
    <t>pre pot test</t>
  </si>
  <si>
    <t>Date</t>
  </si>
  <si>
    <t>M-G-1-43</t>
  </si>
  <si>
    <t>YFD00-4715</t>
  </si>
  <si>
    <t>YFD04-4715</t>
  </si>
  <si>
    <t>M-I-x-yy</t>
  </si>
  <si>
    <t>M-J-x-yy</t>
  </si>
  <si>
    <t>YFC84-3915-1-24</t>
  </si>
  <si>
    <t>M-H-1-24</t>
  </si>
  <si>
    <t>YFC84-3915-1-43</t>
  </si>
  <si>
    <t>M-H-1-43</t>
  </si>
  <si>
    <t>YFC84-3915-2-26</t>
  </si>
  <si>
    <t>M-H-2-26</t>
  </si>
  <si>
    <t>YFC84-3915-2-47</t>
  </si>
  <si>
    <t>M-H-2-47</t>
  </si>
  <si>
    <t>M-H-2-50</t>
  </si>
  <si>
    <t>YFC84-3915-2-50</t>
  </si>
  <si>
    <t>ROCs 0 1 2 3 4 5 6 7 8 9 10 11 12 13 14 15 cannot be programmed! Error!</t>
  </si>
  <si>
    <t>comments</t>
  </si>
  <si>
    <t>older comment</t>
  </si>
  <si>
    <t>ROCs 0 cannot be programmed! Error!</t>
  </si>
  <si>
    <t>ROCs 1 cannot be programmed! Error!</t>
  </si>
  <si>
    <t>ROCs 5 cannot be programmed! Error!</t>
  </si>
  <si>
    <t>QT dead DC ROC14</t>
  </si>
  <si>
    <t>Channel 0 has NoTokenPass but 2 ROCs were found</t>
  </si>
  <si>
    <t>QT Channel 0 has NoTokenPass but 2 ROCs were found</t>
  </si>
  <si>
    <t>QT ROCs 0 1 2 3 4 5 6 7 8 9 10 11 12 13 14 15 cannot be programmed! Error!</t>
  </si>
  <si>
    <t>QT dead DC ROC10</t>
  </si>
  <si>
    <t>C9</t>
  </si>
  <si>
    <t>A2GNQLX(200UM)</t>
  </si>
  <si>
    <t>49D</t>
  </si>
  <si>
    <t>42B</t>
  </si>
  <si>
    <t>74D</t>
  </si>
  <si>
    <t>49C</t>
  </si>
  <si>
    <t>40C</t>
  </si>
  <si>
    <t>62A</t>
  </si>
  <si>
    <t>62B</t>
  </si>
  <si>
    <t>51C</t>
  </si>
  <si>
    <t>C39</t>
  </si>
  <si>
    <t>AEGNQ9X(200UM)</t>
  </si>
  <si>
    <t>ROC thickness</t>
  </si>
  <si>
    <t>75C</t>
  </si>
  <si>
    <t>74C</t>
  </si>
  <si>
    <t>AYGNQQX(200UM)</t>
  </si>
  <si>
    <t>74A</t>
  </si>
  <si>
    <t>C6</t>
  </si>
  <si>
    <t>C46</t>
  </si>
  <si>
    <t>BL_LC_045</t>
  </si>
  <si>
    <t>BL_CL_045</t>
  </si>
  <si>
    <t>BL_RC_045</t>
  </si>
  <si>
    <t>BL_CR_045</t>
  </si>
  <si>
    <t>BL_RR_045</t>
  </si>
  <si>
    <t>BL_FR_045</t>
  </si>
  <si>
    <t>BL_BB_045</t>
  </si>
  <si>
    <t>BL_LL_106</t>
  </si>
  <si>
    <t>BL_FL_106</t>
  </si>
  <si>
    <t>BL_TT_106</t>
  </si>
  <si>
    <t>BL_LM_106</t>
  </si>
  <si>
    <t>BL_RC_106</t>
  </si>
  <si>
    <t>BL_CR_106</t>
  </si>
  <si>
    <t>BL_RR_106</t>
  </si>
  <si>
    <t>BL_FR_106</t>
  </si>
  <si>
    <t>BL_BB_106</t>
  </si>
  <si>
    <t>BL_TT_109</t>
  </si>
  <si>
    <t>BL_LL_109</t>
  </si>
  <si>
    <t>BL_FL_109</t>
  </si>
  <si>
    <t>BL_LM_146</t>
  </si>
  <si>
    <t>BL_LL_146</t>
  </si>
  <si>
    <t>BL_TT_139</t>
  </si>
  <si>
    <t>BL_LL_139</t>
  </si>
  <si>
    <t>BL_FL_139</t>
  </si>
  <si>
    <t>QT Channel 1 has NoTokenPass</t>
  </si>
  <si>
    <t>ROCs 13 cannot be programmed! Error!</t>
  </si>
  <si>
    <t>QT problem ROC 5</t>
  </si>
  <si>
    <t>FNAL Grade</t>
  </si>
  <si>
    <t>FPIX C</t>
  </si>
  <si>
    <t>FPIX A</t>
  </si>
  <si>
    <t>ROC2 Bad Double Column (0)</t>
  </si>
  <si>
    <t>ROC14 Bad Double Column (0)</t>
  </si>
  <si>
    <t>FPIX B, MoReWeb B</t>
  </si>
  <si>
    <t>FPIX B, MoReWeb C</t>
  </si>
  <si>
    <t>ROC6 Bad Double Column (32)</t>
  </si>
  <si>
    <t>ROC6 Bad Double Column (2)</t>
  </si>
  <si>
    <t>ROC 11 by the pad 35, and ROC 14 by the pad 1, have a big silgard drop as a result of the crashing because the gantry stopped the motion over the pads and the sylgard got stucked in the needle tip (once when the crash happened and once more when I stopped the program and move the gantry head to home position). Likely there will be some sylgard in between the sensor and the ROC at those positions.</t>
  </si>
  <si>
    <t>encapsulant ROC11 and 14</t>
  </si>
  <si>
    <t>FT Vcal bad ROC 10, dc ROC14</t>
  </si>
  <si>
    <t>FT bad dc ROC 10</t>
  </si>
  <si>
    <t>de assembled</t>
  </si>
  <si>
    <t>M-B-2-03</t>
  </si>
  <si>
    <t>YHD19-1815-2-3</t>
  </si>
  <si>
    <t>YFC89-3815-1-16</t>
  </si>
  <si>
    <t>M-G-1-16</t>
  </si>
  <si>
    <t>YFC89-3815-1-31</t>
  </si>
  <si>
    <t>M-G-1-31</t>
  </si>
  <si>
    <t>YHD19-1815-3-16</t>
  </si>
  <si>
    <t>YHD19-1815</t>
  </si>
  <si>
    <t>YHD27-1015</t>
  </si>
  <si>
    <t>labled as S/N2p4 on HDI</t>
  </si>
  <si>
    <t>no file</t>
  </si>
  <si>
    <t>QT: Channel 1 Number of ROCs (4) != Token Chain Lenth (8)</t>
  </si>
  <si>
    <t>Channel 1 Number of ROCs (4) != Token Chain Lenth (8)</t>
  </si>
  <si>
    <t>QT: only core 2 of TBM alive</t>
  </si>
  <si>
    <t>YHD19-1815-4-37</t>
  </si>
  <si>
    <t>M-B-4-37</t>
  </si>
  <si>
    <t>YHD19-1815-4-48</t>
  </si>
  <si>
    <t>M-B-4-48</t>
  </si>
  <si>
    <t>YFC89-3815-1-18</t>
  </si>
  <si>
    <t>M-G-1-18</t>
  </si>
  <si>
    <t>YFC89-3815-1-24</t>
  </si>
  <si>
    <t>M-G-1-24</t>
  </si>
  <si>
    <t>FT problems with ROC 5</t>
  </si>
  <si>
    <t>FT Grade B</t>
  </si>
  <si>
    <t>FT problems ROC4</t>
  </si>
  <si>
    <t>ROC15 not programmable</t>
  </si>
  <si>
    <t>QT two dead dc in ROC15</t>
  </si>
  <si>
    <t>FT All ROCs grade C</t>
  </si>
  <si>
    <t>some marks on the backside of the ROCs</t>
  </si>
  <si>
    <t>B24</t>
  </si>
  <si>
    <t>AHGNU4X</t>
  </si>
  <si>
    <t>C20</t>
  </si>
  <si>
    <t>AFGNTPX</t>
  </si>
  <si>
    <t>76D</t>
  </si>
  <si>
    <t>63A</t>
  </si>
  <si>
    <t>B30</t>
  </si>
  <si>
    <t>module formerly known as M-B-3-16</t>
  </si>
  <si>
    <t>M-G-2-04</t>
  </si>
  <si>
    <t>ERROR: turning off some ROCs lead to less I(ana) current drop than expected;  stop</t>
  </si>
  <si>
    <t>YFC89-3815-1-46</t>
  </si>
  <si>
    <t>YFC89-3815-2-2</t>
  </si>
  <si>
    <t>YFC89-3815-1-33</t>
  </si>
  <si>
    <t>YFC89-3815-2-9</t>
  </si>
  <si>
    <t>YFC89-3815-1-37</t>
  </si>
  <si>
    <t>YFC89-3815-1-41</t>
  </si>
  <si>
    <t>YFC89-3815-2-16</t>
  </si>
  <si>
    <t>YFC89-3815-2-6</t>
  </si>
  <si>
    <t>M-G-2-09</t>
  </si>
  <si>
    <t>M-G-1-37</t>
  </si>
  <si>
    <t>M-G-1-41</t>
  </si>
  <si>
    <t>M-G-1-33</t>
  </si>
  <si>
    <t>M-G-2-16</t>
  </si>
  <si>
    <t>M-G-2-06</t>
  </si>
  <si>
    <t>M-G-2-02</t>
  </si>
  <si>
    <t>M-G-1-46</t>
  </si>
  <si>
    <t>QT ROC12 no tornado</t>
  </si>
  <si>
    <t>Channel 0 Number of ROCs (4) != Token Chain Length (8)</t>
  </si>
  <si>
    <t>QT:Channel 0 Number of ROCs (4) != Token Chain Length (8)</t>
  </si>
  <si>
    <t>QT IV failed</t>
  </si>
  <si>
    <t>BL_TT_024</t>
  </si>
  <si>
    <t>BL_LL_024</t>
  </si>
  <si>
    <t>BL_FL_024</t>
  </si>
  <si>
    <t>BL_LM_024</t>
  </si>
  <si>
    <t>BL_RC_024</t>
  </si>
  <si>
    <t>BL_CR_024</t>
  </si>
  <si>
    <t>BL_RR_024</t>
  </si>
  <si>
    <t>BL_BB_024</t>
  </si>
  <si>
    <t>BL_RC_120</t>
  </si>
  <si>
    <t>BL_CR_120</t>
  </si>
  <si>
    <t>BL_RR_120</t>
  </si>
  <si>
    <t>BL_FR_120</t>
  </si>
  <si>
    <t>BL_BB_120</t>
  </si>
  <si>
    <t>BL_LL_030</t>
  </si>
  <si>
    <t>BL_LM_030</t>
  </si>
  <si>
    <t>BL_FL_030</t>
  </si>
  <si>
    <t>BL_CR_030</t>
  </si>
  <si>
    <t>BL_RR_030</t>
  </si>
  <si>
    <t>BL_FR_030</t>
  </si>
  <si>
    <t>BL_BB_030</t>
  </si>
  <si>
    <t>BL_RC_030</t>
  </si>
  <si>
    <t>timeing phase scan</t>
  </si>
  <si>
    <t>phase scan</t>
  </si>
  <si>
    <t>core 1 dead</t>
  </si>
  <si>
    <t>Bad Vana ROC 8</t>
  </si>
  <si>
    <t>cave breakage on ROC8</t>
  </si>
  <si>
    <t>QT: Grade A</t>
  </si>
  <si>
    <t>QT: bad tornado ROC1</t>
  </si>
  <si>
    <t>cave breakage on ROC10</t>
  </si>
  <si>
    <t>QT: bad Iana ROC1 &amp; 7, Channel 0 Number of ROCs (7) != Token Chian Length (8)</t>
  </si>
  <si>
    <t>chipped corner ROC 7, and cave ROC 5</t>
  </si>
  <si>
    <t>QT ROC14 has circular defect</t>
  </si>
  <si>
    <t>FT: ROC14 has circular defect</t>
  </si>
  <si>
    <t>FT: IV slope &gt; 2, ROC14 has circular defect</t>
  </si>
  <si>
    <t>QT: ROC4 dc spreading problems</t>
  </si>
  <si>
    <t>FT: ROC0 grade B, Fails IV</t>
  </si>
  <si>
    <t>FT Grade B bad bumps ROC9 &amp; 12</t>
  </si>
  <si>
    <t>FT: all ROC have threshold problems</t>
  </si>
  <si>
    <t>damaged bonding pad ROC5</t>
  </si>
  <si>
    <t>damaged bonding pad ROC15 &amp; 11</t>
  </si>
  <si>
    <t>damaged bonding pads ROC14</t>
  </si>
  <si>
    <t>No functional timings found</t>
  </si>
  <si>
    <t>Diving Board?</t>
  </si>
  <si>
    <t>Stamp</t>
  </si>
  <si>
    <t>Position</t>
  </si>
  <si>
    <t>Chuck</t>
  </si>
  <si>
    <t>YFC89-3815-2-14</t>
  </si>
  <si>
    <t>YFC89-3815-2-15</t>
  </si>
  <si>
    <t>M-G-2-15</t>
  </si>
  <si>
    <t>M-G-2-14</t>
  </si>
  <si>
    <t>YFC89-3815-2-26</t>
  </si>
  <si>
    <t>M-G-2-26</t>
  </si>
  <si>
    <t>YFC89-3815-2-49</t>
  </si>
  <si>
    <t>M-G-2-49</t>
  </si>
  <si>
    <t xml:space="preserve">Times </t>
  </si>
  <si>
    <t>YHD19-1815-5-29</t>
  </si>
  <si>
    <t>M-B-5-29</t>
  </si>
  <si>
    <t>YHD19-1815-7-30</t>
  </si>
  <si>
    <t>M-B-7-30</t>
  </si>
  <si>
    <t>YFC89-3815-2-46</t>
  </si>
  <si>
    <t>M-G-2-46</t>
  </si>
  <si>
    <t>YFC89-3815-3-26</t>
  </si>
  <si>
    <t>M-G-3-26</t>
  </si>
  <si>
    <t>YFD04-4715-3-2</t>
  </si>
  <si>
    <t>M-J-3-02</t>
  </si>
  <si>
    <t>YFD04-4715-2-33</t>
  </si>
  <si>
    <t>M-J-2-33</t>
  </si>
  <si>
    <t>YFD04-4715-3-47</t>
  </si>
  <si>
    <t>M-J-3-47</t>
  </si>
  <si>
    <t>YFD04-4715-4-27</t>
  </si>
  <si>
    <t>M-J-4-27</t>
  </si>
  <si>
    <t>Yes</t>
  </si>
  <si>
    <t>Channel 1 Number of ROCs (6) != Token Chain Length (8)</t>
  </si>
  <si>
    <t>extra move to another chuck to make space for coupon</t>
  </si>
  <si>
    <t>CRITICAL: &lt;USBInterface.libftd2xx.cc/FillBuffer:L266&gt; Requested to read 1b, but read 0b - 1b missing!</t>
  </si>
  <si>
    <t>minor</t>
  </si>
  <si>
    <t>Channel 0 has NoTokenPass but 3 ROCs were found</t>
  </si>
  <si>
    <t>time since stamp last used</t>
  </si>
  <si>
    <t>ROC wafer</t>
  </si>
  <si>
    <t>ROCs 14 cannot be programmed! Error!</t>
  </si>
  <si>
    <t>short tornado ROC4</t>
  </si>
  <si>
    <t>no comment</t>
  </si>
  <si>
    <t>no</t>
  </si>
  <si>
    <t>FT: all ROCs grade C</t>
  </si>
  <si>
    <t>moved off of chuck</t>
  </si>
  <si>
    <t>yes</t>
  </si>
  <si>
    <t>QT: grade A</t>
  </si>
  <si>
    <t>diff IV</t>
  </si>
  <si>
    <t>diff assembled</t>
  </si>
  <si>
    <t>diff bonded</t>
  </si>
  <si>
    <t>diff test</t>
  </si>
  <si>
    <t>diff pott</t>
  </si>
  <si>
    <t>diff ship</t>
  </si>
  <si>
    <t>inside wires ROC8</t>
  </si>
  <si>
    <t>crack ROCs 7 and 8 fail pretest</t>
  </si>
  <si>
    <t>B31</t>
  </si>
  <si>
    <t>AFGNQ8X(200UM)</t>
  </si>
  <si>
    <t>30D</t>
  </si>
  <si>
    <t>A5GNTZX(200UM)</t>
  </si>
  <si>
    <t>B34</t>
  </si>
  <si>
    <t>B41</t>
  </si>
  <si>
    <t>BL_LC_034</t>
  </si>
  <si>
    <t>BL_CL_034</t>
  </si>
  <si>
    <t>BL_LC_041</t>
  </si>
  <si>
    <t>BL_CL_041</t>
  </si>
  <si>
    <t>BL_BB_034</t>
  </si>
  <si>
    <t>BL_RR_034</t>
  </si>
  <si>
    <t>BL_LL_034</t>
  </si>
  <si>
    <t>BL_LM_034</t>
  </si>
  <si>
    <t>BL_LL_041</t>
  </si>
  <si>
    <t>BL_FL_041</t>
  </si>
  <si>
    <t>BL_LM_041</t>
  </si>
  <si>
    <t>BL_TT_031</t>
  </si>
  <si>
    <t>BL_LL_031</t>
  </si>
  <si>
    <t>BL_FL_031</t>
  </si>
  <si>
    <t>BL_TT_041</t>
  </si>
  <si>
    <t>scratched ROC11</t>
  </si>
  <si>
    <t>RTI for rework</t>
  </si>
  <si>
    <t>FT grade C IV curve</t>
  </si>
  <si>
    <t>FT: Grade B, ROC 14 58 dead bumps</t>
  </si>
  <si>
    <t>FT: Grade A</t>
  </si>
  <si>
    <t>ROC4 needs to be rebonded</t>
  </si>
  <si>
    <t>A big sylgard drop is in the ROC 12</t>
  </si>
  <si>
    <t>QT: ROC15 not programmable</t>
  </si>
  <si>
    <t>HV problem</t>
  </si>
  <si>
    <t>FT: ROC4 mostly dead</t>
  </si>
  <si>
    <t>possible HV problems</t>
  </si>
  <si>
    <t>FT: no tornados</t>
  </si>
  <si>
    <t>QT: bad dc ROC 7</t>
  </si>
  <si>
    <t>QT: ROC7 not programmable</t>
  </si>
  <si>
    <t>No</t>
  </si>
  <si>
    <t>rebonds</t>
  </si>
  <si>
    <t>problematic pads</t>
  </si>
  <si>
    <t>ROC7pad33</t>
  </si>
  <si>
    <t>DLC</t>
  </si>
  <si>
    <t>ROC0pad3</t>
  </si>
  <si>
    <t>HV</t>
  </si>
  <si>
    <t>final test</t>
  </si>
  <si>
    <t>ROC0pad4</t>
  </si>
  <si>
    <t>ROC8pad6</t>
  </si>
  <si>
    <t>ROC8pad5</t>
  </si>
  <si>
    <t>ROC8pad15</t>
  </si>
  <si>
    <t>Average</t>
  </si>
  <si>
    <t>Max</t>
  </si>
  <si>
    <t>Min</t>
  </si>
  <si>
    <t>Pretest</t>
  </si>
  <si>
    <t>MoReWeb</t>
  </si>
  <si>
    <t>Database</t>
  </si>
  <si>
    <t>Rejected</t>
  </si>
  <si>
    <t>Grade C ROCs</t>
  </si>
  <si>
    <t>Grade B ROCs</t>
  </si>
  <si>
    <t>Grade A ROCs</t>
  </si>
  <si>
    <t>YFD04-4715-2-15</t>
  </si>
  <si>
    <t>M-J-2-15</t>
  </si>
  <si>
    <t>YFD04-4715-2-18</t>
  </si>
  <si>
    <t>M-J-2-18</t>
  </si>
  <si>
    <t>YFD04-4715-2-19</t>
  </si>
  <si>
    <t>M-J-2-19</t>
  </si>
  <si>
    <t>YFD04-4715-2-20</t>
  </si>
  <si>
    <t>M-J-2-20</t>
  </si>
  <si>
    <t>YFD04-4715-2-17</t>
  </si>
  <si>
    <t>M-J-2-17</t>
  </si>
  <si>
    <t>YFD04-4715-2-23</t>
  </si>
  <si>
    <t>M-J-2-23</t>
  </si>
  <si>
    <t>YFD04-4715-2-27</t>
  </si>
  <si>
    <t>M-J-2-27</t>
  </si>
  <si>
    <t>YFD04-4715-2-28</t>
  </si>
  <si>
    <t>M-J-2-28</t>
  </si>
  <si>
    <t>QT: one ROC has problems</t>
  </si>
  <si>
    <t>QT: one ROC has problems, 4 bad dc</t>
  </si>
  <si>
    <t>M-J-3-13</t>
  </si>
  <si>
    <t>M-J-3-46</t>
  </si>
  <si>
    <t>glass</t>
  </si>
  <si>
    <t>Channel 0 Number of ROCs (1) != Token Chain Length (8)</t>
  </si>
  <si>
    <t>bad HDI alignment</t>
  </si>
  <si>
    <t>ROC15pad34</t>
  </si>
  <si>
    <t>BL_FR_041</t>
  </si>
  <si>
    <t>BL_RR_038</t>
  </si>
  <si>
    <t>BL_LL_038</t>
  </si>
  <si>
    <t>BL_CR_041</t>
  </si>
  <si>
    <t>BL_RR_041</t>
  </si>
  <si>
    <t>BL_BB_041</t>
  </si>
  <si>
    <t>QT: ROC12 no tornado</t>
  </si>
  <si>
    <t>A</t>
  </si>
  <si>
    <t>B</t>
  </si>
  <si>
    <t>C</t>
  </si>
  <si>
    <t>fwp_c50_r75_C0 does not pass: vthrComp = -49 Delta(CalDel) = 104, trying another</t>
  </si>
  <si>
    <t>Dead DC</t>
  </si>
  <si>
    <t>Dead ROC</t>
  </si>
  <si>
    <t>Tested</t>
  </si>
  <si>
    <t>ROCs 2 cannot be programmed! Error!</t>
  </si>
  <si>
    <t>Shipped</t>
  </si>
  <si>
    <t>Channel 1 has NoTokenPass but 7 ROCs were found</t>
  </si>
  <si>
    <t xml:space="preserve"> ROC 8 needs to be bypassed</t>
  </si>
  <si>
    <t>days</t>
  </si>
  <si>
    <t>M-B-3-16</t>
  </si>
  <si>
    <t>YFD04-4715-2-29</t>
  </si>
  <si>
    <t>M-J-2-29</t>
  </si>
  <si>
    <t>YFD04-4715-2-30</t>
  </si>
  <si>
    <t>M-J-2-30</t>
  </si>
  <si>
    <t>YFD04-4715-4-6</t>
  </si>
  <si>
    <t>M-J-4-06</t>
  </si>
  <si>
    <t>YFC89-3815-2-38</t>
  </si>
  <si>
    <t>M-G-2-38</t>
  </si>
  <si>
    <t>Ready for Mounting</t>
  </si>
  <si>
    <t>ROCs 12 13 14 15 cannot be programmed! Error!</t>
  </si>
  <si>
    <t>TBM bond fixed</t>
  </si>
  <si>
    <t xml:space="preserve">ROC 1 non-programmable </t>
  </si>
  <si>
    <t xml:space="preserve">-ROC 2 has Iana issue </t>
  </si>
  <si>
    <t xml:space="preserve">-ROC 1,2 - no tornado </t>
  </si>
  <si>
    <t>all other ROCS - flat tornado</t>
  </si>
  <si>
    <t xml:space="preserve">ROC 11 by the pad 35, and ROC 14 by the pad 1, have a big silgard drop as a result of the crashing because the gantry stopped the motion over the pads and the sylgard got stucked in the needle tip (once when the crash happened and once more when I stopped the program and move the gantry head to home position). Likely there will be some sylgard in between the sensor and the ROC at those positions. I dont see any wire damaged </t>
  </si>
  <si>
    <t>hung during timing test</t>
  </si>
  <si>
    <t>ROC4 being reworked</t>
  </si>
  <si>
    <t>core 1 on TBM dead</t>
  </si>
  <si>
    <t>diff received</t>
  </si>
  <si>
    <t>QT: bad dc ROC1</t>
  </si>
  <si>
    <t>bad</t>
  </si>
  <si>
    <t>manually targeted 100+ bonds</t>
  </si>
  <si>
    <t>QT: Channel 1 Number of ROCs (3) != Token Chain Length (8)</t>
  </si>
  <si>
    <t>ABGNTTX(200UM)</t>
  </si>
  <si>
    <t>B29</t>
  </si>
  <si>
    <t>B38</t>
  </si>
  <si>
    <t>AKGNULX(200UM)</t>
  </si>
  <si>
    <t>B32</t>
  </si>
  <si>
    <t>BL_RC_041</t>
  </si>
  <si>
    <t>BL_LL_029</t>
  </si>
  <si>
    <t>BL_FL_029</t>
  </si>
  <si>
    <t>BL_LM_029</t>
  </si>
  <si>
    <t>BL_LC_029</t>
  </si>
  <si>
    <t>BL_CL_029</t>
  </si>
  <si>
    <t>BL_RR_029</t>
  </si>
  <si>
    <t>BL_FR_029</t>
  </si>
  <si>
    <t>BL_BB_029</t>
  </si>
  <si>
    <t>BL_TT_038</t>
  </si>
  <si>
    <t>BL_FL_038</t>
  </si>
  <si>
    <t>BL_LM_038</t>
  </si>
  <si>
    <t>BL_RC_038</t>
  </si>
  <si>
    <t>BL_CR_038</t>
  </si>
  <si>
    <t>BL_FR_038</t>
  </si>
  <si>
    <t>BL_BB_038</t>
  </si>
  <si>
    <t>BL_LL_032</t>
  </si>
  <si>
    <t>BL_FL_032</t>
  </si>
  <si>
    <t>BL_LC_032</t>
  </si>
  <si>
    <t>BL_CL_032</t>
  </si>
  <si>
    <t>BL_RR_032</t>
  </si>
  <si>
    <t>QT:ERROR: turning off some ROCs lead to less I(ana) current drop than expected</t>
  </si>
  <si>
    <t>FT: bad DC ROC4</t>
  </si>
  <si>
    <t>HV bond broken</t>
  </si>
  <si>
    <t>edge of ROC0 bad</t>
  </si>
  <si>
    <t>BL_BB_032</t>
  </si>
  <si>
    <t>FT: IV A, ROC7 B, ROC3, 10, 14 C</t>
  </si>
  <si>
    <t>FT: IV C, ROC7 B, ROC3, 10, 14 C</t>
  </si>
  <si>
    <t>FT: bad ROC7</t>
  </si>
  <si>
    <t>HV sensor</t>
  </si>
  <si>
    <t>QT: hits loops in pretest</t>
  </si>
  <si>
    <t>moved off chuck</t>
  </si>
  <si>
    <t>QT: ROC0 cannot be programmed</t>
  </si>
  <si>
    <t>Tried skipping steps on pretest to no avail</t>
  </si>
  <si>
    <t>QT: ROC11 not programmable</t>
  </si>
  <si>
    <t>YFD04-4715-1-35</t>
  </si>
  <si>
    <t>M-J-1-35</t>
  </si>
  <si>
    <t>YFD04-4715-2-40</t>
  </si>
  <si>
    <t>M-J-2-40</t>
  </si>
  <si>
    <t>YFD04-4715-3-3</t>
  </si>
  <si>
    <t>M-J-3-03</t>
  </si>
  <si>
    <t>YFD04-4715-4-12</t>
  </si>
  <si>
    <t>M-J-4-12</t>
  </si>
  <si>
    <t>YFD04-4715-1-9</t>
  </si>
  <si>
    <t>M-J-1-09</t>
  </si>
  <si>
    <t>YFD04-4715-3-6</t>
  </si>
  <si>
    <t>M-J-3-06</t>
  </si>
  <si>
    <t>YFD04-4715-3-15</t>
  </si>
  <si>
    <t>M-J-3-15</t>
  </si>
  <si>
    <t>YFD04-4715-4-13</t>
  </si>
  <si>
    <t>M-J-4-13</t>
  </si>
  <si>
    <t>modified chuck</t>
  </si>
  <si>
    <t>M-J-4-38</t>
  </si>
  <si>
    <t>M-J-4-10</t>
  </si>
  <si>
    <t>QT: 4 bad DC and 1 bad ROC</t>
  </si>
  <si>
    <t>ROC6 and ROC7</t>
  </si>
  <si>
    <t>QT: module half alive</t>
  </si>
  <si>
    <t>QT: bad dc</t>
  </si>
  <si>
    <t>FT: most chips fail threshold</t>
  </si>
  <si>
    <t>IV problems</t>
  </si>
  <si>
    <t>FT: ROC 4 dead</t>
  </si>
  <si>
    <t>Dead row ROC9</t>
  </si>
  <si>
    <t>QT: ROC14 unprogrammable</t>
  </si>
  <si>
    <t>QT: bad dc ROC9</t>
  </si>
  <si>
    <t>FT: bad DC ROC9 cause trim to fail</t>
  </si>
  <si>
    <t>QT: ROC2 and 7 bad</t>
  </si>
  <si>
    <t>Hole in passivation layer ROC6</t>
  </si>
  <si>
    <t>encapsulant dotted on ROC pads</t>
  </si>
  <si>
    <t>QT: Channel 0 Number of ROCs (4) != Token Chain Length (8)</t>
  </si>
  <si>
    <t>FT: only ROC15 working</t>
  </si>
  <si>
    <t>FT: pixels out on ROC1</t>
  </si>
  <si>
    <t>FT: pixels out on ROC6</t>
  </si>
  <si>
    <t>Swiss2-3</t>
  </si>
  <si>
    <t>Swiss2-55</t>
  </si>
  <si>
    <t>M-I-1-16</t>
  </si>
  <si>
    <t>M-I-2-47</t>
  </si>
  <si>
    <t>M-I-3-29</t>
  </si>
  <si>
    <t>M-I-4-08</t>
  </si>
  <si>
    <t>YFD04-4715-3-9</t>
  </si>
  <si>
    <t>M-J-3-09</t>
  </si>
  <si>
    <t>YFD04-4715-4-7</t>
  </si>
  <si>
    <t>M-J-4-07</t>
  </si>
  <si>
    <t>YFD04-4715-4-10</t>
  </si>
  <si>
    <t>YFD04-4715-4-11</t>
  </si>
  <si>
    <t>M-J-4-11</t>
  </si>
  <si>
    <t>YFD04-4715-4-38</t>
  </si>
  <si>
    <t>HV #1</t>
  </si>
  <si>
    <t>QT : problems ROC 12</t>
  </si>
  <si>
    <t>C1</t>
  </si>
  <si>
    <t>ALGNU0X(200UM)</t>
  </si>
  <si>
    <t>C28</t>
  </si>
  <si>
    <t>C50</t>
  </si>
  <si>
    <t>BL_RR_101</t>
  </si>
  <si>
    <t>BL_BB_101</t>
  </si>
  <si>
    <t>BL_FR_101</t>
  </si>
  <si>
    <t>BL_FR_128</t>
  </si>
  <si>
    <t>BL_RC_128</t>
  </si>
  <si>
    <t>BL_RR_128</t>
  </si>
  <si>
    <t>BL_BB_128</t>
  </si>
  <si>
    <t>BL_LL_128</t>
  </si>
  <si>
    <t>BL_FL_128</t>
  </si>
  <si>
    <t>BL_LC_128</t>
  </si>
  <si>
    <t>BL_CL_128</t>
  </si>
  <si>
    <t>YFD04-4715-4-21</t>
  </si>
  <si>
    <t>M-J-4-21</t>
  </si>
  <si>
    <t>BL_TT_150</t>
  </si>
  <si>
    <t>YFD04-4715-4-28</t>
  </si>
  <si>
    <t>M-J-4-28</t>
  </si>
  <si>
    <t>BL_TT_128</t>
  </si>
  <si>
    <t>BL_LM_128</t>
  </si>
  <si>
    <t>YFD04-4715-4-36</t>
  </si>
  <si>
    <t>M-J-4-36</t>
  </si>
  <si>
    <t>BL_CR_128</t>
  </si>
  <si>
    <t>BL_RM_045</t>
  </si>
  <si>
    <t>BL_RM_018</t>
  </si>
  <si>
    <t>BL_RM_024</t>
  </si>
  <si>
    <t>BL_RM_030</t>
  </si>
  <si>
    <t>BL_RM_034</t>
  </si>
  <si>
    <t>BL_RM_041</t>
  </si>
  <si>
    <t>BL_RM_029</t>
  </si>
  <si>
    <t>BL_RM_038</t>
  </si>
  <si>
    <t>BL_RM_032</t>
  </si>
  <si>
    <t>BL_RM_101</t>
  </si>
  <si>
    <t>BL_RM_128</t>
  </si>
  <si>
    <t>YFD04-4715-4-37</t>
  </si>
  <si>
    <t>M-J-4-37</t>
  </si>
  <si>
    <t>YFD04-4715-4-5</t>
  </si>
  <si>
    <t>M-J-4-05</t>
  </si>
  <si>
    <t>YFD04-4715-4-15</t>
  </si>
  <si>
    <t>M-J-4-15</t>
  </si>
  <si>
    <t>YFD04-4715-4-19</t>
  </si>
  <si>
    <t>M-J-4-19</t>
  </si>
  <si>
    <t>15 sec basin dip</t>
  </si>
  <si>
    <t>M-I-2-01</t>
  </si>
  <si>
    <t>YFD00-4715-2-1</t>
  </si>
  <si>
    <t>ROC7 pad 34&amp;35 smashed, reworked</t>
  </si>
  <si>
    <t>QT: ROC12 dead</t>
  </si>
  <si>
    <t>QT: missing 10% triggers on right</t>
  </si>
  <si>
    <t>QT: two bad dc ROCs 7 and 10</t>
  </si>
  <si>
    <t>FT: hung during full test</t>
  </si>
  <si>
    <t>QT: some rocs not programmable</t>
  </si>
  <si>
    <t>QT: bad dc ROC14</t>
  </si>
  <si>
    <t>Roc0pad3</t>
  </si>
  <si>
    <t>M-J-1-20</t>
  </si>
  <si>
    <t>potting rework</t>
  </si>
  <si>
    <t>fail</t>
  </si>
  <si>
    <t>Keithley incident</t>
  </si>
  <si>
    <t>Keithley indicent</t>
  </si>
  <si>
    <t>Bonds on ROC0 need to be reworked</t>
  </si>
  <si>
    <t>shipped directly to FNAL</t>
  </si>
  <si>
    <t>Failed pretest with new file from Fermilab</t>
  </si>
  <si>
    <t>FT: pixels out on ROC 1, 6 and 7</t>
  </si>
  <si>
    <t>FT: bad DC ROC7/1 dead ROC6</t>
  </si>
  <si>
    <t>encapsulant between ROC and sensor</t>
  </si>
  <si>
    <t>FT: bad BB3 ROC12</t>
  </si>
  <si>
    <t>IV higher at each assembly step</t>
  </si>
  <si>
    <t>FT: ROC12 dead</t>
  </si>
  <si>
    <t>FT: bad DC ROC15</t>
  </si>
  <si>
    <t>QT: bad DC ROC15</t>
  </si>
  <si>
    <t>very close to Grade B</t>
  </si>
  <si>
    <t>Single ROC Decoding Issue ROC7</t>
  </si>
  <si>
    <t>Idig &gt;0.6A ROC15</t>
  </si>
  <si>
    <t>ROC7 decoding issue</t>
  </si>
  <si>
    <t>TBM is a complete failure</t>
  </si>
  <si>
    <t>ROCs fine as far as current</t>
  </si>
  <si>
    <t>ROCS not programmable</t>
  </si>
  <si>
    <t>High Idig and decoding problrm on TBM Core A</t>
  </si>
  <si>
    <t>ROC 5 pull no Iana, does pass the token, and vdig is at 1.14V. ROC needs to be bypassed</t>
  </si>
  <si>
    <t>Low Iana draw ROC 13, vdig at 1.25V. No token pass TBM Core B. Need bypass on ROC13. Bad DC36 ROC0 and Bad DC40 ROC2</t>
  </si>
  <si>
    <t>Decoding error on TBM Core A port 0. Iana and Idig look fine, replace TBM?</t>
  </si>
  <si>
    <t>ROC 15 low Iana draw. ROC 14 squished tornado plot. Iana short in ROC15. Bad DC 32 ROC 14, additional Vana needed to operate ROC. Can calibrate at 17C</t>
  </si>
  <si>
    <t xml:space="preserve">High Idig draw. ROC 12 low Iana draw. ROC has bad DC32 and mabye DC0. Decoding failure on TBM Core B Port 1. Replace TBM? </t>
  </si>
  <si>
    <t xml:space="preserve">Slightly elevated idig (0.68A). Low Iana draw ROC9. Bad DC34 (maybe) and 36 on ROC9. Calibrate at 17C. </t>
  </si>
  <si>
    <t>bump bond problem</t>
  </si>
  <si>
    <t xml:space="preserve">Low Iana draw ROC15. Bad DC6 on ROC15. Can calibrate at 17C </t>
  </si>
  <si>
    <t>M-J-1-30</t>
  </si>
  <si>
    <t>M-J-1-13</t>
  </si>
  <si>
    <t>M-H-1-34</t>
  </si>
  <si>
    <t>M-H-1-22</t>
  </si>
  <si>
    <t>M-J-4-35</t>
  </si>
  <si>
    <t>FT: Grade C ROC5 236 bad bumps</t>
  </si>
  <si>
    <t>FT: bad BB3 ROC2, bad DC causes bad thresh ROC7</t>
  </si>
  <si>
    <t>FT: bad DC ROC6 causes bad threshold</t>
  </si>
  <si>
    <t>FT: IV bad, else Grade A</t>
  </si>
  <si>
    <t>YFD00-4715-2-4</t>
  </si>
  <si>
    <t>HV corner cleaned with acetone</t>
  </si>
  <si>
    <t>YFD00-4715-2-38</t>
  </si>
  <si>
    <t>YFD00-4715-3-44</t>
  </si>
  <si>
    <t>M-I-3-44</t>
  </si>
  <si>
    <t>M-I-2-04</t>
  </si>
  <si>
    <t>M-I-2-38</t>
  </si>
  <si>
    <t>YFD00-4715-3-5</t>
  </si>
  <si>
    <t>M-I-3-05</t>
  </si>
  <si>
    <t>YFD04-4715-1-13</t>
  </si>
  <si>
    <t>YFD04-4715-1-30</t>
  </si>
  <si>
    <t>YFD04-4715-3-32</t>
  </si>
  <si>
    <t>M-J-3-32</t>
  </si>
  <si>
    <t>YFD04-4715-4-25</t>
  </si>
  <si>
    <t>M-J-4-25</t>
  </si>
  <si>
    <t>15 sec dip</t>
  </si>
  <si>
    <t>4 TBM bonds replaced</t>
  </si>
  <si>
    <t>YHH46-0216</t>
  </si>
  <si>
    <t>M-K-x-yy</t>
  </si>
  <si>
    <t>YHH51-0216</t>
  </si>
  <si>
    <t>M-L-x-yy</t>
  </si>
  <si>
    <t>QT: some ROCs not programmable</t>
  </si>
  <si>
    <t>ROC11pad4</t>
  </si>
  <si>
    <t>QT: bad dc ROC0</t>
  </si>
  <si>
    <t>FT: bad DC ROC14</t>
  </si>
  <si>
    <t>QT: bad dc ROC9/11</t>
  </si>
  <si>
    <t>FT: bad DC ROC9/11 causes threshold problem on ROC 11, bad bump in corner on ROC0</t>
  </si>
  <si>
    <t>QT: bad dc ROC2</t>
  </si>
  <si>
    <t>FT: bad DC ROC14, ROC3/4 fail BB3</t>
  </si>
  <si>
    <t>FT: ROC14 bump bond problem</t>
  </si>
  <si>
    <t>QT: bad DC ROC14</t>
  </si>
  <si>
    <t>QT: pixel alive green</t>
  </si>
  <si>
    <t>program crashed during re-encapsulation</t>
  </si>
  <si>
    <t>M-K-1-47</t>
  </si>
  <si>
    <t>M-K-2-21</t>
  </si>
  <si>
    <t>M-L-4-21</t>
  </si>
  <si>
    <t>M-L-3-19</t>
  </si>
  <si>
    <t>YFD00-4715-4-11</t>
  </si>
  <si>
    <t>M-I-4-11</t>
  </si>
  <si>
    <t>YFD00-4715-4-24</t>
  </si>
  <si>
    <t>M-I-4-24</t>
  </si>
  <si>
    <t>YFD00-4715-4-25</t>
  </si>
  <si>
    <t>M-I-4-25</t>
  </si>
  <si>
    <t>cigarette burn ROC14</t>
  </si>
  <si>
    <t>bad DC on ROC4 causes bad trim for entire ROC</t>
  </si>
  <si>
    <t>Low Iana draw for ROCs 12 and 13, but high overall Iana (Short?). ROC 12 is dead and a bad double column on ROCs 2 (34) and 13 (0). Manual Calibration required</t>
  </si>
  <si>
    <t>Raise vdig to at least 8 (10 better). ROCs 11 and 15 not functional. Digital voltages look good. Raising Vana on ROC 15 to 255 and lowering vthrcomp to 20, we can get some pixels to respond. Module will need to be calibrated by expert as custom configs are needed</t>
  </si>
  <si>
    <t xml:space="preserve">Decoding Error on TBM Core B Port 1. Replace TBM? Squished tornado and bad DC2 on ROC3 </t>
  </si>
  <si>
    <t xml:space="preserve">High Iana draw ROC1. Bad double column ROC 1 (32). Manual calibration required </t>
  </si>
  <si>
    <t>bad DC on ROC 8 causes trim to fail</t>
  </si>
  <si>
    <t>High Iana draw from ROC 13. Not sure why setvana test chooses high Vana setting, but I think it's the right thing to do. ROC 13 has a faulty double column, and is not trimmable</t>
  </si>
  <si>
    <t xml:space="preserve">HV Wirebonds fixed </t>
  </si>
  <si>
    <t>encapsulation program crashed ROC15</t>
  </si>
  <si>
    <t>alignment</t>
  </si>
  <si>
    <t>ROC15pad11</t>
  </si>
  <si>
    <t>QT: problems ROC8/9</t>
  </si>
  <si>
    <t>FT: bad DC ROC8,9,10,11,12,13,14,15</t>
  </si>
  <si>
    <t>bad DC on ROC8 causes bad trimming</t>
  </si>
  <si>
    <t>FT: bad DC ROC3 causes bad trim</t>
  </si>
  <si>
    <t>lots of edge effects</t>
  </si>
  <si>
    <t>RTI handling error ROC4 and ROC3</t>
  </si>
  <si>
    <t>2/3 HV bonds broken reworked</t>
  </si>
  <si>
    <t>non destructive pull test on HV bonds</t>
  </si>
  <si>
    <t>bonds bent on ROC0 and TBM</t>
  </si>
  <si>
    <t>FT:  bad DC ROC1/2/6/9/15</t>
  </si>
  <si>
    <t>bad DC on ROC1/15 causes bad trim</t>
  </si>
  <si>
    <t>FT: bad DC ROC15 causes bad trim</t>
  </si>
  <si>
    <t>C30</t>
  </si>
  <si>
    <t>A1GNQMX(200UM)</t>
  </si>
  <si>
    <t>AHGNTMX(200UM)</t>
  </si>
  <si>
    <t>C33</t>
  </si>
  <si>
    <t>BL_LM_130</t>
  </si>
  <si>
    <t>BL_LL_130</t>
  </si>
  <si>
    <t>BL_LC_130</t>
  </si>
  <si>
    <t>BL_CL_130</t>
  </si>
  <si>
    <t>BL_RC_130</t>
  </si>
  <si>
    <t>BL_CR_130</t>
  </si>
  <si>
    <t>BL_RM_130</t>
  </si>
  <si>
    <t>BL_RR_130</t>
  </si>
  <si>
    <t>BL_FR_130</t>
  </si>
  <si>
    <t>BL_BB_130</t>
  </si>
  <si>
    <t>BL_TT_133</t>
  </si>
  <si>
    <t>BL_LM_133</t>
  </si>
  <si>
    <t>BL_LL_133</t>
  </si>
  <si>
    <t>bad alignment</t>
  </si>
  <si>
    <t>crack and chip on ROC7</t>
  </si>
  <si>
    <t>was set aside because so hard to bond</t>
  </si>
  <si>
    <t>ROCs 0 3 4 5 6 7 8 9 10 11 12 13 14 15 cannot be programmed! Error! No good timings found. Needs phase scan</t>
  </si>
  <si>
    <t>gantry returned to home position and started opening and closing the valve after I chose the two ROC positions to be encapsulated</t>
  </si>
  <si>
    <t>reworked ROC10pad1-8 bonds</t>
  </si>
  <si>
    <t>P-A-2-35</t>
  </si>
  <si>
    <t>P-A-2-33</t>
  </si>
  <si>
    <t>P-A-3-35 (aka M_LL_912)</t>
  </si>
  <si>
    <t>P-A-2-20</t>
  </si>
  <si>
    <t>P-A-3-28 (aka M_TT_922)</t>
  </si>
  <si>
    <t>P-A-2-42</t>
  </si>
  <si>
    <t>P-A-3-13</t>
  </si>
  <si>
    <t>P-A-2-37</t>
  </si>
  <si>
    <t>P-A-2-22</t>
  </si>
  <si>
    <t>P-A-3-02</t>
  </si>
  <si>
    <t>P-A-2-07</t>
  </si>
  <si>
    <t>M_RR_922</t>
  </si>
  <si>
    <t>M_FR_922</t>
  </si>
  <si>
    <t>M_FR_913</t>
  </si>
  <si>
    <t>M_LL_923</t>
  </si>
  <si>
    <t>M_LL_922</t>
  </si>
  <si>
    <t>QT: pixel doesn't belong here: ROC5/3</t>
  </si>
  <si>
    <t>ROC positions will need to be re encapsulated</t>
  </si>
  <si>
    <t>High Idig. No Iana draw ROCs 5 and 6. High Iana draw for whole module, suspect Iana short in ROC5 or ROC6. Digital voltage on ROC5 and ROC6 is okay. Cannot decoding TBM Core A Port 1. Replace TBM?</t>
  </si>
  <si>
    <t>QT: AddressDecodingTest</t>
  </si>
  <si>
    <t>Calibrated with bare pxar</t>
  </si>
  <si>
    <t>calibrated with bare pxar</t>
  </si>
  <si>
    <t>FT: bad DC ROC1 causes bad trim</t>
  </si>
  <si>
    <t>bad rows ROC9</t>
  </si>
  <si>
    <t>YFD00-4715-1-26</t>
  </si>
  <si>
    <t>M-I-1-26</t>
  </si>
  <si>
    <t>YFD00-4715-2-25</t>
  </si>
  <si>
    <t>M-I-2-25</t>
  </si>
  <si>
    <t>YFD00-4715-2-46</t>
  </si>
  <si>
    <t>M-I-2-46</t>
  </si>
  <si>
    <t>YFD00-4715-2-49</t>
  </si>
  <si>
    <t>M-I-2-49</t>
  </si>
  <si>
    <t>YFC89-3815-1-1</t>
  </si>
  <si>
    <t>M-G-1-01</t>
  </si>
  <si>
    <t>YFD00-4715-4-44</t>
  </si>
  <si>
    <t>M-I-4-44</t>
  </si>
  <si>
    <t>YFD00-4715-4-46</t>
  </si>
  <si>
    <t>M-I-4-46</t>
  </si>
  <si>
    <t>YFD00-4715-4-49</t>
  </si>
  <si>
    <t>M-I-4-49</t>
  </si>
  <si>
    <t>QT: Iana zero for ROC8,9,10&amp;11</t>
  </si>
  <si>
    <t>moved to wire bonder Feb 27</t>
  </si>
  <si>
    <t>moved to dry air cabinet Feb 27</t>
  </si>
  <si>
    <t>FT: failed pretest</t>
  </si>
  <si>
    <t>ROC0pad9-11</t>
  </si>
  <si>
    <t>QT: bad DC ROC6, problem ROC12</t>
  </si>
  <si>
    <t>ROC11pad30</t>
  </si>
  <si>
    <t>HDI endholder relgued twice</t>
  </si>
  <si>
    <t xml:space="preserve">CRITICAL: problem with readout:  Incomplete DAQ data readout in function MultiRocOnePixel DacDacScan </t>
  </si>
  <si>
    <t>needle ruined bonds on ROC0-3 was reworked</t>
  </si>
  <si>
    <t>no good timings found needs a phase scan</t>
  </si>
  <si>
    <t>Batch B</t>
  </si>
  <si>
    <t>Batch G</t>
  </si>
  <si>
    <t>Batch I</t>
  </si>
  <si>
    <t>Batch J</t>
  </si>
  <si>
    <t>time</t>
  </si>
  <si>
    <t>Batch H</t>
  </si>
  <si>
    <t>min</t>
  </si>
  <si>
    <t>max</t>
  </si>
  <si>
    <t>stdev</t>
  </si>
  <si>
    <t>mode</t>
  </si>
  <si>
    <t>median</t>
  </si>
  <si>
    <t>Count</t>
  </si>
  <si>
    <t>total</t>
  </si>
  <si>
    <t>changed DAC to get 16 tornados</t>
  </si>
  <si>
    <t>bonds were reworked ROC0-3</t>
  </si>
  <si>
    <t>bent bonds on ROC0/1 and HV</t>
  </si>
  <si>
    <t>ROC0 bonds bent</t>
  </si>
  <si>
    <t>rebonded bonds ROC0 and ROC3</t>
  </si>
  <si>
    <t>average</t>
  </si>
  <si>
    <t>Week 1</t>
  </si>
  <si>
    <t>Week 2</t>
  </si>
  <si>
    <t>Week 3</t>
  </si>
  <si>
    <t>Week 4</t>
  </si>
  <si>
    <t>Week 5</t>
  </si>
  <si>
    <t>Week 6</t>
  </si>
  <si>
    <t>Week 7</t>
  </si>
  <si>
    <t>Week 8</t>
  </si>
  <si>
    <t>Week 9</t>
  </si>
  <si>
    <t>Week 10</t>
  </si>
  <si>
    <t>Week 11</t>
  </si>
  <si>
    <t>Week 12</t>
  </si>
  <si>
    <t>Total</t>
  </si>
  <si>
    <t>Yeild</t>
  </si>
  <si>
    <t>C25</t>
  </si>
  <si>
    <t>AFGNU6X(200UM)</t>
  </si>
  <si>
    <t>C23</t>
  </si>
  <si>
    <t>C27</t>
  </si>
  <si>
    <t>AGGNU5X(200UM)</t>
  </si>
  <si>
    <t>BL_LC_125</t>
  </si>
  <si>
    <t>BL_CL_125</t>
  </si>
  <si>
    <t>BL_RC_125</t>
  </si>
  <si>
    <t>BL_CR_125</t>
  </si>
  <si>
    <t>BL_RM_125</t>
  </si>
  <si>
    <t>BL_RR_125</t>
  </si>
  <si>
    <t>BL_FR_125</t>
  </si>
  <si>
    <t>BL_TT_123</t>
  </si>
  <si>
    <t>BL_LM_123</t>
  </si>
  <si>
    <t>BL_LL_123</t>
  </si>
  <si>
    <t>BL_RC_123</t>
  </si>
  <si>
    <t>BL_CR_123</t>
  </si>
  <si>
    <t>BL_RM_123</t>
  </si>
  <si>
    <t>BL_RR_123</t>
  </si>
  <si>
    <t>BL_FR_123</t>
  </si>
  <si>
    <t>BL_BB_123</t>
  </si>
  <si>
    <t>BL_TT_127</t>
  </si>
  <si>
    <t>BL_LL_127</t>
  </si>
  <si>
    <t>BL_FL_127</t>
  </si>
  <si>
    <t>BL_LM_127</t>
  </si>
  <si>
    <t>BL_LC_127</t>
  </si>
  <si>
    <t>BL_CL_127</t>
  </si>
  <si>
    <t>BL_RC_127</t>
  </si>
  <si>
    <t>BL_CR_127</t>
  </si>
  <si>
    <t>alignment bad</t>
  </si>
  <si>
    <t>bonds on ROC 11 not good. Material removed between pads</t>
  </si>
  <si>
    <t>Rework QT: Critical: problem with readout: Incomplete DAQ data readout in function MultiRoconePixelDacDacScan.</t>
  </si>
  <si>
    <t>moved chuck to chuck</t>
  </si>
  <si>
    <t>ROC7 reworked bonds and encapsulation</t>
  </si>
  <si>
    <t>HV pad badly scratched</t>
  </si>
  <si>
    <t>scratched on ROC6</t>
  </si>
  <si>
    <t>YFC84-3915-1-22</t>
  </si>
  <si>
    <t>YHH46-0216-1-26</t>
  </si>
  <si>
    <t>M-K-1-26</t>
  </si>
  <si>
    <t>YHH46-0216-1-30</t>
  </si>
  <si>
    <t>M-K-1-30</t>
  </si>
  <si>
    <t>scratch on ROC2</t>
  </si>
  <si>
    <t>YFC84-3915-1-34</t>
  </si>
  <si>
    <t>lint between HDI and sensor near HV bond</t>
  </si>
  <si>
    <t>glue on HV bonding pad</t>
  </si>
  <si>
    <t>YHJ41-0716</t>
  </si>
  <si>
    <t>M-M-x-yy</t>
  </si>
  <si>
    <t>M-K-2-05</t>
  </si>
  <si>
    <t>M-K-1-15</t>
  </si>
  <si>
    <t>M-K-1-13</t>
  </si>
  <si>
    <t>M-K-3-48</t>
  </si>
  <si>
    <t>M-J-4-18</t>
  </si>
  <si>
    <t>YFD04-4715-1-20</t>
  </si>
  <si>
    <t>YHH46-0216-1-9</t>
  </si>
  <si>
    <t>M-K-1-09</t>
  </si>
  <si>
    <t>YHH46-0216-1-18</t>
  </si>
  <si>
    <t>M-K-1-18</t>
  </si>
  <si>
    <t>YHH46-0216-1-24</t>
  </si>
  <si>
    <t>M-K-1-24</t>
  </si>
  <si>
    <t>YFD00-4715-4-30</t>
  </si>
  <si>
    <t>M-I-4-30</t>
  </si>
  <si>
    <t>YFD04-4715-4-18</t>
  </si>
  <si>
    <t>YHH46-0216-1-15</t>
  </si>
  <si>
    <t>YHH46-0216-2-5</t>
  </si>
  <si>
    <t>TBM needs to be replaced</t>
  </si>
  <si>
    <t>ROC12 half dead</t>
  </si>
  <si>
    <t>Shipment 1</t>
  </si>
  <si>
    <t>shipment 2</t>
  </si>
  <si>
    <t>shipment 3</t>
  </si>
  <si>
    <t>shipment 4</t>
  </si>
  <si>
    <t>Week 13</t>
  </si>
  <si>
    <t>FT: Grade B, ROC0 has slight bump bond problem</t>
  </si>
  <si>
    <t>YHH46-0216-1-19</t>
  </si>
  <si>
    <t>M-K-1-19</t>
  </si>
  <si>
    <t>YHH46-0216-1-21</t>
  </si>
  <si>
    <t>M-K-1-21</t>
  </si>
  <si>
    <t>corner bump bond problem ROC0</t>
  </si>
  <si>
    <t xml:space="preserve">unprogrammable ROC </t>
  </si>
  <si>
    <t>rebonded 14 wires on ROC0 and HV</t>
  </si>
  <si>
    <t>damage to bonds ROC8 during movement</t>
  </si>
  <si>
    <t>shim under HV for bonding</t>
  </si>
  <si>
    <t>AIGNQ5X(200UM)</t>
  </si>
  <si>
    <t>B14</t>
  </si>
  <si>
    <t>AHGNU4X(200UM)</t>
  </si>
  <si>
    <t>AFGNTPX(200UM)</t>
  </si>
  <si>
    <t>C36</t>
  </si>
  <si>
    <t>AEGNS8X(200UM)</t>
  </si>
  <si>
    <t>C24</t>
  </si>
  <si>
    <t>BL_TT_028</t>
  </si>
  <si>
    <t>BL_BB_125</t>
  </si>
  <si>
    <t>BL_LL_014</t>
  </si>
  <si>
    <t>BL_FL_014</t>
  </si>
  <si>
    <t>BL_LL_120</t>
  </si>
  <si>
    <t>BL_FL_120</t>
  </si>
  <si>
    <t>BL_RM_127</t>
  </si>
  <si>
    <t>BL_RR_127</t>
  </si>
  <si>
    <t>BL_FR_127</t>
  </si>
  <si>
    <t>BL_TT_136</t>
  </si>
  <si>
    <t>BL_LL_136</t>
  </si>
  <si>
    <t>BL_FL_136</t>
  </si>
  <si>
    <t>BL_LM_136</t>
  </si>
  <si>
    <t>BL_LC_136</t>
  </si>
  <si>
    <t>BL_CL_136</t>
  </si>
  <si>
    <t>BL_RC_136</t>
  </si>
  <si>
    <t>BL_CR_136</t>
  </si>
  <si>
    <t>BL_RM_136</t>
  </si>
  <si>
    <t>BL_RR_136</t>
  </si>
  <si>
    <t>BL_FR_136</t>
  </si>
  <si>
    <t>BL_TT_124</t>
  </si>
  <si>
    <t>BL_LL_124</t>
  </si>
  <si>
    <t>BL_FL_124</t>
  </si>
  <si>
    <t>BL_LM_124</t>
  </si>
  <si>
    <t>G_REV_6</t>
  </si>
  <si>
    <t>narrow pads</t>
  </si>
  <si>
    <t>G_REV_5</t>
  </si>
  <si>
    <t>chip on ROC2</t>
  </si>
  <si>
    <t>YFD00-4715-4-41</t>
  </si>
  <si>
    <t>M-I-4-41</t>
  </si>
  <si>
    <t>YFD04-4715-4-35</t>
  </si>
  <si>
    <t>YHH46-0216-1-13</t>
  </si>
  <si>
    <t>YHH46-0216-1-50</t>
  </si>
  <si>
    <t>M-K-1-50</t>
  </si>
  <si>
    <t>YHH46-0216-2-28</t>
  </si>
  <si>
    <t>M-K-2-28</t>
  </si>
  <si>
    <t>YHH46-0216-3-1</t>
  </si>
  <si>
    <t>M-K-3-01</t>
  </si>
  <si>
    <t>YHH46-0216-3-20</t>
  </si>
  <si>
    <t>M-K-3-20</t>
  </si>
  <si>
    <t>YHH46-0216-3-29</t>
  </si>
  <si>
    <t>M-K-3-29</t>
  </si>
  <si>
    <t>ROC12wire163</t>
  </si>
  <si>
    <t>QT: ROC 1 dead</t>
  </si>
  <si>
    <t>problem with intitial MoReWeb upload</t>
  </si>
  <si>
    <t>FT: Grade C 174 bad bumps ROC5</t>
  </si>
  <si>
    <t>YHH46-0216-1-34</t>
  </si>
  <si>
    <t>M-K-1-34</t>
  </si>
  <si>
    <t>YHH46-0216-1-38</t>
  </si>
  <si>
    <t>M-K-1-38</t>
  </si>
  <si>
    <t>BL_FR_109</t>
  </si>
  <si>
    <t>BL_RR_109</t>
  </si>
  <si>
    <t>YHH46-0216-2-4</t>
  </si>
  <si>
    <t>M-K-2-04</t>
  </si>
  <si>
    <t>module was originally sent to Purdue, ROC0 was reworked</t>
  </si>
  <si>
    <t>FT: Grade B, Bad DC ROC11, Bumps ROC6</t>
  </si>
  <si>
    <t>FT ROC1 dead</t>
  </si>
  <si>
    <t>FT: Grade C, bump bond problem ROC0</t>
  </si>
  <si>
    <t>Bump bond problem ROC0</t>
  </si>
  <si>
    <t>Slight bump bond problem ROC 13 corner</t>
  </si>
  <si>
    <t>slight bump bond problem ROC13 corner</t>
  </si>
  <si>
    <t>damage on 5 ROCs</t>
  </si>
  <si>
    <t>bond pad dammage ROC11</t>
  </si>
  <si>
    <t>bond pad dammage ROC10</t>
  </si>
  <si>
    <t>ready for assembly</t>
  </si>
  <si>
    <t>chips out of ROC2</t>
  </si>
  <si>
    <t>BL_BB_104</t>
  </si>
  <si>
    <t>C4</t>
  </si>
  <si>
    <t>module was originally sent to Purdue, ROC4 was reworked</t>
  </si>
  <si>
    <t>QT: Bad DC ROC15</t>
  </si>
  <si>
    <t>bad silk screen</t>
  </si>
  <si>
    <t>shipment 30</t>
  </si>
  <si>
    <t>shipment 31</t>
  </si>
  <si>
    <t>shipment 29</t>
  </si>
  <si>
    <t>shipment 28</t>
  </si>
  <si>
    <t>shipment 27</t>
  </si>
  <si>
    <t>shipment 26</t>
  </si>
  <si>
    <t>shipment 25</t>
  </si>
  <si>
    <t>shipment 24</t>
  </si>
  <si>
    <t>shipment 23</t>
  </si>
  <si>
    <t>YHH46-0216-2-16</t>
  </si>
  <si>
    <t>M-K-2-16</t>
  </si>
  <si>
    <t>back from RTI March 11</t>
  </si>
  <si>
    <t>YHH46-0216-2-27</t>
  </si>
  <si>
    <t>M-K-2-27</t>
  </si>
  <si>
    <t>YHH46-0216-2-36</t>
  </si>
  <si>
    <t>M-K-2-36</t>
  </si>
  <si>
    <t>YHH46-0216-2-39</t>
  </si>
  <si>
    <t>M-K-2-39</t>
  </si>
  <si>
    <t>scratch on ROC2 bonding pads</t>
  </si>
  <si>
    <t>QT: ROC5/14 dead, ROC8 has problems</t>
  </si>
  <si>
    <t>QT: bad DC ROC6</t>
  </si>
  <si>
    <t>glue on HV sensor</t>
  </si>
  <si>
    <t xml:space="preserve">FT: token length errors </t>
  </si>
  <si>
    <t>Gain problem</t>
  </si>
  <si>
    <t>FT: ROC7 gain problem</t>
  </si>
  <si>
    <t>FT: Grade B, ROC6 Gain problem</t>
  </si>
  <si>
    <t>ROC6 gain problem</t>
  </si>
  <si>
    <t>FT: ROC3 bump bond problem</t>
  </si>
  <si>
    <t>bump bond problem ROC3</t>
  </si>
  <si>
    <t>QT: bad DCs ROC14</t>
  </si>
  <si>
    <t>FT: Grade A, IV Grade B</t>
  </si>
  <si>
    <t>FT: missing ROC ROC10</t>
  </si>
  <si>
    <t>FT: bump bond problem ROC11</t>
  </si>
  <si>
    <t>bump bond problem ROC11</t>
  </si>
  <si>
    <t>FT: gain problem ROC8</t>
  </si>
  <si>
    <t>C18</t>
  </si>
  <si>
    <t>A5GNWFX(200UM)</t>
  </si>
  <si>
    <t>C14</t>
  </si>
  <si>
    <t>BL_BB_118</t>
  </si>
  <si>
    <t>BL_TT_114</t>
  </si>
  <si>
    <t>BL_LL_114</t>
  </si>
  <si>
    <t>BL_FL_114</t>
  </si>
  <si>
    <t>BL_LM_114</t>
  </si>
  <si>
    <t>BL_LC_114</t>
  </si>
  <si>
    <t>BL_CL_114</t>
  </si>
  <si>
    <t>BL_RC_114</t>
  </si>
  <si>
    <t>BL_CR_114</t>
  </si>
  <si>
    <t>BL_RM_114</t>
  </si>
  <si>
    <t>BL_RR_114</t>
  </si>
  <si>
    <t>BL_FR_114</t>
  </si>
  <si>
    <t>BL_BB_114</t>
  </si>
  <si>
    <t>YHH46-0216-1-3</t>
  </si>
  <si>
    <t>M-K-1-03</t>
  </si>
  <si>
    <t>glued</t>
  </si>
  <si>
    <t>YHH46-0216-1-40</t>
  </si>
  <si>
    <t>M-K-1-40</t>
  </si>
  <si>
    <t>wide pads</t>
  </si>
  <si>
    <t>rev 7</t>
  </si>
  <si>
    <t>QT: ROC5 half dead, Bad DC ROC8/11</t>
  </si>
  <si>
    <t>C19</t>
  </si>
  <si>
    <t>AGGNSGX(200UM)</t>
  </si>
  <si>
    <t>C5</t>
  </si>
  <si>
    <t>AKGNS2X(200UM)</t>
  </si>
  <si>
    <t>AQGNQYX(200UM)</t>
  </si>
  <si>
    <t>C34</t>
  </si>
  <si>
    <t>FT: ROC5 rel gain width</t>
  </si>
  <si>
    <t>FT: Threshold problem ROC3</t>
  </si>
  <si>
    <t>Week 14</t>
  </si>
  <si>
    <t>shipment 32</t>
  </si>
  <si>
    <t>scratch on bond pads</t>
  </si>
  <si>
    <t>BL_TT_119</t>
  </si>
  <si>
    <t>BL_LL_119</t>
  </si>
  <si>
    <t>BL_FL_119</t>
  </si>
  <si>
    <t>BL_LM_119</t>
  </si>
  <si>
    <t>BL_LC_119</t>
  </si>
  <si>
    <t>BL_CL_119</t>
  </si>
  <si>
    <t>BL_RC_119</t>
  </si>
  <si>
    <t>BL_CR_119</t>
  </si>
  <si>
    <t>BL_RM_119</t>
  </si>
  <si>
    <t>BL_RR_119</t>
  </si>
  <si>
    <t>BL_FR_119</t>
  </si>
  <si>
    <t>BL_BB_119</t>
  </si>
  <si>
    <t>BL_RC_105</t>
  </si>
  <si>
    <t>BL_CR_105</t>
  </si>
  <si>
    <t>BL_FR_024</t>
  </si>
  <si>
    <t>BL_TT_134</t>
  </si>
  <si>
    <t>BL_LL_134</t>
  </si>
  <si>
    <t>BL_FL_134</t>
  </si>
  <si>
    <t>the glue reservoir plate was misplaced and the stamp tools were dipped in the wrong place (in the edge of the pockets), as a result, some areas of the modules got little glue and others got too much glue. I noticed that before to pick and place the HDI so I tried to clean the module using isopropyl alcohol first and the using acetone. I think I removed most of the glue but probably there are some residuals. I decided to start over the glue routine and glue these modules since even though they are not perfect (indeed not grade A) still  they can be useful.</t>
  </si>
  <si>
    <t>YHH46-0216-2-34</t>
  </si>
  <si>
    <t>YHH46-0216-2-35</t>
  </si>
  <si>
    <t>YHH46-0216-2-42</t>
  </si>
  <si>
    <t>M-K-2-34</t>
  </si>
  <si>
    <t>M-K-2-35</t>
  </si>
  <si>
    <t>M-K-2-42</t>
  </si>
  <si>
    <t>YHH46-0216-2-43</t>
  </si>
  <si>
    <t>M-K-2-43</t>
  </si>
  <si>
    <t>YHH46-0216-1-14</t>
  </si>
  <si>
    <t>M-K-1-14</t>
  </si>
  <si>
    <t>YHH46-0216-1-27</t>
  </si>
  <si>
    <t>M-K-1-27</t>
  </si>
  <si>
    <t>M-K-2-11</t>
  </si>
  <si>
    <t>YHH46-0216-2-11</t>
  </si>
  <si>
    <t>YHH46-0216-2-22</t>
  </si>
  <si>
    <t>M-K-2-22</t>
  </si>
  <si>
    <t>the glue reservoir plate was misplaced and the stamp tools were dipped in the wrong place (in the edge of the pockets), as a result, some areas of the modules got little glue and others got too much glue. I noticed that before to pick and place the HDI so I tried to clean the module using isopropyl alcohol first and the using acetone. I think I removed most of the glue but probably there are some residuals. I decided to start over the glue routine and glue these modules since even though they are not perfect (indeed not grade A) still  they can be useful</t>
  </si>
  <si>
    <t>glue on HV</t>
  </si>
  <si>
    <t>scratch on sensor and bond pads</t>
  </si>
  <si>
    <t>scratch on sensor</t>
  </si>
  <si>
    <t>chip out of ROC corner</t>
  </si>
  <si>
    <t>hole in passivation layer ROC6</t>
  </si>
  <si>
    <t>YHH51-0216-1-13</t>
  </si>
  <si>
    <t>M-L-1-13</t>
  </si>
  <si>
    <t>M-L-1-30</t>
  </si>
  <si>
    <t>YHH51-0216-1-30</t>
  </si>
  <si>
    <t>YHH51-0216-1-39</t>
  </si>
  <si>
    <t>M-L-1-39</t>
  </si>
  <si>
    <t>YHH51-0216-4-17</t>
  </si>
  <si>
    <t>M-L-4-17</t>
  </si>
  <si>
    <t>YHH46-0216-3-41</t>
  </si>
  <si>
    <t>M-K-3-41</t>
  </si>
  <si>
    <t>YHH46-0216-3-42</t>
  </si>
  <si>
    <t>M-K-3-42</t>
  </si>
  <si>
    <t>YHH46-0216-3-48</t>
  </si>
  <si>
    <t>YHH51-0216-4-46</t>
  </si>
  <si>
    <t>M-L-4-46</t>
  </si>
  <si>
    <t>ROC5pad1&amp;2</t>
  </si>
  <si>
    <t>ROC0pad35</t>
  </si>
  <si>
    <t>QT: ROC10 pixel with address problem</t>
  </si>
  <si>
    <t>ROC9pad7</t>
  </si>
  <si>
    <t>black mark on ROC13</t>
  </si>
  <si>
    <t>FT: debris ROC5,8, and 11</t>
  </si>
  <si>
    <t>FT: debris ROC14</t>
  </si>
  <si>
    <t>QT: ROC4 pixel with address problem</t>
  </si>
  <si>
    <t>discontinuous sylgard on ROC9/10/11</t>
  </si>
  <si>
    <t>M-M-3-11</t>
  </si>
  <si>
    <t>M-M-2-03</t>
  </si>
  <si>
    <t>FT: TBM seems to be bad</t>
  </si>
  <si>
    <t>YHH51-0216-1-33</t>
  </si>
  <si>
    <t>M-L-1-33</t>
  </si>
  <si>
    <t>YHH51-0216-1-38</t>
  </si>
  <si>
    <t>M-L-1-38</t>
  </si>
  <si>
    <t>YHH51-0216-1-40</t>
  </si>
  <si>
    <t>M-L-1-40</t>
  </si>
  <si>
    <t>FT: incomplete in MoReWeb</t>
  </si>
  <si>
    <t>FT: ROC 7 mostly bad bumps</t>
  </si>
  <si>
    <t>ROC0pad3/4</t>
  </si>
  <si>
    <t>ROC7 bonds reworked</t>
  </si>
  <si>
    <t>QT: ROC2 bad DC</t>
  </si>
  <si>
    <t>FT: not getting data TB2</t>
  </si>
  <si>
    <t>FT: bad DC ROC5/3, dead ROC8</t>
  </si>
  <si>
    <t>ROC0pad9 ROC pad unbondable</t>
  </si>
  <si>
    <t xml:space="preserve">ROC0pads1-4 ROC pads unbondable </t>
  </si>
  <si>
    <t>C13</t>
  </si>
  <si>
    <t>AMGNTHX(200UM)</t>
  </si>
  <si>
    <t>C2</t>
  </si>
  <si>
    <t>AKGNU1X(200UM)</t>
  </si>
  <si>
    <t>AGGNTNX(200UM)</t>
  </si>
  <si>
    <t>A1GNQ5X(200UM)</t>
  </si>
  <si>
    <t>A2GNT2X(200UM)</t>
  </si>
  <si>
    <t>A6GNRZX(200UM)</t>
  </si>
  <si>
    <t>BL_BB_113</t>
  </si>
  <si>
    <t>BL_TT_102</t>
  </si>
  <si>
    <t>BL_LL_102</t>
  </si>
  <si>
    <t>BL_FL_102</t>
  </si>
  <si>
    <t>BL_RC_102</t>
  </si>
  <si>
    <t>BL_CR_102</t>
  </si>
  <si>
    <t>BL_RM_102</t>
  </si>
  <si>
    <t>BL_RR_102</t>
  </si>
  <si>
    <t>BL_FR_102</t>
  </si>
  <si>
    <t>BL_BB_102</t>
  </si>
  <si>
    <t>BL_LM_134</t>
  </si>
  <si>
    <t>BL_LC_134</t>
  </si>
  <si>
    <t>BL_CL_134</t>
  </si>
  <si>
    <t>BL_RC_134</t>
  </si>
  <si>
    <t>BL_CR_134</t>
  </si>
  <si>
    <t>BL_RM_134</t>
  </si>
  <si>
    <t>BL_RR_134</t>
  </si>
  <si>
    <t>BL_FR_134</t>
  </si>
  <si>
    <t>BL_BB_134</t>
  </si>
  <si>
    <t>BL_FL_146</t>
  </si>
  <si>
    <t>BL_LC_146</t>
  </si>
  <si>
    <t>BL_CL_146</t>
  </si>
  <si>
    <t>BL_RC_146</t>
  </si>
  <si>
    <t>BL_CR_146</t>
  </si>
  <si>
    <t>BL_RM_146</t>
  </si>
  <si>
    <t>BL_RR_146</t>
  </si>
  <si>
    <t>BL_FR_146</t>
  </si>
  <si>
    <t>BL_LC_106</t>
  </si>
  <si>
    <t>BL_CL_106</t>
  </si>
  <si>
    <t>BL_LL_045</t>
  </si>
  <si>
    <t>BL_FL_045</t>
  </si>
  <si>
    <t>Grade B HR test, bad DC ROC11</t>
  </si>
  <si>
    <t>could not get copper peak</t>
  </si>
  <si>
    <t>encapsultation rework</t>
  </si>
  <si>
    <t>chip out of ROC4</t>
  </si>
  <si>
    <t>Big scratches on some sensors</t>
  </si>
  <si>
    <t>YFD04-4715-3-28</t>
  </si>
  <si>
    <t>M-J-3-28</t>
  </si>
  <si>
    <t>YHH51-0216-4-1</t>
  </si>
  <si>
    <t>M-L-4-01</t>
  </si>
  <si>
    <t>YHH51-0216-4-7</t>
  </si>
  <si>
    <t>M-L-4-07</t>
  </si>
  <si>
    <t>YHH51-0216-4-39</t>
  </si>
  <si>
    <t>M-L-4-39</t>
  </si>
  <si>
    <t>YHH46-0216-3-31</t>
  </si>
  <si>
    <t>M-K-3-31</t>
  </si>
  <si>
    <t>YHH51-0216-1-48</t>
  </si>
  <si>
    <t>M-L-1-48</t>
  </si>
  <si>
    <t>YHH51-0216-2-20</t>
  </si>
  <si>
    <t>M-L-2-20</t>
  </si>
  <si>
    <t>YHH51-0216-3-29</t>
  </si>
  <si>
    <t>M-L-3-29</t>
  </si>
  <si>
    <t>Totally broken</t>
  </si>
  <si>
    <t>QT: Bad DC ROC11</t>
  </si>
  <si>
    <t>QT: ROC8 pixel with address problem</t>
  </si>
  <si>
    <t>QT: Channel 1 Number of ROCs (4) != Token Chain Length (8)</t>
  </si>
  <si>
    <t>many scratched on the sensor</t>
  </si>
  <si>
    <t>many scratched on sensor</t>
  </si>
  <si>
    <t>possible bad alignment found in data</t>
  </si>
  <si>
    <t>FT: Grade B, Bad DC ROC 4</t>
  </si>
  <si>
    <t>FT: debris in ROC2</t>
  </si>
  <si>
    <t>YHJ74-1116</t>
  </si>
  <si>
    <t>M-N-x-yy</t>
  </si>
  <si>
    <t>YHH51-0216-4-29</t>
  </si>
  <si>
    <t>M-L-4-29</t>
  </si>
  <si>
    <t>YHH51-0216-4-40</t>
  </si>
  <si>
    <t>M-L-4-40</t>
  </si>
  <si>
    <t>YHH51-0216-4-50</t>
  </si>
  <si>
    <t>M-L-4-50</t>
  </si>
  <si>
    <t>YHH46-0216-2-1</t>
  </si>
  <si>
    <t>M-K-2-01</t>
  </si>
  <si>
    <t>YHH46-0216-2-38</t>
  </si>
  <si>
    <t>M-K-2-38</t>
  </si>
  <si>
    <t>YHH51-0216-1-3</t>
  </si>
  <si>
    <t>M-L-1-03</t>
  </si>
  <si>
    <t>YHH51-0216-1-7</t>
  </si>
  <si>
    <t>M-L-1-07</t>
  </si>
  <si>
    <t>Week 15</t>
  </si>
  <si>
    <t>shipment 33</t>
  </si>
  <si>
    <t>QT: ROC1 dead</t>
  </si>
  <si>
    <t>sylgard like substance ROC9pad6</t>
  </si>
  <si>
    <t>program froze during bonding</t>
  </si>
  <si>
    <t>M-L-1-18</t>
  </si>
  <si>
    <t>M-K-2-08</t>
  </si>
  <si>
    <t>M-L-1-23</t>
  </si>
  <si>
    <t>M-K-3-43</t>
  </si>
  <si>
    <t>M-K-2-44</t>
  </si>
  <si>
    <t>M-L-2-34</t>
  </si>
  <si>
    <t>moved to glue basin</t>
  </si>
  <si>
    <t>FT: Grade B, gain problem</t>
  </si>
  <si>
    <t>BL_LM_104</t>
  </si>
  <si>
    <t>BL_LL_104</t>
  </si>
  <si>
    <t>FT: unprogrammable ROC</t>
  </si>
  <si>
    <t>ROCs sylgarded to chuck</t>
  </si>
  <si>
    <t>encapsulated using new program</t>
  </si>
  <si>
    <t>FT: bad DC ROC 8</t>
  </si>
  <si>
    <t>FT: ROC 1 dead</t>
  </si>
  <si>
    <t>Module skylgarded to Chuck</t>
  </si>
  <si>
    <t>QT: ROC7/13 dead, bad DC ROC5</t>
  </si>
  <si>
    <t>FT: ROC12 bumps</t>
  </si>
  <si>
    <t>FT: bad DC ROC10, trim ROC15</t>
  </si>
  <si>
    <t>FT: ROC1 bumps</t>
  </si>
  <si>
    <t>new encapsulation program</t>
  </si>
  <si>
    <t>YHH51-0216-2-15</t>
  </si>
  <si>
    <t>M-L-2-15</t>
  </si>
  <si>
    <t>C42</t>
  </si>
  <si>
    <t>AKGNXHX(200UM)</t>
  </si>
  <si>
    <t>C48</t>
  </si>
  <si>
    <t>ALGNWZX(200UM)</t>
  </si>
  <si>
    <t>C16</t>
  </si>
  <si>
    <t>61D</t>
  </si>
  <si>
    <t>ARGNWUX(200UM)</t>
  </si>
  <si>
    <t>BL_RC_142</t>
  </si>
  <si>
    <t>BL_CR_142</t>
  </si>
  <si>
    <t>BL_RM_142</t>
  </si>
  <si>
    <t>BL_RR_142</t>
  </si>
  <si>
    <t>BL_FR_142</t>
  </si>
  <si>
    <t>BL_BB_142</t>
  </si>
  <si>
    <t>BL_TT_148</t>
  </si>
  <si>
    <t>BL_RR_148</t>
  </si>
  <si>
    <t>BL_FR_148</t>
  </si>
  <si>
    <t>BL_RM_148</t>
  </si>
  <si>
    <t>BL_RC_148</t>
  </si>
  <si>
    <t>BL_CR_148</t>
  </si>
  <si>
    <t>BL_LC_148</t>
  </si>
  <si>
    <t>BL_CL_148</t>
  </si>
  <si>
    <t>BL_LM_148</t>
  </si>
  <si>
    <t>BL_LL_148</t>
  </si>
  <si>
    <t>BL_FL_148</t>
  </si>
  <si>
    <t>BL_BB_148</t>
  </si>
  <si>
    <t>BL_TT_116</t>
  </si>
  <si>
    <t>BL_LL_116</t>
  </si>
  <si>
    <t>BL_FL_116</t>
  </si>
  <si>
    <t>BL_LM_116</t>
  </si>
  <si>
    <t>BL_LC_116</t>
  </si>
  <si>
    <t>BL_CL_116</t>
  </si>
  <si>
    <t>BL_RC_116</t>
  </si>
  <si>
    <t>BL_CR_116</t>
  </si>
  <si>
    <t>BL_RM_116</t>
  </si>
  <si>
    <t>BL_RR_116</t>
  </si>
  <si>
    <t>BL_FR_116</t>
  </si>
  <si>
    <t>BL_BB_116</t>
  </si>
  <si>
    <t>BL_RC_034</t>
  </si>
  <si>
    <t>BL_CR_034</t>
  </si>
  <si>
    <t>YHH51-0216-1-8</t>
  </si>
  <si>
    <t>M-L-1-08</t>
  </si>
  <si>
    <t>YHH51-0216-1-18</t>
  </si>
  <si>
    <t>YHH51-0216-1-23</t>
  </si>
  <si>
    <t>YHH51-0216-1-43</t>
  </si>
  <si>
    <t>M-L-1-43</t>
  </si>
  <si>
    <t>YHH51-0216-2-29</t>
  </si>
  <si>
    <t>M-L-2-29</t>
  </si>
  <si>
    <t>YHH51-0216-2-30</t>
  </si>
  <si>
    <t>M-L-2-30</t>
  </si>
  <si>
    <t>YHH51-0216-2-34</t>
  </si>
  <si>
    <t>discoloration ROC7</t>
  </si>
  <si>
    <t>discoloration ROC3</t>
  </si>
  <si>
    <t>blue discoloring on sensor</t>
  </si>
  <si>
    <t>scratch on ROC0</t>
  </si>
  <si>
    <t>scratch on grounding ring</t>
  </si>
  <si>
    <t>FT: ROC11 has debris</t>
  </si>
  <si>
    <t>gain issue</t>
  </si>
  <si>
    <t>FT: Grade B, Bad bumps ROC3/15</t>
  </si>
  <si>
    <t>FT: bad DC ROC5, ROC13 dead</t>
  </si>
  <si>
    <t>bondable</t>
  </si>
  <si>
    <t>not bondable</t>
  </si>
  <si>
    <t>M-L-1-33 spot 1</t>
  </si>
  <si>
    <t>Si</t>
  </si>
  <si>
    <t>Ti</t>
  </si>
  <si>
    <t>Al</t>
  </si>
  <si>
    <t>M-L-1-33 spot 2</t>
  </si>
  <si>
    <t>M-L-1-33 spot 5</t>
  </si>
  <si>
    <t>M-L-1-33 spot 3</t>
  </si>
  <si>
    <t>M-L-1-33 spot 4</t>
  </si>
  <si>
    <t>M-K-3-41 spot 1</t>
  </si>
  <si>
    <t>M-K-3-41 spot 2</t>
  </si>
  <si>
    <t>M-K-3-41 spot 3</t>
  </si>
  <si>
    <t>Mean</t>
  </si>
  <si>
    <t>range</t>
  </si>
  <si>
    <t>YHH46-0216-1-29</t>
  </si>
  <si>
    <t>M-K-1-29</t>
  </si>
  <si>
    <t>YHH51-0216-4-10</t>
  </si>
  <si>
    <t>M-L-4-10</t>
  </si>
  <si>
    <t>YHH51-0216-4-27</t>
  </si>
  <si>
    <t>M-L-4-27</t>
  </si>
  <si>
    <t>YHH46-0216-2-08</t>
  </si>
  <si>
    <t>YHH51-0216-2-7</t>
  </si>
  <si>
    <t>M-L-2-07</t>
  </si>
  <si>
    <t>YHH51-0216-2-26</t>
  </si>
  <si>
    <t>M-L-2-26</t>
  </si>
  <si>
    <t>YHH51-0216-3-36</t>
  </si>
  <si>
    <t>M-L-3-36</t>
  </si>
  <si>
    <t>YHH51-0216-3-40</t>
  </si>
  <si>
    <t>M-L-3-40</t>
  </si>
  <si>
    <t>ROC6pad14</t>
  </si>
  <si>
    <t>bonding ran out of wire</t>
  </si>
  <si>
    <t>bonder ran out of wire</t>
  </si>
  <si>
    <t>lots of rebonds</t>
  </si>
  <si>
    <t>ROC0pad11</t>
  </si>
  <si>
    <t>QT: ROC 7/13/15 dead</t>
  </si>
  <si>
    <t>ROC0 ROC bonds unbondable</t>
  </si>
  <si>
    <t>FT: HV Grade C, but ROCs Grade A</t>
  </si>
  <si>
    <t>QT: mostly dead</t>
  </si>
  <si>
    <t>ROC3pad25/28</t>
  </si>
  <si>
    <t>ROC4pad14-16</t>
  </si>
  <si>
    <t>ROC6pad14/18/19-25</t>
  </si>
  <si>
    <t>ROC6pad31/32</t>
  </si>
  <si>
    <t>M-L-3-14</t>
  </si>
  <si>
    <t>M-I-4-04</t>
  </si>
  <si>
    <t>M-L-4-47</t>
  </si>
  <si>
    <t>M-L-2-32</t>
  </si>
  <si>
    <t>M-L-3-24</t>
  </si>
  <si>
    <t>M-L-2-44</t>
  </si>
  <si>
    <t>M-L-2-45</t>
  </si>
  <si>
    <t>shitty to bond</t>
  </si>
  <si>
    <t>M-L-2-11</t>
  </si>
  <si>
    <t>M-L-2-13</t>
  </si>
  <si>
    <t>M-L-3-39</t>
  </si>
  <si>
    <t>M-L-2-42</t>
  </si>
  <si>
    <t>Week 16</t>
  </si>
  <si>
    <t>shipment 34</t>
  </si>
  <si>
    <t>Week 17</t>
  </si>
  <si>
    <t>shipment 35</t>
  </si>
  <si>
    <t>FT: debris ROC11</t>
  </si>
  <si>
    <t>FT: Grade B, Bad DC ROC7</t>
  </si>
  <si>
    <t>TBM replaced</t>
  </si>
  <si>
    <t>replacing TBM helped but module still Grade C</t>
  </si>
  <si>
    <t>replacing TBM did not help, bypassed ROC2</t>
  </si>
  <si>
    <t>replacing TBM helped module Grade B bad DC ROC9</t>
  </si>
  <si>
    <t>replacing TBM did not help, bypassed ROC11</t>
  </si>
  <si>
    <t>suspect ESD damage during probing at FNAL</t>
  </si>
  <si>
    <t xml:space="preserve">narrow pads </t>
  </si>
  <si>
    <t>FT: token chain length errors</t>
  </si>
  <si>
    <t>FT: Grade B, Bad IV, scratch across ROC10/11</t>
  </si>
  <si>
    <t>YHH51-0216-2-11</t>
  </si>
  <si>
    <t>YHH51-0216-2-13</t>
  </si>
  <si>
    <t>YHH51-0216-2-44</t>
  </si>
  <si>
    <t>YHH51-0216-2-45</t>
  </si>
  <si>
    <t>module stuck to chuck</t>
  </si>
  <si>
    <t>YHH46-0216-2-44</t>
  </si>
  <si>
    <t>YHH51-0216-2-32</t>
  </si>
  <si>
    <t>YHH51-0216-2-42</t>
  </si>
  <si>
    <t>YHJ41-0716-4-2</t>
  </si>
  <si>
    <t>M-M-4-02</t>
  </si>
  <si>
    <t>ROC0pad14</t>
  </si>
  <si>
    <t>C44</t>
  </si>
  <si>
    <t>A7GNYCX(200UM)</t>
  </si>
  <si>
    <t>AZGNQPX(200UM)</t>
  </si>
  <si>
    <t>C52</t>
  </si>
  <si>
    <t>C47</t>
  </si>
  <si>
    <t>AWGNZ5X(200UM)</t>
  </si>
  <si>
    <t>BL_LM_144</t>
  </si>
  <si>
    <t>BL_LL_144</t>
  </si>
  <si>
    <t>BL_LC_144</t>
  </si>
  <si>
    <t>BL_CL_144</t>
  </si>
  <si>
    <t>BL_RC_144</t>
  </si>
  <si>
    <t>BL_CR_144</t>
  </si>
  <si>
    <t>BL_RM_144</t>
  </si>
  <si>
    <t>BL_RR_144</t>
  </si>
  <si>
    <t>BL_FR_144</t>
  </si>
  <si>
    <t>BL_FL_144</t>
  </si>
  <si>
    <t>BL_BB_144</t>
  </si>
  <si>
    <t>BL_TT_152</t>
  </si>
  <si>
    <t>BL_LL_152</t>
  </si>
  <si>
    <t>BL_FL_152</t>
  </si>
  <si>
    <t>BL_LM_152</t>
  </si>
  <si>
    <t>BL_LC_152</t>
  </si>
  <si>
    <t>BL_CL_152</t>
  </si>
  <si>
    <t>BL_RM_152</t>
  </si>
  <si>
    <t>BL_RR_152</t>
  </si>
  <si>
    <t>BL_FR_152</t>
  </si>
  <si>
    <t>BL_BB_152</t>
  </si>
  <si>
    <t>BL_TT_147</t>
  </si>
  <si>
    <t>BL_LL_147</t>
  </si>
  <si>
    <t>BL_FL_147</t>
  </si>
  <si>
    <t>BL_LM_147</t>
  </si>
  <si>
    <t>BL_LC_147</t>
  </si>
  <si>
    <t>BL_CL_147</t>
  </si>
  <si>
    <t>BL_RM_147</t>
  </si>
  <si>
    <t>BL_RR_147</t>
  </si>
  <si>
    <t>BL_FR_147</t>
  </si>
  <si>
    <t>BL_BB_147</t>
  </si>
  <si>
    <t>bond rework</t>
  </si>
  <si>
    <t>unbondable</t>
  </si>
  <si>
    <t>M-M-1-35</t>
  </si>
  <si>
    <t>M-M-2-10</t>
  </si>
  <si>
    <t>M-M-2-09</t>
  </si>
  <si>
    <t>M-M-1-05</t>
  </si>
  <si>
    <t>M-M-2-50</t>
  </si>
  <si>
    <t>M-M-4-11</t>
  </si>
  <si>
    <t>M-M-4-06</t>
  </si>
  <si>
    <t>M-M-3-46</t>
  </si>
  <si>
    <t>M-M-4-12</t>
  </si>
  <si>
    <t>M-M-4-41</t>
  </si>
  <si>
    <t>M-M-1-43</t>
  </si>
  <si>
    <t>scratch on bonding pad ROC2/ROC0</t>
  </si>
  <si>
    <t>contamination on the sensor</t>
  </si>
  <si>
    <t>scratch on bonding pad ROC6</t>
  </si>
  <si>
    <t>chip on ROC1, scratch on guard ring</t>
  </si>
  <si>
    <t>scratch on bonding pad RO13</t>
  </si>
  <si>
    <t>moved to old glue reservoir</t>
  </si>
  <si>
    <t>FT: pages of token chain length errors</t>
  </si>
  <si>
    <t>YHJ41-0716-1-5</t>
  </si>
  <si>
    <t>YHJ41-0716-1-35</t>
  </si>
  <si>
    <t>YHJ41-0716-2-9</t>
  </si>
  <si>
    <t>ROC11pad35</t>
  </si>
  <si>
    <t>ROC15pad?</t>
  </si>
  <si>
    <t>ROC0pad28</t>
  </si>
  <si>
    <t>ROC2pad27-29</t>
  </si>
  <si>
    <t>ROC2pad35</t>
  </si>
  <si>
    <t>ROC5pad16</t>
  </si>
  <si>
    <t>ROC4pad5</t>
  </si>
  <si>
    <t>scratch on bonding pad ROC5</t>
  </si>
  <si>
    <t>scratch on bias pad near ROC15</t>
  </si>
  <si>
    <t>scratch on bonding pad ROC6/2</t>
  </si>
  <si>
    <t>scratch on bonding pad ROC13</t>
  </si>
  <si>
    <t>moved chucks</t>
  </si>
  <si>
    <t>xr042</t>
  </si>
  <si>
    <t>xr051</t>
  </si>
  <si>
    <t>YHJ41-0716-1-43</t>
  </si>
  <si>
    <t>YHJ41-0716-2-10</t>
  </si>
  <si>
    <t>YHJ41-0716-2-50</t>
  </si>
  <si>
    <t>YHJ41-0716-3-46</t>
  </si>
  <si>
    <t>QT: Channel 0 Event ID mismatch: local ID (2) !=  TBM ID (63)</t>
  </si>
  <si>
    <t>ROC1pad34</t>
  </si>
  <si>
    <t>QT: Channel 0 Event ID mismatch:  local ID (136) !=  TBM ID (137)</t>
  </si>
  <si>
    <t>bonded with new wedge</t>
  </si>
  <si>
    <t>QT: ROC15 spotty</t>
  </si>
  <si>
    <t>YHH51-0216-3-24</t>
  </si>
  <si>
    <t>YHH51-0216-3-39</t>
  </si>
  <si>
    <t>YHH51-0216-3-14</t>
  </si>
  <si>
    <t>YHH46-0216-3-18</t>
  </si>
  <si>
    <t>M-K-3-18</t>
  </si>
  <si>
    <t>YHJ41-0716-4-6</t>
  </si>
  <si>
    <t>YHJ41-0716-4-11</t>
  </si>
  <si>
    <t>YHJ41-0716-4-12</t>
  </si>
  <si>
    <t>YHJ41-0716-4-41</t>
  </si>
  <si>
    <t>YHJ78-1216</t>
  </si>
  <si>
    <t>M-O-x-yy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</si>
</sst>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0000"/>
  </numFmts>
  <fonts count="13" x14ac:knownFonts="1">
    <font>
      <sz val="11"/>
      <color indexed="8"/>
      <name val="Calibri"/>
      <family val="2"/>
    </font>
    <font>
      <sz val="12"/>
      <color theme="1"/>
      <name val="Calibri"/>
      <family val="2"/>
      <scheme val="minor"/>
    </font>
    <font>
      <u/>
      <sz val="11"/>
      <color theme="10"/>
      <name val="Calibri"/>
      <family val="2"/>
    </font>
    <font>
      <u/>
      <sz val="11"/>
      <color theme="11"/>
      <name val="Calibri"/>
      <family val="2"/>
    </font>
    <font>
      <sz val="8"/>
      <name val="Calibri"/>
      <family val="2"/>
    </font>
    <font>
      <sz val="12"/>
      <color indexed="8"/>
      <name val="Calibri"/>
      <scheme val="minor"/>
    </font>
    <font>
      <sz val="12"/>
      <name val="Calibri"/>
      <scheme val="minor"/>
    </font>
    <font>
      <sz val="12"/>
      <color rgb="FF000000"/>
      <name val="Calibri"/>
      <scheme val="minor"/>
    </font>
    <font>
      <sz val="12"/>
      <color indexed="8"/>
      <name val="Times New Roman"/>
    </font>
    <font>
      <sz val="12"/>
      <color rgb="FF980000"/>
      <name val="Calibri"/>
      <scheme val="minor"/>
    </font>
    <font>
      <sz val="9"/>
      <color indexed="8"/>
      <name val="Arial"/>
    </font>
    <font>
      <sz val="12"/>
      <color indexed="10"/>
      <name val="Calibri"/>
      <scheme val="minor"/>
    </font>
    <font>
      <sz val="13"/>
      <color theme="1"/>
      <name val="Calibri"/>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0" fontId="8" fillId="0" borderId="0" xfId="0" applyFont="1"/>
    <xf numFmtId="0" fontId="5" fillId="0" borderId="0" xfId="0" applyFont="1" applyBorder="1" applyAlignment="1">
      <alignment vertical="center" wrapText="1"/>
    </xf>
    <xf numFmtId="0" fontId="5" fillId="0" borderId="0" xfId="0" applyFont="1" applyBorder="1" applyAlignment="1">
      <alignment horizontal="left"/>
    </xf>
    <xf numFmtId="0" fontId="5" fillId="0" borderId="0" xfId="0" applyFont="1" applyBorder="1"/>
    <xf numFmtId="0" fontId="5" fillId="0" borderId="0" xfId="0" applyFont="1" applyFill="1" applyBorder="1"/>
    <xf numFmtId="15" fontId="5" fillId="0" borderId="0" xfId="0" applyNumberFormat="1" applyFont="1" applyBorder="1"/>
    <xf numFmtId="15" fontId="5" fillId="0" borderId="0" xfId="0" applyNumberFormat="1" applyFont="1" applyFill="1" applyBorder="1"/>
    <xf numFmtId="1" fontId="5" fillId="0" borderId="0" xfId="0" applyNumberFormat="1" applyFont="1" applyBorder="1"/>
    <xf numFmtId="0" fontId="5" fillId="0" borderId="0" xfId="0" applyFont="1" applyFill="1" applyBorder="1" applyAlignment="1">
      <alignment horizontal="left"/>
    </xf>
    <xf numFmtId="0" fontId="5" fillId="2" borderId="0" xfId="0" applyFont="1" applyFill="1" applyBorder="1"/>
    <xf numFmtId="0" fontId="6" fillId="0" borderId="0" xfId="0" applyFont="1" applyBorder="1" applyAlignment="1"/>
    <xf numFmtId="0" fontId="7" fillId="0" borderId="0" xfId="0" applyFont="1" applyBorder="1" applyAlignment="1">
      <alignment horizontal="center"/>
    </xf>
    <xf numFmtId="0" fontId="7" fillId="0" borderId="0" xfId="0" applyFont="1" applyBorder="1"/>
    <xf numFmtId="0" fontId="7" fillId="0" borderId="0" xfId="0" applyFont="1" applyFill="1" applyBorder="1"/>
    <xf numFmtId="0" fontId="6" fillId="0" borderId="0" xfId="0" applyFont="1" applyBorder="1" applyAlignment="1">
      <alignment horizontal="center"/>
    </xf>
    <xf numFmtId="164" fontId="5" fillId="0" borderId="0" xfId="0" applyNumberFormat="1" applyFont="1" applyBorder="1"/>
    <xf numFmtId="2" fontId="5" fillId="0" borderId="0" xfId="0" applyNumberFormat="1" applyFont="1" applyBorder="1"/>
    <xf numFmtId="165" fontId="5" fillId="0" borderId="0" xfId="0" applyNumberFormat="1" applyFont="1" applyBorder="1"/>
    <xf numFmtId="0" fontId="5" fillId="0" borderId="0" xfId="0" applyFont="1"/>
    <xf numFmtId="0" fontId="9"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5" fillId="0" borderId="0" xfId="0" applyFont="1" applyBorder="1" applyAlignment="1"/>
    <xf numFmtId="0" fontId="5" fillId="0" borderId="0" xfId="0" applyFont="1" applyBorder="1" applyAlignment="1">
      <alignment horizontal="center"/>
    </xf>
    <xf numFmtId="0" fontId="10" fillId="0" borderId="0" xfId="0" applyFont="1"/>
    <xf numFmtId="166" fontId="5" fillId="0" borderId="0" xfId="0" applyNumberFormat="1" applyFont="1" applyBorder="1"/>
    <xf numFmtId="0" fontId="1" fillId="0" borderId="0" xfId="0" applyFont="1" applyAlignment="1">
      <alignment horizontal="center"/>
    </xf>
    <xf numFmtId="0" fontId="11" fillId="0" borderId="0" xfId="0" applyFont="1" applyAlignment="1">
      <alignment horizontal="center"/>
    </xf>
    <xf numFmtId="0" fontId="5" fillId="0" borderId="0" xfId="0" applyFont="1" applyBorder="1" applyAlignment="1">
      <alignment horizontal="center"/>
    </xf>
    <xf numFmtId="0" fontId="12" fillId="0" borderId="0" xfId="0" applyFont="1" applyAlignment="1">
      <alignment horizontal="center"/>
    </xf>
    <xf numFmtId="0" fontId="5" fillId="0" borderId="0" xfId="0" applyFont="1" applyBorder="1" applyAlignment="1"/>
    <xf numFmtId="0" fontId="5" fillId="0" borderId="0" xfId="0" applyFont="1" applyBorder="1" applyAlignment="1">
      <alignment horizontal="center"/>
    </xf>
  </cellXfs>
  <cellStyles count="1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Normal" xfId="0" builtinId="0" customBuiltin="1"/>
  </cellStyles>
  <dxfs count="0"/>
  <tableStyles count="0" defaultTableStyle="TableStyleMedium9" defaultPivotStyle="PivotStyleMedium7"/>
  <colors>
    <mruColors>
      <color rgb="FFAB794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Diving Board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'Diving Board'!$I$68</c:f>
              <c:strCache>
                <c:ptCount val="1"/>
                <c:pt idx="0">
                  <c:v>no</c:v>
                </c:pt>
              </c:strCache>
            </c:strRef>
          </c:tx>
          <c:spPr>
            <a:solidFill>
              <a:schemeClr val="accent1"/>
            </a:solidFill>
            <a:ln>
              <a:noFill/>
            </a:ln>
            <a:effectLst/>
          </c:spPr>
          <c:invertIfNegative val="0"/>
          <c:cat>
            <c:numRef>
              <c:f>'Diving Board'!$J$67:$M$67</c:f>
              <c:numCache>
                <c:formatCode>General</c:formatCode>
                <c:ptCount val="4"/>
                <c:pt idx="0">
                  <c:v>1.0</c:v>
                </c:pt>
                <c:pt idx="1">
                  <c:v>2.0</c:v>
                </c:pt>
                <c:pt idx="2">
                  <c:v>3.0</c:v>
                </c:pt>
                <c:pt idx="3">
                  <c:v>4.0</c:v>
                </c:pt>
              </c:numCache>
            </c:numRef>
          </c:cat>
          <c:val>
            <c:numRef>
              <c:f>'Diving Board'!$J$68:$M$68</c:f>
              <c:numCache>
                <c:formatCode>General</c:formatCode>
                <c:ptCount val="4"/>
                <c:pt idx="0">
                  <c:v>1.0</c:v>
                </c:pt>
                <c:pt idx="1">
                  <c:v>3.0</c:v>
                </c:pt>
                <c:pt idx="2">
                  <c:v>2.0</c:v>
                </c:pt>
                <c:pt idx="3">
                  <c:v>2.0</c:v>
                </c:pt>
              </c:numCache>
            </c:numRef>
          </c:val>
        </c:ser>
        <c:ser>
          <c:idx val="1"/>
          <c:order val="1"/>
          <c:tx>
            <c:strRef>
              <c:f>'Diving Board'!$I$69</c:f>
              <c:strCache>
                <c:ptCount val="1"/>
                <c:pt idx="0">
                  <c:v>yes</c:v>
                </c:pt>
              </c:strCache>
            </c:strRef>
          </c:tx>
          <c:spPr>
            <a:solidFill>
              <a:schemeClr val="accent2"/>
            </a:solidFill>
            <a:ln>
              <a:noFill/>
            </a:ln>
            <a:effectLst/>
          </c:spPr>
          <c:invertIfNegative val="0"/>
          <c:cat>
            <c:numRef>
              <c:f>'Diving Board'!$J$67:$M$67</c:f>
              <c:numCache>
                <c:formatCode>General</c:formatCode>
                <c:ptCount val="4"/>
                <c:pt idx="0">
                  <c:v>1.0</c:v>
                </c:pt>
                <c:pt idx="1">
                  <c:v>2.0</c:v>
                </c:pt>
                <c:pt idx="2">
                  <c:v>3.0</c:v>
                </c:pt>
                <c:pt idx="3">
                  <c:v>4.0</c:v>
                </c:pt>
              </c:numCache>
            </c:numRef>
          </c:cat>
          <c:val>
            <c:numRef>
              <c:f>'Diving Board'!$J$69:$M$69</c:f>
              <c:numCache>
                <c:formatCode>General</c:formatCode>
                <c:ptCount val="4"/>
                <c:pt idx="0">
                  <c:v>3.0</c:v>
                </c:pt>
                <c:pt idx="1">
                  <c:v>2.0</c:v>
                </c:pt>
                <c:pt idx="2">
                  <c:v>1.0</c:v>
                </c:pt>
                <c:pt idx="3">
                  <c:v>4.0</c:v>
                </c:pt>
              </c:numCache>
            </c:numRef>
          </c:val>
        </c:ser>
        <c:dLbls>
          <c:showLegendKey val="0"/>
          <c:showVal val="0"/>
          <c:showCatName val="0"/>
          <c:showSerName val="0"/>
          <c:showPercent val="0"/>
          <c:showBubbleSize val="0"/>
        </c:dLbls>
        <c:gapWidth val="219"/>
        <c:overlap val="-27"/>
        <c:axId val="2110348704"/>
        <c:axId val="2110351984"/>
      </c:barChart>
      <c:catAx>
        <c:axId val="211034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51984"/>
        <c:crosses val="autoZero"/>
        <c:auto val="1"/>
        <c:lblAlgn val="ctr"/>
        <c:lblOffset val="100"/>
        <c:noMultiLvlLbl val="0"/>
      </c:catAx>
      <c:valAx>
        <c:axId val="211035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34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UNL Pixel Production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Plots!$M$1</c:f>
              <c:strCache>
                <c:ptCount val="1"/>
                <c:pt idx="0">
                  <c:v>received</c:v>
                </c:pt>
              </c:strCache>
            </c:strRef>
          </c:tx>
          <c:spPr>
            <a:ln w="38100" cap="rnd">
              <a:solidFill>
                <a:schemeClr val="accent1"/>
              </a:solidFill>
              <a:round/>
            </a:ln>
            <a:effectLst/>
          </c:spPr>
          <c:marker>
            <c:symbol val="none"/>
          </c:marker>
          <c:cat>
            <c:numRef>
              <c:f>Plots!$L$2:$L$118</c:f>
              <c:numCache>
                <c:formatCode>d\-mmm\-yy</c:formatCode>
                <c:ptCount val="117"/>
                <c:pt idx="0">
                  <c:v>42346.0</c:v>
                </c:pt>
                <c:pt idx="1">
                  <c:v>42347.0</c:v>
                </c:pt>
                <c:pt idx="2">
                  <c:v>42348.0</c:v>
                </c:pt>
                <c:pt idx="3">
                  <c:v>42349.0</c:v>
                </c:pt>
                <c:pt idx="4">
                  <c:v>42350.0</c:v>
                </c:pt>
                <c:pt idx="5">
                  <c:v>42351.0</c:v>
                </c:pt>
                <c:pt idx="6">
                  <c:v>42352.0</c:v>
                </c:pt>
                <c:pt idx="7">
                  <c:v>42353.0</c:v>
                </c:pt>
                <c:pt idx="8">
                  <c:v>42354.0</c:v>
                </c:pt>
                <c:pt idx="9">
                  <c:v>42355.0</c:v>
                </c:pt>
                <c:pt idx="10">
                  <c:v>42356.0</c:v>
                </c:pt>
                <c:pt idx="11">
                  <c:v>42357.0</c:v>
                </c:pt>
                <c:pt idx="12">
                  <c:v>42358.0</c:v>
                </c:pt>
                <c:pt idx="13">
                  <c:v>42359.0</c:v>
                </c:pt>
                <c:pt idx="14">
                  <c:v>42360.0</c:v>
                </c:pt>
                <c:pt idx="15">
                  <c:v>42361.0</c:v>
                </c:pt>
                <c:pt idx="16">
                  <c:v>42362.0</c:v>
                </c:pt>
                <c:pt idx="17">
                  <c:v>42363.0</c:v>
                </c:pt>
                <c:pt idx="18">
                  <c:v>42373.0</c:v>
                </c:pt>
                <c:pt idx="19">
                  <c:v>42374.0</c:v>
                </c:pt>
                <c:pt idx="20">
                  <c:v>42375.0</c:v>
                </c:pt>
                <c:pt idx="21">
                  <c:v>42376.0</c:v>
                </c:pt>
                <c:pt idx="22">
                  <c:v>42377.0</c:v>
                </c:pt>
                <c:pt idx="23">
                  <c:v>42378.0</c:v>
                </c:pt>
                <c:pt idx="24">
                  <c:v>42379.0</c:v>
                </c:pt>
                <c:pt idx="25">
                  <c:v>42380.0</c:v>
                </c:pt>
                <c:pt idx="26">
                  <c:v>42381.0</c:v>
                </c:pt>
                <c:pt idx="27">
                  <c:v>42382.0</c:v>
                </c:pt>
                <c:pt idx="28">
                  <c:v>42383.0</c:v>
                </c:pt>
                <c:pt idx="29">
                  <c:v>42384.0</c:v>
                </c:pt>
                <c:pt idx="30">
                  <c:v>42385.0</c:v>
                </c:pt>
                <c:pt idx="31">
                  <c:v>42386.0</c:v>
                </c:pt>
                <c:pt idx="32">
                  <c:v>42387.0</c:v>
                </c:pt>
                <c:pt idx="33">
                  <c:v>42388.0</c:v>
                </c:pt>
                <c:pt idx="34">
                  <c:v>42389.0</c:v>
                </c:pt>
                <c:pt idx="35">
                  <c:v>42390.0</c:v>
                </c:pt>
                <c:pt idx="36">
                  <c:v>42391.0</c:v>
                </c:pt>
                <c:pt idx="37">
                  <c:v>42392.0</c:v>
                </c:pt>
                <c:pt idx="38">
                  <c:v>42393.0</c:v>
                </c:pt>
                <c:pt idx="39">
                  <c:v>42394.0</c:v>
                </c:pt>
                <c:pt idx="40">
                  <c:v>42395.0</c:v>
                </c:pt>
                <c:pt idx="41">
                  <c:v>42396.0</c:v>
                </c:pt>
                <c:pt idx="42">
                  <c:v>42397.0</c:v>
                </c:pt>
                <c:pt idx="43">
                  <c:v>42398.0</c:v>
                </c:pt>
                <c:pt idx="44">
                  <c:v>42399.0</c:v>
                </c:pt>
                <c:pt idx="45">
                  <c:v>42400.0</c:v>
                </c:pt>
                <c:pt idx="46">
                  <c:v>42401.0</c:v>
                </c:pt>
                <c:pt idx="47">
                  <c:v>42402.0</c:v>
                </c:pt>
                <c:pt idx="48">
                  <c:v>42403.0</c:v>
                </c:pt>
                <c:pt idx="49">
                  <c:v>42404.0</c:v>
                </c:pt>
                <c:pt idx="50">
                  <c:v>42405.0</c:v>
                </c:pt>
                <c:pt idx="51">
                  <c:v>42406.0</c:v>
                </c:pt>
                <c:pt idx="52">
                  <c:v>42407.0</c:v>
                </c:pt>
                <c:pt idx="53">
                  <c:v>42408.0</c:v>
                </c:pt>
                <c:pt idx="54">
                  <c:v>42409.0</c:v>
                </c:pt>
                <c:pt idx="55">
                  <c:v>42410.0</c:v>
                </c:pt>
                <c:pt idx="56">
                  <c:v>42411.0</c:v>
                </c:pt>
                <c:pt idx="57">
                  <c:v>42412.0</c:v>
                </c:pt>
                <c:pt idx="58">
                  <c:v>42413.0</c:v>
                </c:pt>
                <c:pt idx="59">
                  <c:v>42414.0</c:v>
                </c:pt>
                <c:pt idx="60">
                  <c:v>42415.0</c:v>
                </c:pt>
                <c:pt idx="61">
                  <c:v>42416.0</c:v>
                </c:pt>
                <c:pt idx="62">
                  <c:v>42417.0</c:v>
                </c:pt>
                <c:pt idx="63">
                  <c:v>42418.0</c:v>
                </c:pt>
                <c:pt idx="64">
                  <c:v>42419.0</c:v>
                </c:pt>
                <c:pt idx="65">
                  <c:v>42420.0</c:v>
                </c:pt>
                <c:pt idx="66">
                  <c:v>42421.0</c:v>
                </c:pt>
                <c:pt idx="67">
                  <c:v>42422.0</c:v>
                </c:pt>
                <c:pt idx="68">
                  <c:v>42423.0</c:v>
                </c:pt>
                <c:pt idx="69">
                  <c:v>42424.0</c:v>
                </c:pt>
                <c:pt idx="70">
                  <c:v>42425.0</c:v>
                </c:pt>
                <c:pt idx="71">
                  <c:v>42426.0</c:v>
                </c:pt>
                <c:pt idx="72">
                  <c:v>42427.0</c:v>
                </c:pt>
                <c:pt idx="73">
                  <c:v>42428.0</c:v>
                </c:pt>
                <c:pt idx="74">
                  <c:v>42429.0</c:v>
                </c:pt>
                <c:pt idx="75">
                  <c:v>42430.0</c:v>
                </c:pt>
                <c:pt idx="76">
                  <c:v>42431.0</c:v>
                </c:pt>
                <c:pt idx="77">
                  <c:v>42432.0</c:v>
                </c:pt>
                <c:pt idx="78">
                  <c:v>42433.0</c:v>
                </c:pt>
                <c:pt idx="79">
                  <c:v>42434.0</c:v>
                </c:pt>
                <c:pt idx="80">
                  <c:v>42435.0</c:v>
                </c:pt>
                <c:pt idx="81">
                  <c:v>42436.0</c:v>
                </c:pt>
                <c:pt idx="82">
                  <c:v>42437.0</c:v>
                </c:pt>
                <c:pt idx="83">
                  <c:v>42438.0</c:v>
                </c:pt>
                <c:pt idx="84">
                  <c:v>42439.0</c:v>
                </c:pt>
                <c:pt idx="85">
                  <c:v>42440.0</c:v>
                </c:pt>
                <c:pt idx="86">
                  <c:v>42441.0</c:v>
                </c:pt>
                <c:pt idx="87">
                  <c:v>42442.0</c:v>
                </c:pt>
                <c:pt idx="88">
                  <c:v>42443.0</c:v>
                </c:pt>
                <c:pt idx="89">
                  <c:v>42444.0</c:v>
                </c:pt>
                <c:pt idx="90">
                  <c:v>42445.0</c:v>
                </c:pt>
                <c:pt idx="91">
                  <c:v>42446.0</c:v>
                </c:pt>
                <c:pt idx="92">
                  <c:v>42447.0</c:v>
                </c:pt>
                <c:pt idx="93">
                  <c:v>42448.0</c:v>
                </c:pt>
                <c:pt idx="94">
                  <c:v>42449.0</c:v>
                </c:pt>
                <c:pt idx="95">
                  <c:v>42450.0</c:v>
                </c:pt>
                <c:pt idx="96">
                  <c:v>42451.0</c:v>
                </c:pt>
                <c:pt idx="97">
                  <c:v>42452.0</c:v>
                </c:pt>
                <c:pt idx="98">
                  <c:v>42453.0</c:v>
                </c:pt>
                <c:pt idx="99">
                  <c:v>42454.0</c:v>
                </c:pt>
                <c:pt idx="100">
                  <c:v>42455.0</c:v>
                </c:pt>
                <c:pt idx="101">
                  <c:v>42456.0</c:v>
                </c:pt>
                <c:pt idx="102">
                  <c:v>42457.0</c:v>
                </c:pt>
                <c:pt idx="103">
                  <c:v>42458.0</c:v>
                </c:pt>
                <c:pt idx="104">
                  <c:v>42459.0</c:v>
                </c:pt>
                <c:pt idx="105">
                  <c:v>42460.0</c:v>
                </c:pt>
                <c:pt idx="106">
                  <c:v>42461.0</c:v>
                </c:pt>
                <c:pt idx="107">
                  <c:v>42462.0</c:v>
                </c:pt>
                <c:pt idx="108">
                  <c:v>42463.0</c:v>
                </c:pt>
                <c:pt idx="109">
                  <c:v>42464.0</c:v>
                </c:pt>
                <c:pt idx="110">
                  <c:v>42465.0</c:v>
                </c:pt>
                <c:pt idx="111">
                  <c:v>42466.0</c:v>
                </c:pt>
                <c:pt idx="112">
                  <c:v>42467.0</c:v>
                </c:pt>
                <c:pt idx="113">
                  <c:v>42468.0</c:v>
                </c:pt>
                <c:pt idx="114">
                  <c:v>42469.0</c:v>
                </c:pt>
                <c:pt idx="115">
                  <c:v>42470.0</c:v>
                </c:pt>
                <c:pt idx="116">
                  <c:v>42471.0</c:v>
                </c:pt>
              </c:numCache>
            </c:numRef>
          </c:cat>
          <c:val>
            <c:numRef>
              <c:f>Plots!$M$2:$M$118</c:f>
              <c:numCache>
                <c:formatCode>0</c:formatCode>
                <c:ptCount val="117"/>
                <c:pt idx="0">
                  <c:v>7.0</c:v>
                </c:pt>
                <c:pt idx="1">
                  <c:v>7.0</c:v>
                </c:pt>
                <c:pt idx="2">
                  <c:v>7.0</c:v>
                </c:pt>
                <c:pt idx="3">
                  <c:v>7.0</c:v>
                </c:pt>
                <c:pt idx="4">
                  <c:v>7.0</c:v>
                </c:pt>
                <c:pt idx="5">
                  <c:v>7.0</c:v>
                </c:pt>
                <c:pt idx="6">
                  <c:v>13.0</c:v>
                </c:pt>
                <c:pt idx="7">
                  <c:v>13.0</c:v>
                </c:pt>
                <c:pt idx="8">
                  <c:v>13.0</c:v>
                </c:pt>
                <c:pt idx="9">
                  <c:v>13.0</c:v>
                </c:pt>
                <c:pt idx="10">
                  <c:v>13.0</c:v>
                </c:pt>
                <c:pt idx="11">
                  <c:v>13.0</c:v>
                </c:pt>
                <c:pt idx="12">
                  <c:v>13.0</c:v>
                </c:pt>
                <c:pt idx="13">
                  <c:v>19.0</c:v>
                </c:pt>
                <c:pt idx="14">
                  <c:v>19.0</c:v>
                </c:pt>
                <c:pt idx="15">
                  <c:v>19.0</c:v>
                </c:pt>
                <c:pt idx="16">
                  <c:v>19.0</c:v>
                </c:pt>
                <c:pt idx="17">
                  <c:v>19.0</c:v>
                </c:pt>
                <c:pt idx="18">
                  <c:v>19.0</c:v>
                </c:pt>
                <c:pt idx="19">
                  <c:v>19.0</c:v>
                </c:pt>
                <c:pt idx="20">
                  <c:v>19.0</c:v>
                </c:pt>
                <c:pt idx="21">
                  <c:v>19.0</c:v>
                </c:pt>
                <c:pt idx="22">
                  <c:v>32.0</c:v>
                </c:pt>
                <c:pt idx="23">
                  <c:v>32.0</c:v>
                </c:pt>
                <c:pt idx="24">
                  <c:v>32.0</c:v>
                </c:pt>
                <c:pt idx="25">
                  <c:v>32.0</c:v>
                </c:pt>
                <c:pt idx="26">
                  <c:v>32.0</c:v>
                </c:pt>
                <c:pt idx="27">
                  <c:v>32.0</c:v>
                </c:pt>
                <c:pt idx="28">
                  <c:v>32.0</c:v>
                </c:pt>
                <c:pt idx="29">
                  <c:v>32.0</c:v>
                </c:pt>
                <c:pt idx="30">
                  <c:v>32.0</c:v>
                </c:pt>
                <c:pt idx="31">
                  <c:v>32.0</c:v>
                </c:pt>
                <c:pt idx="32">
                  <c:v>32.0</c:v>
                </c:pt>
                <c:pt idx="33">
                  <c:v>48.0</c:v>
                </c:pt>
                <c:pt idx="34">
                  <c:v>48.0</c:v>
                </c:pt>
                <c:pt idx="35">
                  <c:v>48.0</c:v>
                </c:pt>
                <c:pt idx="36">
                  <c:v>48.0</c:v>
                </c:pt>
                <c:pt idx="37">
                  <c:v>48.0</c:v>
                </c:pt>
                <c:pt idx="38">
                  <c:v>48.0</c:v>
                </c:pt>
                <c:pt idx="39">
                  <c:v>64.0</c:v>
                </c:pt>
                <c:pt idx="40">
                  <c:v>64.0</c:v>
                </c:pt>
                <c:pt idx="41">
                  <c:v>64.0</c:v>
                </c:pt>
                <c:pt idx="42">
                  <c:v>64.0</c:v>
                </c:pt>
                <c:pt idx="43">
                  <c:v>64.0</c:v>
                </c:pt>
                <c:pt idx="44">
                  <c:v>64.0</c:v>
                </c:pt>
                <c:pt idx="45">
                  <c:v>64.0</c:v>
                </c:pt>
                <c:pt idx="46">
                  <c:v>74.0</c:v>
                </c:pt>
                <c:pt idx="47">
                  <c:v>74.0</c:v>
                </c:pt>
                <c:pt idx="48">
                  <c:v>74.0</c:v>
                </c:pt>
                <c:pt idx="49">
                  <c:v>74.0</c:v>
                </c:pt>
                <c:pt idx="50">
                  <c:v>95.0</c:v>
                </c:pt>
                <c:pt idx="51">
                  <c:v>95.0</c:v>
                </c:pt>
                <c:pt idx="52">
                  <c:v>95.0</c:v>
                </c:pt>
                <c:pt idx="53">
                  <c:v>95.0</c:v>
                </c:pt>
                <c:pt idx="54">
                  <c:v>95.0</c:v>
                </c:pt>
                <c:pt idx="55">
                  <c:v>95.0</c:v>
                </c:pt>
                <c:pt idx="56">
                  <c:v>95.0</c:v>
                </c:pt>
                <c:pt idx="57">
                  <c:v>107.0</c:v>
                </c:pt>
                <c:pt idx="58">
                  <c:v>107.0</c:v>
                </c:pt>
                <c:pt idx="59">
                  <c:v>107.0</c:v>
                </c:pt>
                <c:pt idx="60">
                  <c:v>107.0</c:v>
                </c:pt>
                <c:pt idx="61">
                  <c:v>107.0</c:v>
                </c:pt>
                <c:pt idx="62">
                  <c:v>107.0</c:v>
                </c:pt>
                <c:pt idx="63">
                  <c:v>107.0</c:v>
                </c:pt>
                <c:pt idx="64">
                  <c:v>107.0</c:v>
                </c:pt>
                <c:pt idx="65">
                  <c:v>107.0</c:v>
                </c:pt>
                <c:pt idx="66">
                  <c:v>107.0</c:v>
                </c:pt>
                <c:pt idx="67">
                  <c:v>107.0</c:v>
                </c:pt>
                <c:pt idx="68">
                  <c:v>107.0</c:v>
                </c:pt>
                <c:pt idx="69">
                  <c:v>107.0</c:v>
                </c:pt>
                <c:pt idx="70">
                  <c:v>107.0</c:v>
                </c:pt>
                <c:pt idx="71">
                  <c:v>115.0</c:v>
                </c:pt>
                <c:pt idx="72">
                  <c:v>115.0</c:v>
                </c:pt>
                <c:pt idx="73">
                  <c:v>115.0</c:v>
                </c:pt>
                <c:pt idx="74">
                  <c:v>115.0</c:v>
                </c:pt>
                <c:pt idx="75">
                  <c:v>115.0</c:v>
                </c:pt>
                <c:pt idx="76">
                  <c:v>115.0</c:v>
                </c:pt>
                <c:pt idx="77">
                  <c:v>115.0</c:v>
                </c:pt>
                <c:pt idx="78">
                  <c:v>130.0</c:v>
                </c:pt>
                <c:pt idx="79">
                  <c:v>130.0</c:v>
                </c:pt>
                <c:pt idx="80">
                  <c:v>130.0</c:v>
                </c:pt>
                <c:pt idx="81">
                  <c:v>130.0</c:v>
                </c:pt>
                <c:pt idx="82">
                  <c:v>130.0</c:v>
                </c:pt>
                <c:pt idx="83">
                  <c:v>130.0</c:v>
                </c:pt>
                <c:pt idx="84">
                  <c:v>130.0</c:v>
                </c:pt>
                <c:pt idx="85">
                  <c:v>148.0</c:v>
                </c:pt>
                <c:pt idx="86">
                  <c:v>148.0</c:v>
                </c:pt>
                <c:pt idx="87">
                  <c:v>148.0</c:v>
                </c:pt>
                <c:pt idx="88">
                  <c:v>148.0</c:v>
                </c:pt>
                <c:pt idx="89">
                  <c:v>148.0</c:v>
                </c:pt>
                <c:pt idx="90">
                  <c:v>148.0</c:v>
                </c:pt>
                <c:pt idx="91">
                  <c:v>148.0</c:v>
                </c:pt>
                <c:pt idx="92">
                  <c:v>169.0</c:v>
                </c:pt>
                <c:pt idx="93">
                  <c:v>169.0</c:v>
                </c:pt>
                <c:pt idx="94">
                  <c:v>169.0</c:v>
                </c:pt>
                <c:pt idx="95">
                  <c:v>169.0</c:v>
                </c:pt>
                <c:pt idx="96">
                  <c:v>169.0</c:v>
                </c:pt>
                <c:pt idx="97">
                  <c:v>169.0</c:v>
                </c:pt>
                <c:pt idx="98">
                  <c:v>169.0</c:v>
                </c:pt>
                <c:pt idx="99">
                  <c:v>190.0</c:v>
                </c:pt>
                <c:pt idx="100">
                  <c:v>190.0</c:v>
                </c:pt>
                <c:pt idx="101">
                  <c:v>190.0</c:v>
                </c:pt>
                <c:pt idx="102">
                  <c:v>190.0</c:v>
                </c:pt>
                <c:pt idx="103">
                  <c:v>190.0</c:v>
                </c:pt>
                <c:pt idx="104">
                  <c:v>190.0</c:v>
                </c:pt>
                <c:pt idx="105">
                  <c:v>190.0</c:v>
                </c:pt>
                <c:pt idx="106">
                  <c:v>211.0</c:v>
                </c:pt>
                <c:pt idx="107">
                  <c:v>211.0</c:v>
                </c:pt>
                <c:pt idx="108">
                  <c:v>211.0</c:v>
                </c:pt>
                <c:pt idx="109">
                  <c:v>211.0</c:v>
                </c:pt>
                <c:pt idx="110">
                  <c:v>211.0</c:v>
                </c:pt>
                <c:pt idx="111">
                  <c:v>211.0</c:v>
                </c:pt>
                <c:pt idx="112">
                  <c:v>211.0</c:v>
                </c:pt>
                <c:pt idx="113">
                  <c:v>232.0</c:v>
                </c:pt>
                <c:pt idx="114">
                  <c:v>232.0</c:v>
                </c:pt>
                <c:pt idx="115">
                  <c:v>232.0</c:v>
                </c:pt>
                <c:pt idx="116">
                  <c:v>232.0</c:v>
                </c:pt>
              </c:numCache>
            </c:numRef>
          </c:val>
          <c:smooth val="0"/>
        </c:ser>
        <c:ser>
          <c:idx val="1"/>
          <c:order val="1"/>
          <c:tx>
            <c:strRef>
              <c:f>Plots!$N$1</c:f>
              <c:strCache>
                <c:ptCount val="1"/>
                <c:pt idx="0">
                  <c:v>IV</c:v>
                </c:pt>
              </c:strCache>
            </c:strRef>
          </c:tx>
          <c:spPr>
            <a:ln w="38100" cap="rnd">
              <a:solidFill>
                <a:schemeClr val="accent2"/>
              </a:solidFill>
              <a:round/>
            </a:ln>
            <a:effectLst/>
          </c:spPr>
          <c:marker>
            <c:symbol val="none"/>
          </c:marker>
          <c:cat>
            <c:numRef>
              <c:f>Plots!$L$2:$L$118</c:f>
              <c:numCache>
                <c:formatCode>d\-mmm\-yy</c:formatCode>
                <c:ptCount val="117"/>
                <c:pt idx="0">
                  <c:v>42346.0</c:v>
                </c:pt>
                <c:pt idx="1">
                  <c:v>42347.0</c:v>
                </c:pt>
                <c:pt idx="2">
                  <c:v>42348.0</c:v>
                </c:pt>
                <c:pt idx="3">
                  <c:v>42349.0</c:v>
                </c:pt>
                <c:pt idx="4">
                  <c:v>42350.0</c:v>
                </c:pt>
                <c:pt idx="5">
                  <c:v>42351.0</c:v>
                </c:pt>
                <c:pt idx="6">
                  <c:v>42352.0</c:v>
                </c:pt>
                <c:pt idx="7">
                  <c:v>42353.0</c:v>
                </c:pt>
                <c:pt idx="8">
                  <c:v>42354.0</c:v>
                </c:pt>
                <c:pt idx="9">
                  <c:v>42355.0</c:v>
                </c:pt>
                <c:pt idx="10">
                  <c:v>42356.0</c:v>
                </c:pt>
                <c:pt idx="11">
                  <c:v>42357.0</c:v>
                </c:pt>
                <c:pt idx="12">
                  <c:v>42358.0</c:v>
                </c:pt>
                <c:pt idx="13">
                  <c:v>42359.0</c:v>
                </c:pt>
                <c:pt idx="14">
                  <c:v>42360.0</c:v>
                </c:pt>
                <c:pt idx="15">
                  <c:v>42361.0</c:v>
                </c:pt>
                <c:pt idx="16">
                  <c:v>42362.0</c:v>
                </c:pt>
                <c:pt idx="17">
                  <c:v>42363.0</c:v>
                </c:pt>
                <c:pt idx="18">
                  <c:v>42373.0</c:v>
                </c:pt>
                <c:pt idx="19">
                  <c:v>42374.0</c:v>
                </c:pt>
                <c:pt idx="20">
                  <c:v>42375.0</c:v>
                </c:pt>
                <c:pt idx="21">
                  <c:v>42376.0</c:v>
                </c:pt>
                <c:pt idx="22">
                  <c:v>42377.0</c:v>
                </c:pt>
                <c:pt idx="23">
                  <c:v>42378.0</c:v>
                </c:pt>
                <c:pt idx="24">
                  <c:v>42379.0</c:v>
                </c:pt>
                <c:pt idx="25">
                  <c:v>42380.0</c:v>
                </c:pt>
                <c:pt idx="26">
                  <c:v>42381.0</c:v>
                </c:pt>
                <c:pt idx="27">
                  <c:v>42382.0</c:v>
                </c:pt>
                <c:pt idx="28">
                  <c:v>42383.0</c:v>
                </c:pt>
                <c:pt idx="29">
                  <c:v>42384.0</c:v>
                </c:pt>
                <c:pt idx="30">
                  <c:v>42385.0</c:v>
                </c:pt>
                <c:pt idx="31">
                  <c:v>42386.0</c:v>
                </c:pt>
                <c:pt idx="32">
                  <c:v>42387.0</c:v>
                </c:pt>
                <c:pt idx="33">
                  <c:v>42388.0</c:v>
                </c:pt>
                <c:pt idx="34">
                  <c:v>42389.0</c:v>
                </c:pt>
                <c:pt idx="35">
                  <c:v>42390.0</c:v>
                </c:pt>
                <c:pt idx="36">
                  <c:v>42391.0</c:v>
                </c:pt>
                <c:pt idx="37">
                  <c:v>42392.0</c:v>
                </c:pt>
                <c:pt idx="38">
                  <c:v>42393.0</c:v>
                </c:pt>
                <c:pt idx="39">
                  <c:v>42394.0</c:v>
                </c:pt>
                <c:pt idx="40">
                  <c:v>42395.0</c:v>
                </c:pt>
                <c:pt idx="41">
                  <c:v>42396.0</c:v>
                </c:pt>
                <c:pt idx="42">
                  <c:v>42397.0</c:v>
                </c:pt>
                <c:pt idx="43">
                  <c:v>42398.0</c:v>
                </c:pt>
                <c:pt idx="44">
                  <c:v>42399.0</c:v>
                </c:pt>
                <c:pt idx="45">
                  <c:v>42400.0</c:v>
                </c:pt>
                <c:pt idx="46">
                  <c:v>42401.0</c:v>
                </c:pt>
                <c:pt idx="47">
                  <c:v>42402.0</c:v>
                </c:pt>
                <c:pt idx="48">
                  <c:v>42403.0</c:v>
                </c:pt>
                <c:pt idx="49">
                  <c:v>42404.0</c:v>
                </c:pt>
                <c:pt idx="50">
                  <c:v>42405.0</c:v>
                </c:pt>
                <c:pt idx="51">
                  <c:v>42406.0</c:v>
                </c:pt>
                <c:pt idx="52">
                  <c:v>42407.0</c:v>
                </c:pt>
                <c:pt idx="53">
                  <c:v>42408.0</c:v>
                </c:pt>
                <c:pt idx="54">
                  <c:v>42409.0</c:v>
                </c:pt>
                <c:pt idx="55">
                  <c:v>42410.0</c:v>
                </c:pt>
                <c:pt idx="56">
                  <c:v>42411.0</c:v>
                </c:pt>
                <c:pt idx="57">
                  <c:v>42412.0</c:v>
                </c:pt>
                <c:pt idx="58">
                  <c:v>42413.0</c:v>
                </c:pt>
                <c:pt idx="59">
                  <c:v>42414.0</c:v>
                </c:pt>
                <c:pt idx="60">
                  <c:v>42415.0</c:v>
                </c:pt>
                <c:pt idx="61">
                  <c:v>42416.0</c:v>
                </c:pt>
                <c:pt idx="62">
                  <c:v>42417.0</c:v>
                </c:pt>
                <c:pt idx="63">
                  <c:v>42418.0</c:v>
                </c:pt>
                <c:pt idx="64">
                  <c:v>42419.0</c:v>
                </c:pt>
                <c:pt idx="65">
                  <c:v>42420.0</c:v>
                </c:pt>
                <c:pt idx="66">
                  <c:v>42421.0</c:v>
                </c:pt>
                <c:pt idx="67">
                  <c:v>42422.0</c:v>
                </c:pt>
                <c:pt idx="68">
                  <c:v>42423.0</c:v>
                </c:pt>
                <c:pt idx="69">
                  <c:v>42424.0</c:v>
                </c:pt>
                <c:pt idx="70">
                  <c:v>42425.0</c:v>
                </c:pt>
                <c:pt idx="71">
                  <c:v>42426.0</c:v>
                </c:pt>
                <c:pt idx="72">
                  <c:v>42427.0</c:v>
                </c:pt>
                <c:pt idx="73">
                  <c:v>42428.0</c:v>
                </c:pt>
                <c:pt idx="74">
                  <c:v>42429.0</c:v>
                </c:pt>
                <c:pt idx="75">
                  <c:v>42430.0</c:v>
                </c:pt>
                <c:pt idx="76">
                  <c:v>42431.0</c:v>
                </c:pt>
                <c:pt idx="77">
                  <c:v>42432.0</c:v>
                </c:pt>
                <c:pt idx="78">
                  <c:v>42433.0</c:v>
                </c:pt>
                <c:pt idx="79">
                  <c:v>42434.0</c:v>
                </c:pt>
                <c:pt idx="80">
                  <c:v>42435.0</c:v>
                </c:pt>
                <c:pt idx="81">
                  <c:v>42436.0</c:v>
                </c:pt>
                <c:pt idx="82">
                  <c:v>42437.0</c:v>
                </c:pt>
                <c:pt idx="83">
                  <c:v>42438.0</c:v>
                </c:pt>
                <c:pt idx="84">
                  <c:v>42439.0</c:v>
                </c:pt>
                <c:pt idx="85">
                  <c:v>42440.0</c:v>
                </c:pt>
                <c:pt idx="86">
                  <c:v>42441.0</c:v>
                </c:pt>
                <c:pt idx="87">
                  <c:v>42442.0</c:v>
                </c:pt>
                <c:pt idx="88">
                  <c:v>42443.0</c:v>
                </c:pt>
                <c:pt idx="89">
                  <c:v>42444.0</c:v>
                </c:pt>
                <c:pt idx="90">
                  <c:v>42445.0</c:v>
                </c:pt>
                <c:pt idx="91">
                  <c:v>42446.0</c:v>
                </c:pt>
                <c:pt idx="92">
                  <c:v>42447.0</c:v>
                </c:pt>
                <c:pt idx="93">
                  <c:v>42448.0</c:v>
                </c:pt>
                <c:pt idx="94">
                  <c:v>42449.0</c:v>
                </c:pt>
                <c:pt idx="95">
                  <c:v>42450.0</c:v>
                </c:pt>
                <c:pt idx="96">
                  <c:v>42451.0</c:v>
                </c:pt>
                <c:pt idx="97">
                  <c:v>42452.0</c:v>
                </c:pt>
                <c:pt idx="98">
                  <c:v>42453.0</c:v>
                </c:pt>
                <c:pt idx="99">
                  <c:v>42454.0</c:v>
                </c:pt>
                <c:pt idx="100">
                  <c:v>42455.0</c:v>
                </c:pt>
                <c:pt idx="101">
                  <c:v>42456.0</c:v>
                </c:pt>
                <c:pt idx="102">
                  <c:v>42457.0</c:v>
                </c:pt>
                <c:pt idx="103">
                  <c:v>42458.0</c:v>
                </c:pt>
                <c:pt idx="104">
                  <c:v>42459.0</c:v>
                </c:pt>
                <c:pt idx="105">
                  <c:v>42460.0</c:v>
                </c:pt>
                <c:pt idx="106">
                  <c:v>42461.0</c:v>
                </c:pt>
                <c:pt idx="107">
                  <c:v>42462.0</c:v>
                </c:pt>
                <c:pt idx="108">
                  <c:v>42463.0</c:v>
                </c:pt>
                <c:pt idx="109">
                  <c:v>42464.0</c:v>
                </c:pt>
                <c:pt idx="110">
                  <c:v>42465.0</c:v>
                </c:pt>
                <c:pt idx="111">
                  <c:v>42466.0</c:v>
                </c:pt>
                <c:pt idx="112">
                  <c:v>42467.0</c:v>
                </c:pt>
                <c:pt idx="113">
                  <c:v>42468.0</c:v>
                </c:pt>
                <c:pt idx="114">
                  <c:v>42469.0</c:v>
                </c:pt>
                <c:pt idx="115">
                  <c:v>42470.0</c:v>
                </c:pt>
                <c:pt idx="116">
                  <c:v>42471.0</c:v>
                </c:pt>
              </c:numCache>
            </c:numRef>
          </c:cat>
          <c:val>
            <c:numRef>
              <c:f>Plots!$N$2:$N$118</c:f>
              <c:numCache>
                <c:formatCode>0</c:formatCode>
                <c:ptCount val="117"/>
                <c:pt idx="0">
                  <c:v>1.0</c:v>
                </c:pt>
                <c:pt idx="1">
                  <c:v>5.0</c:v>
                </c:pt>
                <c:pt idx="2">
                  <c:v>7.0</c:v>
                </c:pt>
                <c:pt idx="3">
                  <c:v>7.0</c:v>
                </c:pt>
                <c:pt idx="4">
                  <c:v>7.0</c:v>
                </c:pt>
                <c:pt idx="5">
                  <c:v>7.0</c:v>
                </c:pt>
                <c:pt idx="6">
                  <c:v>7.0</c:v>
                </c:pt>
                <c:pt idx="7">
                  <c:v>13.0</c:v>
                </c:pt>
                <c:pt idx="8">
                  <c:v>13.0</c:v>
                </c:pt>
                <c:pt idx="9">
                  <c:v>13.0</c:v>
                </c:pt>
                <c:pt idx="10">
                  <c:v>13.0</c:v>
                </c:pt>
                <c:pt idx="11">
                  <c:v>13.0</c:v>
                </c:pt>
                <c:pt idx="12">
                  <c:v>13.0</c:v>
                </c:pt>
                <c:pt idx="13">
                  <c:v>13.0</c:v>
                </c:pt>
                <c:pt idx="14">
                  <c:v>19.0</c:v>
                </c:pt>
                <c:pt idx="15">
                  <c:v>19.0</c:v>
                </c:pt>
                <c:pt idx="16">
                  <c:v>19.0</c:v>
                </c:pt>
                <c:pt idx="17">
                  <c:v>19.0</c:v>
                </c:pt>
                <c:pt idx="18">
                  <c:v>19.0</c:v>
                </c:pt>
                <c:pt idx="19">
                  <c:v>19.0</c:v>
                </c:pt>
                <c:pt idx="20">
                  <c:v>19.0</c:v>
                </c:pt>
                <c:pt idx="21">
                  <c:v>19.0</c:v>
                </c:pt>
                <c:pt idx="22">
                  <c:v>32.0</c:v>
                </c:pt>
                <c:pt idx="23">
                  <c:v>32.0</c:v>
                </c:pt>
                <c:pt idx="24">
                  <c:v>32.0</c:v>
                </c:pt>
                <c:pt idx="25">
                  <c:v>32.0</c:v>
                </c:pt>
                <c:pt idx="26">
                  <c:v>32.0</c:v>
                </c:pt>
                <c:pt idx="27">
                  <c:v>32.0</c:v>
                </c:pt>
                <c:pt idx="28">
                  <c:v>32.0</c:v>
                </c:pt>
                <c:pt idx="29">
                  <c:v>32.0</c:v>
                </c:pt>
                <c:pt idx="30">
                  <c:v>32.0</c:v>
                </c:pt>
                <c:pt idx="31">
                  <c:v>32.0</c:v>
                </c:pt>
                <c:pt idx="32">
                  <c:v>32.0</c:v>
                </c:pt>
                <c:pt idx="33">
                  <c:v>32.0</c:v>
                </c:pt>
                <c:pt idx="34">
                  <c:v>37.0</c:v>
                </c:pt>
                <c:pt idx="35">
                  <c:v>37.0</c:v>
                </c:pt>
                <c:pt idx="36">
                  <c:v>43.0</c:v>
                </c:pt>
                <c:pt idx="37">
                  <c:v>43.0</c:v>
                </c:pt>
                <c:pt idx="38">
                  <c:v>43.0</c:v>
                </c:pt>
                <c:pt idx="39">
                  <c:v>48.0</c:v>
                </c:pt>
                <c:pt idx="40">
                  <c:v>48.0</c:v>
                </c:pt>
                <c:pt idx="41">
                  <c:v>55.0</c:v>
                </c:pt>
                <c:pt idx="42">
                  <c:v>64.0</c:v>
                </c:pt>
                <c:pt idx="43">
                  <c:v>64.0</c:v>
                </c:pt>
                <c:pt idx="44">
                  <c:v>64.0</c:v>
                </c:pt>
                <c:pt idx="45">
                  <c:v>64.0</c:v>
                </c:pt>
                <c:pt idx="46">
                  <c:v>69.0</c:v>
                </c:pt>
                <c:pt idx="47">
                  <c:v>69.0</c:v>
                </c:pt>
                <c:pt idx="48">
                  <c:v>74.0</c:v>
                </c:pt>
                <c:pt idx="49">
                  <c:v>74.0</c:v>
                </c:pt>
                <c:pt idx="50">
                  <c:v>80.0</c:v>
                </c:pt>
                <c:pt idx="51">
                  <c:v>80.0</c:v>
                </c:pt>
                <c:pt idx="52">
                  <c:v>80.0</c:v>
                </c:pt>
                <c:pt idx="53">
                  <c:v>86.0</c:v>
                </c:pt>
                <c:pt idx="54">
                  <c:v>92.0</c:v>
                </c:pt>
                <c:pt idx="55">
                  <c:v>95.0</c:v>
                </c:pt>
                <c:pt idx="56">
                  <c:v>95.0</c:v>
                </c:pt>
                <c:pt idx="57">
                  <c:v>95.0</c:v>
                </c:pt>
                <c:pt idx="58">
                  <c:v>95.0</c:v>
                </c:pt>
                <c:pt idx="59">
                  <c:v>95.0</c:v>
                </c:pt>
                <c:pt idx="60">
                  <c:v>107.0</c:v>
                </c:pt>
                <c:pt idx="61">
                  <c:v>107.0</c:v>
                </c:pt>
                <c:pt idx="62">
                  <c:v>107.0</c:v>
                </c:pt>
                <c:pt idx="63">
                  <c:v>107.0</c:v>
                </c:pt>
                <c:pt idx="64">
                  <c:v>107.0</c:v>
                </c:pt>
                <c:pt idx="65">
                  <c:v>107.0</c:v>
                </c:pt>
                <c:pt idx="66">
                  <c:v>107.0</c:v>
                </c:pt>
                <c:pt idx="67">
                  <c:v>107.0</c:v>
                </c:pt>
                <c:pt idx="68">
                  <c:v>107.0</c:v>
                </c:pt>
                <c:pt idx="69">
                  <c:v>107.0</c:v>
                </c:pt>
                <c:pt idx="70">
                  <c:v>107.0</c:v>
                </c:pt>
                <c:pt idx="71">
                  <c:v>115.0</c:v>
                </c:pt>
                <c:pt idx="72">
                  <c:v>115.0</c:v>
                </c:pt>
                <c:pt idx="73">
                  <c:v>115.0</c:v>
                </c:pt>
                <c:pt idx="74">
                  <c:v>115.0</c:v>
                </c:pt>
                <c:pt idx="75">
                  <c:v>115.0</c:v>
                </c:pt>
                <c:pt idx="76">
                  <c:v>115.0</c:v>
                </c:pt>
                <c:pt idx="77">
                  <c:v>115.0</c:v>
                </c:pt>
                <c:pt idx="78">
                  <c:v>120.0</c:v>
                </c:pt>
                <c:pt idx="79">
                  <c:v>120.0</c:v>
                </c:pt>
                <c:pt idx="80">
                  <c:v>120.0</c:v>
                </c:pt>
                <c:pt idx="81">
                  <c:v>130.0</c:v>
                </c:pt>
                <c:pt idx="82">
                  <c:v>130.0</c:v>
                </c:pt>
                <c:pt idx="83">
                  <c:v>130.0</c:v>
                </c:pt>
                <c:pt idx="84">
                  <c:v>130.0</c:v>
                </c:pt>
                <c:pt idx="85">
                  <c:v>139.0</c:v>
                </c:pt>
                <c:pt idx="86">
                  <c:v>139.0</c:v>
                </c:pt>
                <c:pt idx="87">
                  <c:v>139.0</c:v>
                </c:pt>
                <c:pt idx="88">
                  <c:v>147.0</c:v>
                </c:pt>
                <c:pt idx="89">
                  <c:v>148.0</c:v>
                </c:pt>
                <c:pt idx="90">
                  <c:v>148.0</c:v>
                </c:pt>
                <c:pt idx="91">
                  <c:v>148.0</c:v>
                </c:pt>
                <c:pt idx="92">
                  <c:v>160.0</c:v>
                </c:pt>
                <c:pt idx="93">
                  <c:v>160.0</c:v>
                </c:pt>
                <c:pt idx="94">
                  <c:v>160.0</c:v>
                </c:pt>
                <c:pt idx="95">
                  <c:v>169.0</c:v>
                </c:pt>
                <c:pt idx="96">
                  <c:v>169.0</c:v>
                </c:pt>
                <c:pt idx="97">
                  <c:v>169.0</c:v>
                </c:pt>
                <c:pt idx="98">
                  <c:v>169.0</c:v>
                </c:pt>
                <c:pt idx="99">
                  <c:v>181.0</c:v>
                </c:pt>
                <c:pt idx="100">
                  <c:v>181.0</c:v>
                </c:pt>
                <c:pt idx="101">
                  <c:v>181.0</c:v>
                </c:pt>
                <c:pt idx="102">
                  <c:v>188.0</c:v>
                </c:pt>
                <c:pt idx="103">
                  <c:v>190.0</c:v>
                </c:pt>
                <c:pt idx="104">
                  <c:v>190.0</c:v>
                </c:pt>
                <c:pt idx="105">
                  <c:v>190.0</c:v>
                </c:pt>
                <c:pt idx="106">
                  <c:v>199.0</c:v>
                </c:pt>
                <c:pt idx="107">
                  <c:v>199.0</c:v>
                </c:pt>
                <c:pt idx="108">
                  <c:v>199.0</c:v>
                </c:pt>
                <c:pt idx="109">
                  <c:v>209.0</c:v>
                </c:pt>
                <c:pt idx="110">
                  <c:v>211.0</c:v>
                </c:pt>
                <c:pt idx="111">
                  <c:v>211.0</c:v>
                </c:pt>
                <c:pt idx="112">
                  <c:v>211.0</c:v>
                </c:pt>
                <c:pt idx="113">
                  <c:v>218.0</c:v>
                </c:pt>
                <c:pt idx="114">
                  <c:v>218.0</c:v>
                </c:pt>
                <c:pt idx="115">
                  <c:v>218.0</c:v>
                </c:pt>
                <c:pt idx="116">
                  <c:v>232.0</c:v>
                </c:pt>
              </c:numCache>
            </c:numRef>
          </c:val>
          <c:smooth val="0"/>
        </c:ser>
        <c:ser>
          <c:idx val="2"/>
          <c:order val="2"/>
          <c:tx>
            <c:strRef>
              <c:f>Plots!$O$1</c:f>
              <c:strCache>
                <c:ptCount val="1"/>
                <c:pt idx="0">
                  <c:v>assembled</c:v>
                </c:pt>
              </c:strCache>
            </c:strRef>
          </c:tx>
          <c:spPr>
            <a:ln w="38100" cap="rnd">
              <a:solidFill>
                <a:schemeClr val="accent3"/>
              </a:solidFill>
              <a:round/>
            </a:ln>
            <a:effectLst/>
          </c:spPr>
          <c:marker>
            <c:symbol val="none"/>
          </c:marker>
          <c:cat>
            <c:numRef>
              <c:f>Plots!$L$2:$L$118</c:f>
              <c:numCache>
                <c:formatCode>d\-mmm\-yy</c:formatCode>
                <c:ptCount val="117"/>
                <c:pt idx="0">
                  <c:v>42346.0</c:v>
                </c:pt>
                <c:pt idx="1">
                  <c:v>42347.0</c:v>
                </c:pt>
                <c:pt idx="2">
                  <c:v>42348.0</c:v>
                </c:pt>
                <c:pt idx="3">
                  <c:v>42349.0</c:v>
                </c:pt>
                <c:pt idx="4">
                  <c:v>42350.0</c:v>
                </c:pt>
                <c:pt idx="5">
                  <c:v>42351.0</c:v>
                </c:pt>
                <c:pt idx="6">
                  <c:v>42352.0</c:v>
                </c:pt>
                <c:pt idx="7">
                  <c:v>42353.0</c:v>
                </c:pt>
                <c:pt idx="8">
                  <c:v>42354.0</c:v>
                </c:pt>
                <c:pt idx="9">
                  <c:v>42355.0</c:v>
                </c:pt>
                <c:pt idx="10">
                  <c:v>42356.0</c:v>
                </c:pt>
                <c:pt idx="11">
                  <c:v>42357.0</c:v>
                </c:pt>
                <c:pt idx="12">
                  <c:v>42358.0</c:v>
                </c:pt>
                <c:pt idx="13">
                  <c:v>42359.0</c:v>
                </c:pt>
                <c:pt idx="14">
                  <c:v>42360.0</c:v>
                </c:pt>
                <c:pt idx="15">
                  <c:v>42361.0</c:v>
                </c:pt>
                <c:pt idx="16">
                  <c:v>42362.0</c:v>
                </c:pt>
                <c:pt idx="17">
                  <c:v>42363.0</c:v>
                </c:pt>
                <c:pt idx="18">
                  <c:v>42373.0</c:v>
                </c:pt>
                <c:pt idx="19">
                  <c:v>42374.0</c:v>
                </c:pt>
                <c:pt idx="20">
                  <c:v>42375.0</c:v>
                </c:pt>
                <c:pt idx="21">
                  <c:v>42376.0</c:v>
                </c:pt>
                <c:pt idx="22">
                  <c:v>42377.0</c:v>
                </c:pt>
                <c:pt idx="23">
                  <c:v>42378.0</c:v>
                </c:pt>
                <c:pt idx="24">
                  <c:v>42379.0</c:v>
                </c:pt>
                <c:pt idx="25">
                  <c:v>42380.0</c:v>
                </c:pt>
                <c:pt idx="26">
                  <c:v>42381.0</c:v>
                </c:pt>
                <c:pt idx="27">
                  <c:v>42382.0</c:v>
                </c:pt>
                <c:pt idx="28">
                  <c:v>42383.0</c:v>
                </c:pt>
                <c:pt idx="29">
                  <c:v>42384.0</c:v>
                </c:pt>
                <c:pt idx="30">
                  <c:v>42385.0</c:v>
                </c:pt>
                <c:pt idx="31">
                  <c:v>42386.0</c:v>
                </c:pt>
                <c:pt idx="32">
                  <c:v>42387.0</c:v>
                </c:pt>
                <c:pt idx="33">
                  <c:v>42388.0</c:v>
                </c:pt>
                <c:pt idx="34">
                  <c:v>42389.0</c:v>
                </c:pt>
                <c:pt idx="35">
                  <c:v>42390.0</c:v>
                </c:pt>
                <c:pt idx="36">
                  <c:v>42391.0</c:v>
                </c:pt>
                <c:pt idx="37">
                  <c:v>42392.0</c:v>
                </c:pt>
                <c:pt idx="38">
                  <c:v>42393.0</c:v>
                </c:pt>
                <c:pt idx="39">
                  <c:v>42394.0</c:v>
                </c:pt>
                <c:pt idx="40">
                  <c:v>42395.0</c:v>
                </c:pt>
                <c:pt idx="41">
                  <c:v>42396.0</c:v>
                </c:pt>
                <c:pt idx="42">
                  <c:v>42397.0</c:v>
                </c:pt>
                <c:pt idx="43">
                  <c:v>42398.0</c:v>
                </c:pt>
                <c:pt idx="44">
                  <c:v>42399.0</c:v>
                </c:pt>
                <c:pt idx="45">
                  <c:v>42400.0</c:v>
                </c:pt>
                <c:pt idx="46">
                  <c:v>42401.0</c:v>
                </c:pt>
                <c:pt idx="47">
                  <c:v>42402.0</c:v>
                </c:pt>
                <c:pt idx="48">
                  <c:v>42403.0</c:v>
                </c:pt>
                <c:pt idx="49">
                  <c:v>42404.0</c:v>
                </c:pt>
                <c:pt idx="50">
                  <c:v>42405.0</c:v>
                </c:pt>
                <c:pt idx="51">
                  <c:v>42406.0</c:v>
                </c:pt>
                <c:pt idx="52">
                  <c:v>42407.0</c:v>
                </c:pt>
                <c:pt idx="53">
                  <c:v>42408.0</c:v>
                </c:pt>
                <c:pt idx="54">
                  <c:v>42409.0</c:v>
                </c:pt>
                <c:pt idx="55">
                  <c:v>42410.0</c:v>
                </c:pt>
                <c:pt idx="56">
                  <c:v>42411.0</c:v>
                </c:pt>
                <c:pt idx="57">
                  <c:v>42412.0</c:v>
                </c:pt>
                <c:pt idx="58">
                  <c:v>42413.0</c:v>
                </c:pt>
                <c:pt idx="59">
                  <c:v>42414.0</c:v>
                </c:pt>
                <c:pt idx="60">
                  <c:v>42415.0</c:v>
                </c:pt>
                <c:pt idx="61">
                  <c:v>42416.0</c:v>
                </c:pt>
                <c:pt idx="62">
                  <c:v>42417.0</c:v>
                </c:pt>
                <c:pt idx="63">
                  <c:v>42418.0</c:v>
                </c:pt>
                <c:pt idx="64">
                  <c:v>42419.0</c:v>
                </c:pt>
                <c:pt idx="65">
                  <c:v>42420.0</c:v>
                </c:pt>
                <c:pt idx="66">
                  <c:v>42421.0</c:v>
                </c:pt>
                <c:pt idx="67">
                  <c:v>42422.0</c:v>
                </c:pt>
                <c:pt idx="68">
                  <c:v>42423.0</c:v>
                </c:pt>
                <c:pt idx="69">
                  <c:v>42424.0</c:v>
                </c:pt>
                <c:pt idx="70">
                  <c:v>42425.0</c:v>
                </c:pt>
                <c:pt idx="71">
                  <c:v>42426.0</c:v>
                </c:pt>
                <c:pt idx="72">
                  <c:v>42427.0</c:v>
                </c:pt>
                <c:pt idx="73">
                  <c:v>42428.0</c:v>
                </c:pt>
                <c:pt idx="74">
                  <c:v>42429.0</c:v>
                </c:pt>
                <c:pt idx="75">
                  <c:v>42430.0</c:v>
                </c:pt>
                <c:pt idx="76">
                  <c:v>42431.0</c:v>
                </c:pt>
                <c:pt idx="77">
                  <c:v>42432.0</c:v>
                </c:pt>
                <c:pt idx="78">
                  <c:v>42433.0</c:v>
                </c:pt>
                <c:pt idx="79">
                  <c:v>42434.0</c:v>
                </c:pt>
                <c:pt idx="80">
                  <c:v>42435.0</c:v>
                </c:pt>
                <c:pt idx="81">
                  <c:v>42436.0</c:v>
                </c:pt>
                <c:pt idx="82">
                  <c:v>42437.0</c:v>
                </c:pt>
                <c:pt idx="83">
                  <c:v>42438.0</c:v>
                </c:pt>
                <c:pt idx="84">
                  <c:v>42439.0</c:v>
                </c:pt>
                <c:pt idx="85">
                  <c:v>42440.0</c:v>
                </c:pt>
                <c:pt idx="86">
                  <c:v>42441.0</c:v>
                </c:pt>
                <c:pt idx="87">
                  <c:v>42442.0</c:v>
                </c:pt>
                <c:pt idx="88">
                  <c:v>42443.0</c:v>
                </c:pt>
                <c:pt idx="89">
                  <c:v>42444.0</c:v>
                </c:pt>
                <c:pt idx="90">
                  <c:v>42445.0</c:v>
                </c:pt>
                <c:pt idx="91">
                  <c:v>42446.0</c:v>
                </c:pt>
                <c:pt idx="92">
                  <c:v>42447.0</c:v>
                </c:pt>
                <c:pt idx="93">
                  <c:v>42448.0</c:v>
                </c:pt>
                <c:pt idx="94">
                  <c:v>42449.0</c:v>
                </c:pt>
                <c:pt idx="95">
                  <c:v>42450.0</c:v>
                </c:pt>
                <c:pt idx="96">
                  <c:v>42451.0</c:v>
                </c:pt>
                <c:pt idx="97">
                  <c:v>42452.0</c:v>
                </c:pt>
                <c:pt idx="98">
                  <c:v>42453.0</c:v>
                </c:pt>
                <c:pt idx="99">
                  <c:v>42454.0</c:v>
                </c:pt>
                <c:pt idx="100">
                  <c:v>42455.0</c:v>
                </c:pt>
                <c:pt idx="101">
                  <c:v>42456.0</c:v>
                </c:pt>
                <c:pt idx="102">
                  <c:v>42457.0</c:v>
                </c:pt>
                <c:pt idx="103">
                  <c:v>42458.0</c:v>
                </c:pt>
                <c:pt idx="104">
                  <c:v>42459.0</c:v>
                </c:pt>
                <c:pt idx="105">
                  <c:v>42460.0</c:v>
                </c:pt>
                <c:pt idx="106">
                  <c:v>42461.0</c:v>
                </c:pt>
                <c:pt idx="107">
                  <c:v>42462.0</c:v>
                </c:pt>
                <c:pt idx="108">
                  <c:v>42463.0</c:v>
                </c:pt>
                <c:pt idx="109">
                  <c:v>42464.0</c:v>
                </c:pt>
                <c:pt idx="110">
                  <c:v>42465.0</c:v>
                </c:pt>
                <c:pt idx="111">
                  <c:v>42466.0</c:v>
                </c:pt>
                <c:pt idx="112">
                  <c:v>42467.0</c:v>
                </c:pt>
                <c:pt idx="113">
                  <c:v>42468.0</c:v>
                </c:pt>
                <c:pt idx="114">
                  <c:v>42469.0</c:v>
                </c:pt>
                <c:pt idx="115">
                  <c:v>42470.0</c:v>
                </c:pt>
                <c:pt idx="116">
                  <c:v>42471.0</c:v>
                </c:pt>
              </c:numCache>
            </c:numRef>
          </c:cat>
          <c:val>
            <c:numRef>
              <c:f>Plots!$O$2:$O$118</c:f>
              <c:numCache>
                <c:formatCode>0</c:formatCode>
                <c:ptCount val="117"/>
                <c:pt idx="0">
                  <c:v>1.0</c:v>
                </c:pt>
                <c:pt idx="1">
                  <c:v>4.0</c:v>
                </c:pt>
                <c:pt idx="2">
                  <c:v>4.0</c:v>
                </c:pt>
                <c:pt idx="3">
                  <c:v>4.0</c:v>
                </c:pt>
                <c:pt idx="4">
                  <c:v>4.0</c:v>
                </c:pt>
                <c:pt idx="5">
                  <c:v>4.0</c:v>
                </c:pt>
                <c:pt idx="6">
                  <c:v>4.0</c:v>
                </c:pt>
                <c:pt idx="7">
                  <c:v>9.0</c:v>
                </c:pt>
                <c:pt idx="8">
                  <c:v>12.0</c:v>
                </c:pt>
                <c:pt idx="9">
                  <c:v>12.0</c:v>
                </c:pt>
                <c:pt idx="10">
                  <c:v>12.0</c:v>
                </c:pt>
                <c:pt idx="11">
                  <c:v>12.0</c:v>
                </c:pt>
                <c:pt idx="12">
                  <c:v>12.0</c:v>
                </c:pt>
                <c:pt idx="13">
                  <c:v>12.0</c:v>
                </c:pt>
                <c:pt idx="14">
                  <c:v>16.0</c:v>
                </c:pt>
                <c:pt idx="15">
                  <c:v>19.0</c:v>
                </c:pt>
                <c:pt idx="16">
                  <c:v>19.0</c:v>
                </c:pt>
                <c:pt idx="17">
                  <c:v>19.0</c:v>
                </c:pt>
                <c:pt idx="18">
                  <c:v>19.0</c:v>
                </c:pt>
                <c:pt idx="19">
                  <c:v>19.0</c:v>
                </c:pt>
                <c:pt idx="20">
                  <c:v>19.0</c:v>
                </c:pt>
                <c:pt idx="21">
                  <c:v>19.0</c:v>
                </c:pt>
                <c:pt idx="22">
                  <c:v>27.0</c:v>
                </c:pt>
                <c:pt idx="23">
                  <c:v>27.0</c:v>
                </c:pt>
                <c:pt idx="24">
                  <c:v>27.0</c:v>
                </c:pt>
                <c:pt idx="25">
                  <c:v>27.0</c:v>
                </c:pt>
                <c:pt idx="26">
                  <c:v>27.0</c:v>
                </c:pt>
                <c:pt idx="27">
                  <c:v>32.0</c:v>
                </c:pt>
                <c:pt idx="28">
                  <c:v>32.0</c:v>
                </c:pt>
                <c:pt idx="29">
                  <c:v>32.0</c:v>
                </c:pt>
                <c:pt idx="30">
                  <c:v>32.0</c:v>
                </c:pt>
                <c:pt idx="31">
                  <c:v>32.0</c:v>
                </c:pt>
                <c:pt idx="32">
                  <c:v>32.0</c:v>
                </c:pt>
                <c:pt idx="33">
                  <c:v>32.0</c:v>
                </c:pt>
                <c:pt idx="34">
                  <c:v>32.0</c:v>
                </c:pt>
                <c:pt idx="35">
                  <c:v>36.0</c:v>
                </c:pt>
                <c:pt idx="36">
                  <c:v>40.0</c:v>
                </c:pt>
                <c:pt idx="37">
                  <c:v>40.0</c:v>
                </c:pt>
                <c:pt idx="38">
                  <c:v>40.0</c:v>
                </c:pt>
                <c:pt idx="39">
                  <c:v>40.0</c:v>
                </c:pt>
                <c:pt idx="40">
                  <c:v>48.0</c:v>
                </c:pt>
                <c:pt idx="41">
                  <c:v>48.0</c:v>
                </c:pt>
                <c:pt idx="42">
                  <c:v>60.0</c:v>
                </c:pt>
                <c:pt idx="43">
                  <c:v>60.0</c:v>
                </c:pt>
                <c:pt idx="44">
                  <c:v>60.0</c:v>
                </c:pt>
                <c:pt idx="45">
                  <c:v>60.0</c:v>
                </c:pt>
                <c:pt idx="46">
                  <c:v>60.0</c:v>
                </c:pt>
                <c:pt idx="47">
                  <c:v>60.0</c:v>
                </c:pt>
                <c:pt idx="48">
                  <c:v>68.0</c:v>
                </c:pt>
                <c:pt idx="49">
                  <c:v>68.0</c:v>
                </c:pt>
                <c:pt idx="50">
                  <c:v>73.0</c:v>
                </c:pt>
                <c:pt idx="51">
                  <c:v>73.0</c:v>
                </c:pt>
                <c:pt idx="52">
                  <c:v>73.0</c:v>
                </c:pt>
                <c:pt idx="53">
                  <c:v>73.0</c:v>
                </c:pt>
                <c:pt idx="54">
                  <c:v>81.0</c:v>
                </c:pt>
                <c:pt idx="55">
                  <c:v>81.0</c:v>
                </c:pt>
                <c:pt idx="56">
                  <c:v>86.0</c:v>
                </c:pt>
                <c:pt idx="57">
                  <c:v>86.0</c:v>
                </c:pt>
                <c:pt idx="58">
                  <c:v>86.0</c:v>
                </c:pt>
                <c:pt idx="59">
                  <c:v>86.0</c:v>
                </c:pt>
                <c:pt idx="60">
                  <c:v>94.0</c:v>
                </c:pt>
                <c:pt idx="61">
                  <c:v>94.0</c:v>
                </c:pt>
                <c:pt idx="62">
                  <c:v>94.0</c:v>
                </c:pt>
                <c:pt idx="63">
                  <c:v>94.0</c:v>
                </c:pt>
                <c:pt idx="64">
                  <c:v>102.0</c:v>
                </c:pt>
                <c:pt idx="65">
                  <c:v>102.0</c:v>
                </c:pt>
                <c:pt idx="66">
                  <c:v>102.0</c:v>
                </c:pt>
                <c:pt idx="67">
                  <c:v>102.0</c:v>
                </c:pt>
                <c:pt idx="68">
                  <c:v>105.0</c:v>
                </c:pt>
                <c:pt idx="69">
                  <c:v>105.0</c:v>
                </c:pt>
                <c:pt idx="70">
                  <c:v>105.0</c:v>
                </c:pt>
                <c:pt idx="71">
                  <c:v>113.0</c:v>
                </c:pt>
                <c:pt idx="72">
                  <c:v>113.0</c:v>
                </c:pt>
                <c:pt idx="73">
                  <c:v>113.0</c:v>
                </c:pt>
                <c:pt idx="74">
                  <c:v>113.0</c:v>
                </c:pt>
                <c:pt idx="75">
                  <c:v>113.0</c:v>
                </c:pt>
                <c:pt idx="76">
                  <c:v>113.0</c:v>
                </c:pt>
                <c:pt idx="77">
                  <c:v>113.0</c:v>
                </c:pt>
                <c:pt idx="78">
                  <c:v>117.0</c:v>
                </c:pt>
                <c:pt idx="79">
                  <c:v>117.0</c:v>
                </c:pt>
                <c:pt idx="80">
                  <c:v>117.0</c:v>
                </c:pt>
                <c:pt idx="81">
                  <c:v>125.0</c:v>
                </c:pt>
                <c:pt idx="82">
                  <c:v>125.0</c:v>
                </c:pt>
                <c:pt idx="83">
                  <c:v>127.0</c:v>
                </c:pt>
                <c:pt idx="84">
                  <c:v>127.0</c:v>
                </c:pt>
                <c:pt idx="85">
                  <c:v>135.0</c:v>
                </c:pt>
                <c:pt idx="86">
                  <c:v>135.0</c:v>
                </c:pt>
                <c:pt idx="87">
                  <c:v>135.0</c:v>
                </c:pt>
                <c:pt idx="88">
                  <c:v>138.0</c:v>
                </c:pt>
                <c:pt idx="89">
                  <c:v>142.0</c:v>
                </c:pt>
                <c:pt idx="90">
                  <c:v>142.0</c:v>
                </c:pt>
                <c:pt idx="91">
                  <c:v>144.0</c:v>
                </c:pt>
                <c:pt idx="92">
                  <c:v>152.0</c:v>
                </c:pt>
                <c:pt idx="93">
                  <c:v>152.0</c:v>
                </c:pt>
                <c:pt idx="94">
                  <c:v>152.0</c:v>
                </c:pt>
                <c:pt idx="95">
                  <c:v>160.0</c:v>
                </c:pt>
                <c:pt idx="96">
                  <c:v>160.0</c:v>
                </c:pt>
                <c:pt idx="97">
                  <c:v>163.0</c:v>
                </c:pt>
                <c:pt idx="98">
                  <c:v>163.0</c:v>
                </c:pt>
                <c:pt idx="99">
                  <c:v>171.0</c:v>
                </c:pt>
                <c:pt idx="100">
                  <c:v>171.0</c:v>
                </c:pt>
                <c:pt idx="101">
                  <c:v>171.0</c:v>
                </c:pt>
                <c:pt idx="102">
                  <c:v>178.0</c:v>
                </c:pt>
                <c:pt idx="103">
                  <c:v>178.0</c:v>
                </c:pt>
                <c:pt idx="104">
                  <c:v>178.0</c:v>
                </c:pt>
                <c:pt idx="105">
                  <c:v>178.0</c:v>
                </c:pt>
                <c:pt idx="106">
                  <c:v>186.0</c:v>
                </c:pt>
                <c:pt idx="107">
                  <c:v>186.0</c:v>
                </c:pt>
                <c:pt idx="108">
                  <c:v>186.0</c:v>
                </c:pt>
                <c:pt idx="109">
                  <c:v>194.0</c:v>
                </c:pt>
                <c:pt idx="110">
                  <c:v>194.0</c:v>
                </c:pt>
                <c:pt idx="111">
                  <c:v>198.0</c:v>
                </c:pt>
                <c:pt idx="112">
                  <c:v>202.0</c:v>
                </c:pt>
                <c:pt idx="113">
                  <c:v>205.0</c:v>
                </c:pt>
                <c:pt idx="114">
                  <c:v>205.0</c:v>
                </c:pt>
                <c:pt idx="115">
                  <c:v>205.0</c:v>
                </c:pt>
                <c:pt idx="116">
                  <c:v>209.0</c:v>
                </c:pt>
              </c:numCache>
            </c:numRef>
          </c:val>
          <c:smooth val="0"/>
        </c:ser>
        <c:ser>
          <c:idx val="3"/>
          <c:order val="3"/>
          <c:tx>
            <c:strRef>
              <c:f>Plots!$P$1</c:f>
              <c:strCache>
                <c:ptCount val="1"/>
                <c:pt idx="0">
                  <c:v>bonded</c:v>
                </c:pt>
              </c:strCache>
            </c:strRef>
          </c:tx>
          <c:spPr>
            <a:ln w="38100" cap="rnd">
              <a:solidFill>
                <a:schemeClr val="accent4"/>
              </a:solidFill>
              <a:round/>
            </a:ln>
            <a:effectLst/>
          </c:spPr>
          <c:marker>
            <c:symbol val="none"/>
          </c:marker>
          <c:cat>
            <c:numRef>
              <c:f>Plots!$L$2:$L$118</c:f>
              <c:numCache>
                <c:formatCode>d\-mmm\-yy</c:formatCode>
                <c:ptCount val="117"/>
                <c:pt idx="0">
                  <c:v>42346.0</c:v>
                </c:pt>
                <c:pt idx="1">
                  <c:v>42347.0</c:v>
                </c:pt>
                <c:pt idx="2">
                  <c:v>42348.0</c:v>
                </c:pt>
                <c:pt idx="3">
                  <c:v>42349.0</c:v>
                </c:pt>
                <c:pt idx="4">
                  <c:v>42350.0</c:v>
                </c:pt>
                <c:pt idx="5">
                  <c:v>42351.0</c:v>
                </c:pt>
                <c:pt idx="6">
                  <c:v>42352.0</c:v>
                </c:pt>
                <c:pt idx="7">
                  <c:v>42353.0</c:v>
                </c:pt>
                <c:pt idx="8">
                  <c:v>42354.0</c:v>
                </c:pt>
                <c:pt idx="9">
                  <c:v>42355.0</c:v>
                </c:pt>
                <c:pt idx="10">
                  <c:v>42356.0</c:v>
                </c:pt>
                <c:pt idx="11">
                  <c:v>42357.0</c:v>
                </c:pt>
                <c:pt idx="12">
                  <c:v>42358.0</c:v>
                </c:pt>
                <c:pt idx="13">
                  <c:v>42359.0</c:v>
                </c:pt>
                <c:pt idx="14">
                  <c:v>42360.0</c:v>
                </c:pt>
                <c:pt idx="15">
                  <c:v>42361.0</c:v>
                </c:pt>
                <c:pt idx="16">
                  <c:v>42362.0</c:v>
                </c:pt>
                <c:pt idx="17">
                  <c:v>42363.0</c:v>
                </c:pt>
                <c:pt idx="18">
                  <c:v>42373.0</c:v>
                </c:pt>
                <c:pt idx="19">
                  <c:v>42374.0</c:v>
                </c:pt>
                <c:pt idx="20">
                  <c:v>42375.0</c:v>
                </c:pt>
                <c:pt idx="21">
                  <c:v>42376.0</c:v>
                </c:pt>
                <c:pt idx="22">
                  <c:v>42377.0</c:v>
                </c:pt>
                <c:pt idx="23">
                  <c:v>42378.0</c:v>
                </c:pt>
                <c:pt idx="24">
                  <c:v>42379.0</c:v>
                </c:pt>
                <c:pt idx="25">
                  <c:v>42380.0</c:v>
                </c:pt>
                <c:pt idx="26">
                  <c:v>42381.0</c:v>
                </c:pt>
                <c:pt idx="27">
                  <c:v>42382.0</c:v>
                </c:pt>
                <c:pt idx="28">
                  <c:v>42383.0</c:v>
                </c:pt>
                <c:pt idx="29">
                  <c:v>42384.0</c:v>
                </c:pt>
                <c:pt idx="30">
                  <c:v>42385.0</c:v>
                </c:pt>
                <c:pt idx="31">
                  <c:v>42386.0</c:v>
                </c:pt>
                <c:pt idx="32">
                  <c:v>42387.0</c:v>
                </c:pt>
                <c:pt idx="33">
                  <c:v>42388.0</c:v>
                </c:pt>
                <c:pt idx="34">
                  <c:v>42389.0</c:v>
                </c:pt>
                <c:pt idx="35">
                  <c:v>42390.0</c:v>
                </c:pt>
                <c:pt idx="36">
                  <c:v>42391.0</c:v>
                </c:pt>
                <c:pt idx="37">
                  <c:v>42392.0</c:v>
                </c:pt>
                <c:pt idx="38">
                  <c:v>42393.0</c:v>
                </c:pt>
                <c:pt idx="39">
                  <c:v>42394.0</c:v>
                </c:pt>
                <c:pt idx="40">
                  <c:v>42395.0</c:v>
                </c:pt>
                <c:pt idx="41">
                  <c:v>42396.0</c:v>
                </c:pt>
                <c:pt idx="42">
                  <c:v>42397.0</c:v>
                </c:pt>
                <c:pt idx="43">
                  <c:v>42398.0</c:v>
                </c:pt>
                <c:pt idx="44">
                  <c:v>42399.0</c:v>
                </c:pt>
                <c:pt idx="45">
                  <c:v>42400.0</c:v>
                </c:pt>
                <c:pt idx="46">
                  <c:v>42401.0</c:v>
                </c:pt>
                <c:pt idx="47">
                  <c:v>42402.0</c:v>
                </c:pt>
                <c:pt idx="48">
                  <c:v>42403.0</c:v>
                </c:pt>
                <c:pt idx="49">
                  <c:v>42404.0</c:v>
                </c:pt>
                <c:pt idx="50">
                  <c:v>42405.0</c:v>
                </c:pt>
                <c:pt idx="51">
                  <c:v>42406.0</c:v>
                </c:pt>
                <c:pt idx="52">
                  <c:v>42407.0</c:v>
                </c:pt>
                <c:pt idx="53">
                  <c:v>42408.0</c:v>
                </c:pt>
                <c:pt idx="54">
                  <c:v>42409.0</c:v>
                </c:pt>
                <c:pt idx="55">
                  <c:v>42410.0</c:v>
                </c:pt>
                <c:pt idx="56">
                  <c:v>42411.0</c:v>
                </c:pt>
                <c:pt idx="57">
                  <c:v>42412.0</c:v>
                </c:pt>
                <c:pt idx="58">
                  <c:v>42413.0</c:v>
                </c:pt>
                <c:pt idx="59">
                  <c:v>42414.0</c:v>
                </c:pt>
                <c:pt idx="60">
                  <c:v>42415.0</c:v>
                </c:pt>
                <c:pt idx="61">
                  <c:v>42416.0</c:v>
                </c:pt>
                <c:pt idx="62">
                  <c:v>42417.0</c:v>
                </c:pt>
                <c:pt idx="63">
                  <c:v>42418.0</c:v>
                </c:pt>
                <c:pt idx="64">
                  <c:v>42419.0</c:v>
                </c:pt>
                <c:pt idx="65">
                  <c:v>42420.0</c:v>
                </c:pt>
                <c:pt idx="66">
                  <c:v>42421.0</c:v>
                </c:pt>
                <c:pt idx="67">
                  <c:v>42422.0</c:v>
                </c:pt>
                <c:pt idx="68">
                  <c:v>42423.0</c:v>
                </c:pt>
                <c:pt idx="69">
                  <c:v>42424.0</c:v>
                </c:pt>
                <c:pt idx="70">
                  <c:v>42425.0</c:v>
                </c:pt>
                <c:pt idx="71">
                  <c:v>42426.0</c:v>
                </c:pt>
                <c:pt idx="72">
                  <c:v>42427.0</c:v>
                </c:pt>
                <c:pt idx="73">
                  <c:v>42428.0</c:v>
                </c:pt>
                <c:pt idx="74">
                  <c:v>42429.0</c:v>
                </c:pt>
                <c:pt idx="75">
                  <c:v>42430.0</c:v>
                </c:pt>
                <c:pt idx="76">
                  <c:v>42431.0</c:v>
                </c:pt>
                <c:pt idx="77">
                  <c:v>42432.0</c:v>
                </c:pt>
                <c:pt idx="78">
                  <c:v>42433.0</c:v>
                </c:pt>
                <c:pt idx="79">
                  <c:v>42434.0</c:v>
                </c:pt>
                <c:pt idx="80">
                  <c:v>42435.0</c:v>
                </c:pt>
                <c:pt idx="81">
                  <c:v>42436.0</c:v>
                </c:pt>
                <c:pt idx="82">
                  <c:v>42437.0</c:v>
                </c:pt>
                <c:pt idx="83">
                  <c:v>42438.0</c:v>
                </c:pt>
                <c:pt idx="84">
                  <c:v>42439.0</c:v>
                </c:pt>
                <c:pt idx="85">
                  <c:v>42440.0</c:v>
                </c:pt>
                <c:pt idx="86">
                  <c:v>42441.0</c:v>
                </c:pt>
                <c:pt idx="87">
                  <c:v>42442.0</c:v>
                </c:pt>
                <c:pt idx="88">
                  <c:v>42443.0</c:v>
                </c:pt>
                <c:pt idx="89">
                  <c:v>42444.0</c:v>
                </c:pt>
                <c:pt idx="90">
                  <c:v>42445.0</c:v>
                </c:pt>
                <c:pt idx="91">
                  <c:v>42446.0</c:v>
                </c:pt>
                <c:pt idx="92">
                  <c:v>42447.0</c:v>
                </c:pt>
                <c:pt idx="93">
                  <c:v>42448.0</c:v>
                </c:pt>
                <c:pt idx="94">
                  <c:v>42449.0</c:v>
                </c:pt>
                <c:pt idx="95">
                  <c:v>42450.0</c:v>
                </c:pt>
                <c:pt idx="96">
                  <c:v>42451.0</c:v>
                </c:pt>
                <c:pt idx="97">
                  <c:v>42452.0</c:v>
                </c:pt>
                <c:pt idx="98">
                  <c:v>42453.0</c:v>
                </c:pt>
                <c:pt idx="99">
                  <c:v>42454.0</c:v>
                </c:pt>
                <c:pt idx="100">
                  <c:v>42455.0</c:v>
                </c:pt>
                <c:pt idx="101">
                  <c:v>42456.0</c:v>
                </c:pt>
                <c:pt idx="102">
                  <c:v>42457.0</c:v>
                </c:pt>
                <c:pt idx="103">
                  <c:v>42458.0</c:v>
                </c:pt>
                <c:pt idx="104">
                  <c:v>42459.0</c:v>
                </c:pt>
                <c:pt idx="105">
                  <c:v>42460.0</c:v>
                </c:pt>
                <c:pt idx="106">
                  <c:v>42461.0</c:v>
                </c:pt>
                <c:pt idx="107">
                  <c:v>42462.0</c:v>
                </c:pt>
                <c:pt idx="108">
                  <c:v>42463.0</c:v>
                </c:pt>
                <c:pt idx="109">
                  <c:v>42464.0</c:v>
                </c:pt>
                <c:pt idx="110">
                  <c:v>42465.0</c:v>
                </c:pt>
                <c:pt idx="111">
                  <c:v>42466.0</c:v>
                </c:pt>
                <c:pt idx="112">
                  <c:v>42467.0</c:v>
                </c:pt>
                <c:pt idx="113">
                  <c:v>42468.0</c:v>
                </c:pt>
                <c:pt idx="114">
                  <c:v>42469.0</c:v>
                </c:pt>
                <c:pt idx="115">
                  <c:v>42470.0</c:v>
                </c:pt>
                <c:pt idx="116">
                  <c:v>42471.0</c:v>
                </c:pt>
              </c:numCache>
            </c:numRef>
          </c:cat>
          <c:val>
            <c:numRef>
              <c:f>Plots!$P$2:$P$118</c:f>
              <c:numCache>
                <c:formatCode>0</c:formatCode>
                <c:ptCount val="117"/>
                <c:pt idx="0">
                  <c:v>0.0</c:v>
                </c:pt>
                <c:pt idx="1">
                  <c:v>1.0</c:v>
                </c:pt>
                <c:pt idx="2">
                  <c:v>2.0</c:v>
                </c:pt>
                <c:pt idx="3">
                  <c:v>2.0</c:v>
                </c:pt>
                <c:pt idx="4">
                  <c:v>2.0</c:v>
                </c:pt>
                <c:pt idx="5">
                  <c:v>2.0</c:v>
                </c:pt>
                <c:pt idx="6">
                  <c:v>4.0</c:v>
                </c:pt>
                <c:pt idx="7">
                  <c:v>4.0</c:v>
                </c:pt>
                <c:pt idx="8">
                  <c:v>7.0</c:v>
                </c:pt>
                <c:pt idx="9">
                  <c:v>9.0</c:v>
                </c:pt>
                <c:pt idx="10">
                  <c:v>11.0</c:v>
                </c:pt>
                <c:pt idx="11">
                  <c:v>11.0</c:v>
                </c:pt>
                <c:pt idx="12">
                  <c:v>11.0</c:v>
                </c:pt>
                <c:pt idx="13">
                  <c:v>11.0</c:v>
                </c:pt>
                <c:pt idx="14">
                  <c:v>11.0</c:v>
                </c:pt>
                <c:pt idx="15">
                  <c:v>14.0</c:v>
                </c:pt>
                <c:pt idx="16">
                  <c:v>14.0</c:v>
                </c:pt>
                <c:pt idx="17">
                  <c:v>14.0</c:v>
                </c:pt>
                <c:pt idx="18">
                  <c:v>16.0</c:v>
                </c:pt>
                <c:pt idx="19">
                  <c:v>19.0</c:v>
                </c:pt>
                <c:pt idx="20">
                  <c:v>19.0</c:v>
                </c:pt>
                <c:pt idx="21">
                  <c:v>19.0</c:v>
                </c:pt>
                <c:pt idx="22">
                  <c:v>19.0</c:v>
                </c:pt>
                <c:pt idx="23">
                  <c:v>19.0</c:v>
                </c:pt>
                <c:pt idx="24">
                  <c:v>19.0</c:v>
                </c:pt>
                <c:pt idx="25">
                  <c:v>20.0</c:v>
                </c:pt>
                <c:pt idx="26">
                  <c:v>20.0</c:v>
                </c:pt>
                <c:pt idx="27">
                  <c:v>20.0</c:v>
                </c:pt>
                <c:pt idx="28">
                  <c:v>20.0</c:v>
                </c:pt>
                <c:pt idx="29">
                  <c:v>23.0</c:v>
                </c:pt>
                <c:pt idx="30">
                  <c:v>23.0</c:v>
                </c:pt>
                <c:pt idx="31">
                  <c:v>23.0</c:v>
                </c:pt>
                <c:pt idx="32">
                  <c:v>23.0</c:v>
                </c:pt>
                <c:pt idx="33">
                  <c:v>25.0</c:v>
                </c:pt>
                <c:pt idx="34">
                  <c:v>25.0</c:v>
                </c:pt>
                <c:pt idx="35">
                  <c:v>27.0</c:v>
                </c:pt>
                <c:pt idx="36">
                  <c:v>31.0</c:v>
                </c:pt>
                <c:pt idx="37">
                  <c:v>31.0</c:v>
                </c:pt>
                <c:pt idx="38">
                  <c:v>31.0</c:v>
                </c:pt>
                <c:pt idx="39">
                  <c:v>34.0</c:v>
                </c:pt>
                <c:pt idx="40">
                  <c:v>36.0</c:v>
                </c:pt>
                <c:pt idx="41">
                  <c:v>39.0</c:v>
                </c:pt>
                <c:pt idx="42">
                  <c:v>44.0</c:v>
                </c:pt>
                <c:pt idx="43">
                  <c:v>50.0</c:v>
                </c:pt>
                <c:pt idx="44">
                  <c:v>50.0</c:v>
                </c:pt>
                <c:pt idx="45">
                  <c:v>50.0</c:v>
                </c:pt>
                <c:pt idx="46">
                  <c:v>53.0</c:v>
                </c:pt>
                <c:pt idx="47">
                  <c:v>53.0</c:v>
                </c:pt>
                <c:pt idx="48">
                  <c:v>56.0</c:v>
                </c:pt>
                <c:pt idx="49">
                  <c:v>59.0</c:v>
                </c:pt>
                <c:pt idx="50">
                  <c:v>61.0</c:v>
                </c:pt>
                <c:pt idx="51">
                  <c:v>61.0</c:v>
                </c:pt>
                <c:pt idx="52">
                  <c:v>61.0</c:v>
                </c:pt>
                <c:pt idx="53">
                  <c:v>64.0</c:v>
                </c:pt>
                <c:pt idx="54">
                  <c:v>68.0</c:v>
                </c:pt>
                <c:pt idx="55">
                  <c:v>72.0</c:v>
                </c:pt>
                <c:pt idx="56">
                  <c:v>75.0</c:v>
                </c:pt>
                <c:pt idx="57">
                  <c:v>79.0</c:v>
                </c:pt>
                <c:pt idx="58">
                  <c:v>79.0</c:v>
                </c:pt>
                <c:pt idx="59">
                  <c:v>79.0</c:v>
                </c:pt>
                <c:pt idx="60">
                  <c:v>81.0</c:v>
                </c:pt>
                <c:pt idx="61">
                  <c:v>84.0</c:v>
                </c:pt>
                <c:pt idx="62">
                  <c:v>87.0</c:v>
                </c:pt>
                <c:pt idx="63">
                  <c:v>88.0</c:v>
                </c:pt>
                <c:pt idx="64">
                  <c:v>90.0</c:v>
                </c:pt>
                <c:pt idx="65">
                  <c:v>90.0</c:v>
                </c:pt>
                <c:pt idx="66">
                  <c:v>90.0</c:v>
                </c:pt>
                <c:pt idx="67">
                  <c:v>94.0</c:v>
                </c:pt>
                <c:pt idx="68">
                  <c:v>97.0</c:v>
                </c:pt>
                <c:pt idx="69">
                  <c:v>99.0</c:v>
                </c:pt>
                <c:pt idx="70">
                  <c:v>100.0</c:v>
                </c:pt>
                <c:pt idx="71">
                  <c:v>105.0</c:v>
                </c:pt>
                <c:pt idx="72">
                  <c:v>105.0</c:v>
                </c:pt>
                <c:pt idx="73">
                  <c:v>105.0</c:v>
                </c:pt>
                <c:pt idx="74">
                  <c:v>109.0</c:v>
                </c:pt>
                <c:pt idx="75">
                  <c:v>113.0</c:v>
                </c:pt>
                <c:pt idx="76">
                  <c:v>113.0</c:v>
                </c:pt>
                <c:pt idx="77">
                  <c:v>113.0</c:v>
                </c:pt>
                <c:pt idx="78">
                  <c:v>113.0</c:v>
                </c:pt>
                <c:pt idx="79">
                  <c:v>113.0</c:v>
                </c:pt>
                <c:pt idx="80">
                  <c:v>113.0</c:v>
                </c:pt>
                <c:pt idx="81">
                  <c:v>117.0</c:v>
                </c:pt>
                <c:pt idx="82">
                  <c:v>121.0</c:v>
                </c:pt>
                <c:pt idx="83">
                  <c:v>125.0</c:v>
                </c:pt>
                <c:pt idx="84">
                  <c:v>127.0</c:v>
                </c:pt>
                <c:pt idx="85">
                  <c:v>127.0</c:v>
                </c:pt>
                <c:pt idx="86">
                  <c:v>127.0</c:v>
                </c:pt>
                <c:pt idx="87">
                  <c:v>127.0</c:v>
                </c:pt>
                <c:pt idx="88">
                  <c:v>135.0</c:v>
                </c:pt>
                <c:pt idx="89">
                  <c:v>138.0</c:v>
                </c:pt>
                <c:pt idx="90">
                  <c:v>142.0</c:v>
                </c:pt>
                <c:pt idx="91">
                  <c:v>142.0</c:v>
                </c:pt>
                <c:pt idx="92">
                  <c:v>144.0</c:v>
                </c:pt>
                <c:pt idx="93">
                  <c:v>144.0</c:v>
                </c:pt>
                <c:pt idx="94">
                  <c:v>144.0</c:v>
                </c:pt>
                <c:pt idx="95">
                  <c:v>148.0</c:v>
                </c:pt>
                <c:pt idx="96">
                  <c:v>153.0</c:v>
                </c:pt>
                <c:pt idx="97">
                  <c:v>157.0</c:v>
                </c:pt>
                <c:pt idx="98">
                  <c:v>161.0</c:v>
                </c:pt>
                <c:pt idx="99">
                  <c:v>161.0</c:v>
                </c:pt>
                <c:pt idx="100">
                  <c:v>161.0</c:v>
                </c:pt>
                <c:pt idx="101">
                  <c:v>161.0</c:v>
                </c:pt>
                <c:pt idx="102">
                  <c:v>166.0</c:v>
                </c:pt>
                <c:pt idx="103">
                  <c:v>170.0</c:v>
                </c:pt>
                <c:pt idx="104">
                  <c:v>170.0</c:v>
                </c:pt>
                <c:pt idx="105">
                  <c:v>175.0</c:v>
                </c:pt>
                <c:pt idx="106">
                  <c:v>175.0</c:v>
                </c:pt>
                <c:pt idx="107">
                  <c:v>175.0</c:v>
                </c:pt>
                <c:pt idx="108">
                  <c:v>175.0</c:v>
                </c:pt>
                <c:pt idx="109">
                  <c:v>179.0</c:v>
                </c:pt>
                <c:pt idx="110">
                  <c:v>184.0</c:v>
                </c:pt>
                <c:pt idx="111">
                  <c:v>188.0</c:v>
                </c:pt>
                <c:pt idx="112">
                  <c:v>192.0</c:v>
                </c:pt>
                <c:pt idx="113">
                  <c:v>196.0</c:v>
                </c:pt>
                <c:pt idx="114">
                  <c:v>196.0</c:v>
                </c:pt>
                <c:pt idx="115">
                  <c:v>196.0</c:v>
                </c:pt>
                <c:pt idx="116">
                  <c:v>201.0</c:v>
                </c:pt>
              </c:numCache>
            </c:numRef>
          </c:val>
          <c:smooth val="0"/>
        </c:ser>
        <c:ser>
          <c:idx val="4"/>
          <c:order val="4"/>
          <c:tx>
            <c:strRef>
              <c:f>Plots!$Q$1</c:f>
              <c:strCache>
                <c:ptCount val="1"/>
                <c:pt idx="0">
                  <c:v>pre pot test</c:v>
                </c:pt>
              </c:strCache>
            </c:strRef>
          </c:tx>
          <c:spPr>
            <a:ln w="38100" cap="rnd">
              <a:solidFill>
                <a:schemeClr val="accent4">
                  <a:lumMod val="75000"/>
                </a:schemeClr>
              </a:solidFill>
              <a:round/>
            </a:ln>
            <a:effectLst/>
          </c:spPr>
          <c:marker>
            <c:symbol val="none"/>
          </c:marker>
          <c:cat>
            <c:numRef>
              <c:f>Plots!$L$2:$L$118</c:f>
              <c:numCache>
                <c:formatCode>d\-mmm\-yy</c:formatCode>
                <c:ptCount val="117"/>
                <c:pt idx="0">
                  <c:v>42346.0</c:v>
                </c:pt>
                <c:pt idx="1">
                  <c:v>42347.0</c:v>
                </c:pt>
                <c:pt idx="2">
                  <c:v>42348.0</c:v>
                </c:pt>
                <c:pt idx="3">
                  <c:v>42349.0</c:v>
                </c:pt>
                <c:pt idx="4">
                  <c:v>42350.0</c:v>
                </c:pt>
                <c:pt idx="5">
                  <c:v>42351.0</c:v>
                </c:pt>
                <c:pt idx="6">
                  <c:v>42352.0</c:v>
                </c:pt>
                <c:pt idx="7">
                  <c:v>42353.0</c:v>
                </c:pt>
                <c:pt idx="8">
                  <c:v>42354.0</c:v>
                </c:pt>
                <c:pt idx="9">
                  <c:v>42355.0</c:v>
                </c:pt>
                <c:pt idx="10">
                  <c:v>42356.0</c:v>
                </c:pt>
                <c:pt idx="11">
                  <c:v>42357.0</c:v>
                </c:pt>
                <c:pt idx="12">
                  <c:v>42358.0</c:v>
                </c:pt>
                <c:pt idx="13">
                  <c:v>42359.0</c:v>
                </c:pt>
                <c:pt idx="14">
                  <c:v>42360.0</c:v>
                </c:pt>
                <c:pt idx="15">
                  <c:v>42361.0</c:v>
                </c:pt>
                <c:pt idx="16">
                  <c:v>42362.0</c:v>
                </c:pt>
                <c:pt idx="17">
                  <c:v>42363.0</c:v>
                </c:pt>
                <c:pt idx="18">
                  <c:v>42373.0</c:v>
                </c:pt>
                <c:pt idx="19">
                  <c:v>42374.0</c:v>
                </c:pt>
                <c:pt idx="20">
                  <c:v>42375.0</c:v>
                </c:pt>
                <c:pt idx="21">
                  <c:v>42376.0</c:v>
                </c:pt>
                <c:pt idx="22">
                  <c:v>42377.0</c:v>
                </c:pt>
                <c:pt idx="23">
                  <c:v>42378.0</c:v>
                </c:pt>
                <c:pt idx="24">
                  <c:v>42379.0</c:v>
                </c:pt>
                <c:pt idx="25">
                  <c:v>42380.0</c:v>
                </c:pt>
                <c:pt idx="26">
                  <c:v>42381.0</c:v>
                </c:pt>
                <c:pt idx="27">
                  <c:v>42382.0</c:v>
                </c:pt>
                <c:pt idx="28">
                  <c:v>42383.0</c:v>
                </c:pt>
                <c:pt idx="29">
                  <c:v>42384.0</c:v>
                </c:pt>
                <c:pt idx="30">
                  <c:v>42385.0</c:v>
                </c:pt>
                <c:pt idx="31">
                  <c:v>42386.0</c:v>
                </c:pt>
                <c:pt idx="32">
                  <c:v>42387.0</c:v>
                </c:pt>
                <c:pt idx="33">
                  <c:v>42388.0</c:v>
                </c:pt>
                <c:pt idx="34">
                  <c:v>42389.0</c:v>
                </c:pt>
                <c:pt idx="35">
                  <c:v>42390.0</c:v>
                </c:pt>
                <c:pt idx="36">
                  <c:v>42391.0</c:v>
                </c:pt>
                <c:pt idx="37">
                  <c:v>42392.0</c:v>
                </c:pt>
                <c:pt idx="38">
                  <c:v>42393.0</c:v>
                </c:pt>
                <c:pt idx="39">
                  <c:v>42394.0</c:v>
                </c:pt>
                <c:pt idx="40">
                  <c:v>42395.0</c:v>
                </c:pt>
                <c:pt idx="41">
                  <c:v>42396.0</c:v>
                </c:pt>
                <c:pt idx="42">
                  <c:v>42397.0</c:v>
                </c:pt>
                <c:pt idx="43">
                  <c:v>42398.0</c:v>
                </c:pt>
                <c:pt idx="44">
                  <c:v>42399.0</c:v>
                </c:pt>
                <c:pt idx="45">
                  <c:v>42400.0</c:v>
                </c:pt>
                <c:pt idx="46">
                  <c:v>42401.0</c:v>
                </c:pt>
                <c:pt idx="47">
                  <c:v>42402.0</c:v>
                </c:pt>
                <c:pt idx="48">
                  <c:v>42403.0</c:v>
                </c:pt>
                <c:pt idx="49">
                  <c:v>42404.0</c:v>
                </c:pt>
                <c:pt idx="50">
                  <c:v>42405.0</c:v>
                </c:pt>
                <c:pt idx="51">
                  <c:v>42406.0</c:v>
                </c:pt>
                <c:pt idx="52">
                  <c:v>42407.0</c:v>
                </c:pt>
                <c:pt idx="53">
                  <c:v>42408.0</c:v>
                </c:pt>
                <c:pt idx="54">
                  <c:v>42409.0</c:v>
                </c:pt>
                <c:pt idx="55">
                  <c:v>42410.0</c:v>
                </c:pt>
                <c:pt idx="56">
                  <c:v>42411.0</c:v>
                </c:pt>
                <c:pt idx="57">
                  <c:v>42412.0</c:v>
                </c:pt>
                <c:pt idx="58">
                  <c:v>42413.0</c:v>
                </c:pt>
                <c:pt idx="59">
                  <c:v>42414.0</c:v>
                </c:pt>
                <c:pt idx="60">
                  <c:v>42415.0</c:v>
                </c:pt>
                <c:pt idx="61">
                  <c:v>42416.0</c:v>
                </c:pt>
                <c:pt idx="62">
                  <c:v>42417.0</c:v>
                </c:pt>
                <c:pt idx="63">
                  <c:v>42418.0</c:v>
                </c:pt>
                <c:pt idx="64">
                  <c:v>42419.0</c:v>
                </c:pt>
                <c:pt idx="65">
                  <c:v>42420.0</c:v>
                </c:pt>
                <c:pt idx="66">
                  <c:v>42421.0</c:v>
                </c:pt>
                <c:pt idx="67">
                  <c:v>42422.0</c:v>
                </c:pt>
                <c:pt idx="68">
                  <c:v>42423.0</c:v>
                </c:pt>
                <c:pt idx="69">
                  <c:v>42424.0</c:v>
                </c:pt>
                <c:pt idx="70">
                  <c:v>42425.0</c:v>
                </c:pt>
                <c:pt idx="71">
                  <c:v>42426.0</c:v>
                </c:pt>
                <c:pt idx="72">
                  <c:v>42427.0</c:v>
                </c:pt>
                <c:pt idx="73">
                  <c:v>42428.0</c:v>
                </c:pt>
                <c:pt idx="74">
                  <c:v>42429.0</c:v>
                </c:pt>
                <c:pt idx="75">
                  <c:v>42430.0</c:v>
                </c:pt>
                <c:pt idx="76">
                  <c:v>42431.0</c:v>
                </c:pt>
                <c:pt idx="77">
                  <c:v>42432.0</c:v>
                </c:pt>
                <c:pt idx="78">
                  <c:v>42433.0</c:v>
                </c:pt>
                <c:pt idx="79">
                  <c:v>42434.0</c:v>
                </c:pt>
                <c:pt idx="80">
                  <c:v>42435.0</c:v>
                </c:pt>
                <c:pt idx="81">
                  <c:v>42436.0</c:v>
                </c:pt>
                <c:pt idx="82">
                  <c:v>42437.0</c:v>
                </c:pt>
                <c:pt idx="83">
                  <c:v>42438.0</c:v>
                </c:pt>
                <c:pt idx="84">
                  <c:v>42439.0</c:v>
                </c:pt>
                <c:pt idx="85">
                  <c:v>42440.0</c:v>
                </c:pt>
                <c:pt idx="86">
                  <c:v>42441.0</c:v>
                </c:pt>
                <c:pt idx="87">
                  <c:v>42442.0</c:v>
                </c:pt>
                <c:pt idx="88">
                  <c:v>42443.0</c:v>
                </c:pt>
                <c:pt idx="89">
                  <c:v>42444.0</c:v>
                </c:pt>
                <c:pt idx="90">
                  <c:v>42445.0</c:v>
                </c:pt>
                <c:pt idx="91">
                  <c:v>42446.0</c:v>
                </c:pt>
                <c:pt idx="92">
                  <c:v>42447.0</c:v>
                </c:pt>
                <c:pt idx="93">
                  <c:v>42448.0</c:v>
                </c:pt>
                <c:pt idx="94">
                  <c:v>42449.0</c:v>
                </c:pt>
                <c:pt idx="95">
                  <c:v>42450.0</c:v>
                </c:pt>
                <c:pt idx="96">
                  <c:v>42451.0</c:v>
                </c:pt>
                <c:pt idx="97">
                  <c:v>42452.0</c:v>
                </c:pt>
                <c:pt idx="98">
                  <c:v>42453.0</c:v>
                </c:pt>
                <c:pt idx="99">
                  <c:v>42454.0</c:v>
                </c:pt>
                <c:pt idx="100">
                  <c:v>42455.0</c:v>
                </c:pt>
                <c:pt idx="101">
                  <c:v>42456.0</c:v>
                </c:pt>
                <c:pt idx="102">
                  <c:v>42457.0</c:v>
                </c:pt>
                <c:pt idx="103">
                  <c:v>42458.0</c:v>
                </c:pt>
                <c:pt idx="104">
                  <c:v>42459.0</c:v>
                </c:pt>
                <c:pt idx="105">
                  <c:v>42460.0</c:v>
                </c:pt>
                <c:pt idx="106">
                  <c:v>42461.0</c:v>
                </c:pt>
                <c:pt idx="107">
                  <c:v>42462.0</c:v>
                </c:pt>
                <c:pt idx="108">
                  <c:v>42463.0</c:v>
                </c:pt>
                <c:pt idx="109">
                  <c:v>42464.0</c:v>
                </c:pt>
                <c:pt idx="110">
                  <c:v>42465.0</c:v>
                </c:pt>
                <c:pt idx="111">
                  <c:v>42466.0</c:v>
                </c:pt>
                <c:pt idx="112">
                  <c:v>42467.0</c:v>
                </c:pt>
                <c:pt idx="113">
                  <c:v>42468.0</c:v>
                </c:pt>
                <c:pt idx="114">
                  <c:v>42469.0</c:v>
                </c:pt>
                <c:pt idx="115">
                  <c:v>42470.0</c:v>
                </c:pt>
                <c:pt idx="116">
                  <c:v>42471.0</c:v>
                </c:pt>
              </c:numCache>
            </c:numRef>
          </c:cat>
          <c:val>
            <c:numRef>
              <c:f>Plots!$Q$2:$Q$118</c:f>
              <c:numCache>
                <c:formatCode>0</c:formatCode>
                <c:ptCount val="11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3.0</c:v>
                </c:pt>
                <c:pt idx="15">
                  <c:v>7.0</c:v>
                </c:pt>
                <c:pt idx="16">
                  <c:v>7.0</c:v>
                </c:pt>
                <c:pt idx="17">
                  <c:v>7.0</c:v>
                </c:pt>
                <c:pt idx="18">
                  <c:v>7.0</c:v>
                </c:pt>
                <c:pt idx="19">
                  <c:v>7.0</c:v>
                </c:pt>
                <c:pt idx="20">
                  <c:v>9.0</c:v>
                </c:pt>
                <c:pt idx="21">
                  <c:v>9.0</c:v>
                </c:pt>
                <c:pt idx="22">
                  <c:v>9.0</c:v>
                </c:pt>
                <c:pt idx="23">
                  <c:v>9.0</c:v>
                </c:pt>
                <c:pt idx="24">
                  <c:v>9.0</c:v>
                </c:pt>
                <c:pt idx="25">
                  <c:v>10.0</c:v>
                </c:pt>
                <c:pt idx="26">
                  <c:v>10.0</c:v>
                </c:pt>
                <c:pt idx="27">
                  <c:v>10.0</c:v>
                </c:pt>
                <c:pt idx="28">
                  <c:v>10.0</c:v>
                </c:pt>
                <c:pt idx="29">
                  <c:v>10.0</c:v>
                </c:pt>
                <c:pt idx="30">
                  <c:v>10.0</c:v>
                </c:pt>
                <c:pt idx="31">
                  <c:v>10.0</c:v>
                </c:pt>
                <c:pt idx="32">
                  <c:v>10.0</c:v>
                </c:pt>
                <c:pt idx="33">
                  <c:v>10.0</c:v>
                </c:pt>
                <c:pt idx="34">
                  <c:v>12.0</c:v>
                </c:pt>
                <c:pt idx="35">
                  <c:v>12.0</c:v>
                </c:pt>
                <c:pt idx="36">
                  <c:v>16.0</c:v>
                </c:pt>
                <c:pt idx="37">
                  <c:v>16.0</c:v>
                </c:pt>
                <c:pt idx="38">
                  <c:v>16.0</c:v>
                </c:pt>
                <c:pt idx="39">
                  <c:v>17.0</c:v>
                </c:pt>
                <c:pt idx="40">
                  <c:v>17.0</c:v>
                </c:pt>
                <c:pt idx="41">
                  <c:v>18.0</c:v>
                </c:pt>
                <c:pt idx="42">
                  <c:v>25.0</c:v>
                </c:pt>
                <c:pt idx="43">
                  <c:v>26.0</c:v>
                </c:pt>
                <c:pt idx="44">
                  <c:v>26.0</c:v>
                </c:pt>
                <c:pt idx="45">
                  <c:v>26.0</c:v>
                </c:pt>
                <c:pt idx="46">
                  <c:v>28.0</c:v>
                </c:pt>
                <c:pt idx="47">
                  <c:v>28.0</c:v>
                </c:pt>
                <c:pt idx="48">
                  <c:v>29.0</c:v>
                </c:pt>
                <c:pt idx="49">
                  <c:v>31.0</c:v>
                </c:pt>
                <c:pt idx="50">
                  <c:v>33.0</c:v>
                </c:pt>
                <c:pt idx="51">
                  <c:v>33.0</c:v>
                </c:pt>
                <c:pt idx="52">
                  <c:v>33.0</c:v>
                </c:pt>
                <c:pt idx="53">
                  <c:v>33.0</c:v>
                </c:pt>
                <c:pt idx="54">
                  <c:v>33.0</c:v>
                </c:pt>
                <c:pt idx="55">
                  <c:v>33.0</c:v>
                </c:pt>
                <c:pt idx="56">
                  <c:v>36.0</c:v>
                </c:pt>
                <c:pt idx="57">
                  <c:v>36.0</c:v>
                </c:pt>
                <c:pt idx="58">
                  <c:v>36.0</c:v>
                </c:pt>
                <c:pt idx="59">
                  <c:v>36.0</c:v>
                </c:pt>
                <c:pt idx="60">
                  <c:v>36.0</c:v>
                </c:pt>
                <c:pt idx="61">
                  <c:v>36.0</c:v>
                </c:pt>
                <c:pt idx="62">
                  <c:v>36.0</c:v>
                </c:pt>
                <c:pt idx="63">
                  <c:v>36.0</c:v>
                </c:pt>
                <c:pt idx="64">
                  <c:v>36.0</c:v>
                </c:pt>
                <c:pt idx="65">
                  <c:v>36.0</c:v>
                </c:pt>
                <c:pt idx="66">
                  <c:v>36.0</c:v>
                </c:pt>
                <c:pt idx="67">
                  <c:v>40.0</c:v>
                </c:pt>
                <c:pt idx="68">
                  <c:v>40.0</c:v>
                </c:pt>
                <c:pt idx="69">
                  <c:v>40.0</c:v>
                </c:pt>
                <c:pt idx="70">
                  <c:v>40.0</c:v>
                </c:pt>
                <c:pt idx="71">
                  <c:v>40.0</c:v>
                </c:pt>
                <c:pt idx="72">
                  <c:v>40.0</c:v>
                </c:pt>
                <c:pt idx="73">
                  <c:v>40.0</c:v>
                </c:pt>
                <c:pt idx="74">
                  <c:v>40.0</c:v>
                </c:pt>
                <c:pt idx="75">
                  <c:v>44.0</c:v>
                </c:pt>
                <c:pt idx="76">
                  <c:v>44.0</c:v>
                </c:pt>
                <c:pt idx="77">
                  <c:v>44.0</c:v>
                </c:pt>
                <c:pt idx="78">
                  <c:v>44.0</c:v>
                </c:pt>
                <c:pt idx="79">
                  <c:v>44.0</c:v>
                </c:pt>
                <c:pt idx="80">
                  <c:v>44.0</c:v>
                </c:pt>
                <c:pt idx="81">
                  <c:v>44.0</c:v>
                </c:pt>
                <c:pt idx="82">
                  <c:v>44.0</c:v>
                </c:pt>
                <c:pt idx="83">
                  <c:v>44.0</c:v>
                </c:pt>
                <c:pt idx="84">
                  <c:v>44.0</c:v>
                </c:pt>
                <c:pt idx="85">
                  <c:v>44.0</c:v>
                </c:pt>
                <c:pt idx="86">
                  <c:v>44.0</c:v>
                </c:pt>
                <c:pt idx="87">
                  <c:v>44.0</c:v>
                </c:pt>
                <c:pt idx="88">
                  <c:v>44.0</c:v>
                </c:pt>
                <c:pt idx="89">
                  <c:v>44.0</c:v>
                </c:pt>
                <c:pt idx="90">
                  <c:v>44.0</c:v>
                </c:pt>
                <c:pt idx="91">
                  <c:v>44.0</c:v>
                </c:pt>
                <c:pt idx="92">
                  <c:v>44.0</c:v>
                </c:pt>
                <c:pt idx="93">
                  <c:v>44.0</c:v>
                </c:pt>
                <c:pt idx="94">
                  <c:v>44.0</c:v>
                </c:pt>
                <c:pt idx="95">
                  <c:v>44.0</c:v>
                </c:pt>
                <c:pt idx="96">
                  <c:v>44.0</c:v>
                </c:pt>
                <c:pt idx="97">
                  <c:v>44.0</c:v>
                </c:pt>
                <c:pt idx="98">
                  <c:v>44.0</c:v>
                </c:pt>
                <c:pt idx="99">
                  <c:v>44.0</c:v>
                </c:pt>
                <c:pt idx="100">
                  <c:v>44.0</c:v>
                </c:pt>
                <c:pt idx="101">
                  <c:v>44.0</c:v>
                </c:pt>
                <c:pt idx="102">
                  <c:v>44.0</c:v>
                </c:pt>
                <c:pt idx="103">
                  <c:v>44.0</c:v>
                </c:pt>
                <c:pt idx="104">
                  <c:v>44.0</c:v>
                </c:pt>
                <c:pt idx="105">
                  <c:v>44.0</c:v>
                </c:pt>
                <c:pt idx="106">
                  <c:v>44.0</c:v>
                </c:pt>
                <c:pt idx="107">
                  <c:v>44.0</c:v>
                </c:pt>
                <c:pt idx="108">
                  <c:v>44.0</c:v>
                </c:pt>
                <c:pt idx="109">
                  <c:v>44.0</c:v>
                </c:pt>
                <c:pt idx="110">
                  <c:v>44.0</c:v>
                </c:pt>
                <c:pt idx="111">
                  <c:v>44.0</c:v>
                </c:pt>
                <c:pt idx="112">
                  <c:v>44.0</c:v>
                </c:pt>
                <c:pt idx="113">
                  <c:v>44.0</c:v>
                </c:pt>
                <c:pt idx="114">
                  <c:v>44.0</c:v>
                </c:pt>
                <c:pt idx="115">
                  <c:v>44.0</c:v>
                </c:pt>
                <c:pt idx="116">
                  <c:v>44.0</c:v>
                </c:pt>
              </c:numCache>
            </c:numRef>
          </c:val>
          <c:smooth val="0"/>
        </c:ser>
        <c:ser>
          <c:idx val="5"/>
          <c:order val="5"/>
          <c:tx>
            <c:strRef>
              <c:f>Plots!$R$1</c:f>
              <c:strCache>
                <c:ptCount val="1"/>
                <c:pt idx="0">
                  <c:v>encapsulated</c:v>
                </c:pt>
              </c:strCache>
            </c:strRef>
          </c:tx>
          <c:spPr>
            <a:ln w="38100" cap="rnd">
              <a:solidFill>
                <a:schemeClr val="accent6"/>
              </a:solidFill>
              <a:round/>
            </a:ln>
            <a:effectLst/>
          </c:spPr>
          <c:marker>
            <c:symbol val="none"/>
          </c:marker>
          <c:cat>
            <c:numRef>
              <c:f>Plots!$L$2:$L$118</c:f>
              <c:numCache>
                <c:formatCode>d\-mmm\-yy</c:formatCode>
                <c:ptCount val="117"/>
                <c:pt idx="0">
                  <c:v>42346.0</c:v>
                </c:pt>
                <c:pt idx="1">
                  <c:v>42347.0</c:v>
                </c:pt>
                <c:pt idx="2">
                  <c:v>42348.0</c:v>
                </c:pt>
                <c:pt idx="3">
                  <c:v>42349.0</c:v>
                </c:pt>
                <c:pt idx="4">
                  <c:v>42350.0</c:v>
                </c:pt>
                <c:pt idx="5">
                  <c:v>42351.0</c:v>
                </c:pt>
                <c:pt idx="6">
                  <c:v>42352.0</c:v>
                </c:pt>
                <c:pt idx="7">
                  <c:v>42353.0</c:v>
                </c:pt>
                <c:pt idx="8">
                  <c:v>42354.0</c:v>
                </c:pt>
                <c:pt idx="9">
                  <c:v>42355.0</c:v>
                </c:pt>
                <c:pt idx="10">
                  <c:v>42356.0</c:v>
                </c:pt>
                <c:pt idx="11">
                  <c:v>42357.0</c:v>
                </c:pt>
                <c:pt idx="12">
                  <c:v>42358.0</c:v>
                </c:pt>
                <c:pt idx="13">
                  <c:v>42359.0</c:v>
                </c:pt>
                <c:pt idx="14">
                  <c:v>42360.0</c:v>
                </c:pt>
                <c:pt idx="15">
                  <c:v>42361.0</c:v>
                </c:pt>
                <c:pt idx="16">
                  <c:v>42362.0</c:v>
                </c:pt>
                <c:pt idx="17">
                  <c:v>42363.0</c:v>
                </c:pt>
                <c:pt idx="18">
                  <c:v>42373.0</c:v>
                </c:pt>
                <c:pt idx="19">
                  <c:v>42374.0</c:v>
                </c:pt>
                <c:pt idx="20">
                  <c:v>42375.0</c:v>
                </c:pt>
                <c:pt idx="21">
                  <c:v>42376.0</c:v>
                </c:pt>
                <c:pt idx="22">
                  <c:v>42377.0</c:v>
                </c:pt>
                <c:pt idx="23">
                  <c:v>42378.0</c:v>
                </c:pt>
                <c:pt idx="24">
                  <c:v>42379.0</c:v>
                </c:pt>
                <c:pt idx="25">
                  <c:v>42380.0</c:v>
                </c:pt>
                <c:pt idx="26">
                  <c:v>42381.0</c:v>
                </c:pt>
                <c:pt idx="27">
                  <c:v>42382.0</c:v>
                </c:pt>
                <c:pt idx="28">
                  <c:v>42383.0</c:v>
                </c:pt>
                <c:pt idx="29">
                  <c:v>42384.0</c:v>
                </c:pt>
                <c:pt idx="30">
                  <c:v>42385.0</c:v>
                </c:pt>
                <c:pt idx="31">
                  <c:v>42386.0</c:v>
                </c:pt>
                <c:pt idx="32">
                  <c:v>42387.0</c:v>
                </c:pt>
                <c:pt idx="33">
                  <c:v>42388.0</c:v>
                </c:pt>
                <c:pt idx="34">
                  <c:v>42389.0</c:v>
                </c:pt>
                <c:pt idx="35">
                  <c:v>42390.0</c:v>
                </c:pt>
                <c:pt idx="36">
                  <c:v>42391.0</c:v>
                </c:pt>
                <c:pt idx="37">
                  <c:v>42392.0</c:v>
                </c:pt>
                <c:pt idx="38">
                  <c:v>42393.0</c:v>
                </c:pt>
                <c:pt idx="39">
                  <c:v>42394.0</c:v>
                </c:pt>
                <c:pt idx="40">
                  <c:v>42395.0</c:v>
                </c:pt>
                <c:pt idx="41">
                  <c:v>42396.0</c:v>
                </c:pt>
                <c:pt idx="42">
                  <c:v>42397.0</c:v>
                </c:pt>
                <c:pt idx="43">
                  <c:v>42398.0</c:v>
                </c:pt>
                <c:pt idx="44">
                  <c:v>42399.0</c:v>
                </c:pt>
                <c:pt idx="45">
                  <c:v>42400.0</c:v>
                </c:pt>
                <c:pt idx="46">
                  <c:v>42401.0</c:v>
                </c:pt>
                <c:pt idx="47">
                  <c:v>42402.0</c:v>
                </c:pt>
                <c:pt idx="48">
                  <c:v>42403.0</c:v>
                </c:pt>
                <c:pt idx="49">
                  <c:v>42404.0</c:v>
                </c:pt>
                <c:pt idx="50">
                  <c:v>42405.0</c:v>
                </c:pt>
                <c:pt idx="51">
                  <c:v>42406.0</c:v>
                </c:pt>
                <c:pt idx="52">
                  <c:v>42407.0</c:v>
                </c:pt>
                <c:pt idx="53">
                  <c:v>42408.0</c:v>
                </c:pt>
                <c:pt idx="54">
                  <c:v>42409.0</c:v>
                </c:pt>
                <c:pt idx="55">
                  <c:v>42410.0</c:v>
                </c:pt>
                <c:pt idx="56">
                  <c:v>42411.0</c:v>
                </c:pt>
                <c:pt idx="57">
                  <c:v>42412.0</c:v>
                </c:pt>
                <c:pt idx="58">
                  <c:v>42413.0</c:v>
                </c:pt>
                <c:pt idx="59">
                  <c:v>42414.0</c:v>
                </c:pt>
                <c:pt idx="60">
                  <c:v>42415.0</c:v>
                </c:pt>
                <c:pt idx="61">
                  <c:v>42416.0</c:v>
                </c:pt>
                <c:pt idx="62">
                  <c:v>42417.0</c:v>
                </c:pt>
                <c:pt idx="63">
                  <c:v>42418.0</c:v>
                </c:pt>
                <c:pt idx="64">
                  <c:v>42419.0</c:v>
                </c:pt>
                <c:pt idx="65">
                  <c:v>42420.0</c:v>
                </c:pt>
                <c:pt idx="66">
                  <c:v>42421.0</c:v>
                </c:pt>
                <c:pt idx="67">
                  <c:v>42422.0</c:v>
                </c:pt>
                <c:pt idx="68">
                  <c:v>42423.0</c:v>
                </c:pt>
                <c:pt idx="69">
                  <c:v>42424.0</c:v>
                </c:pt>
                <c:pt idx="70">
                  <c:v>42425.0</c:v>
                </c:pt>
                <c:pt idx="71">
                  <c:v>42426.0</c:v>
                </c:pt>
                <c:pt idx="72">
                  <c:v>42427.0</c:v>
                </c:pt>
                <c:pt idx="73">
                  <c:v>42428.0</c:v>
                </c:pt>
                <c:pt idx="74">
                  <c:v>42429.0</c:v>
                </c:pt>
                <c:pt idx="75">
                  <c:v>42430.0</c:v>
                </c:pt>
                <c:pt idx="76">
                  <c:v>42431.0</c:v>
                </c:pt>
                <c:pt idx="77">
                  <c:v>42432.0</c:v>
                </c:pt>
                <c:pt idx="78">
                  <c:v>42433.0</c:v>
                </c:pt>
                <c:pt idx="79">
                  <c:v>42434.0</c:v>
                </c:pt>
                <c:pt idx="80">
                  <c:v>42435.0</c:v>
                </c:pt>
                <c:pt idx="81">
                  <c:v>42436.0</c:v>
                </c:pt>
                <c:pt idx="82">
                  <c:v>42437.0</c:v>
                </c:pt>
                <c:pt idx="83">
                  <c:v>42438.0</c:v>
                </c:pt>
                <c:pt idx="84">
                  <c:v>42439.0</c:v>
                </c:pt>
                <c:pt idx="85">
                  <c:v>42440.0</c:v>
                </c:pt>
                <c:pt idx="86">
                  <c:v>42441.0</c:v>
                </c:pt>
                <c:pt idx="87">
                  <c:v>42442.0</c:v>
                </c:pt>
                <c:pt idx="88">
                  <c:v>42443.0</c:v>
                </c:pt>
                <c:pt idx="89">
                  <c:v>42444.0</c:v>
                </c:pt>
                <c:pt idx="90">
                  <c:v>42445.0</c:v>
                </c:pt>
                <c:pt idx="91">
                  <c:v>42446.0</c:v>
                </c:pt>
                <c:pt idx="92">
                  <c:v>42447.0</c:v>
                </c:pt>
                <c:pt idx="93">
                  <c:v>42448.0</c:v>
                </c:pt>
                <c:pt idx="94">
                  <c:v>42449.0</c:v>
                </c:pt>
                <c:pt idx="95">
                  <c:v>42450.0</c:v>
                </c:pt>
                <c:pt idx="96">
                  <c:v>42451.0</c:v>
                </c:pt>
                <c:pt idx="97">
                  <c:v>42452.0</c:v>
                </c:pt>
                <c:pt idx="98">
                  <c:v>42453.0</c:v>
                </c:pt>
                <c:pt idx="99">
                  <c:v>42454.0</c:v>
                </c:pt>
                <c:pt idx="100">
                  <c:v>42455.0</c:v>
                </c:pt>
                <c:pt idx="101">
                  <c:v>42456.0</c:v>
                </c:pt>
                <c:pt idx="102">
                  <c:v>42457.0</c:v>
                </c:pt>
                <c:pt idx="103">
                  <c:v>42458.0</c:v>
                </c:pt>
                <c:pt idx="104">
                  <c:v>42459.0</c:v>
                </c:pt>
                <c:pt idx="105">
                  <c:v>42460.0</c:v>
                </c:pt>
                <c:pt idx="106">
                  <c:v>42461.0</c:v>
                </c:pt>
                <c:pt idx="107">
                  <c:v>42462.0</c:v>
                </c:pt>
                <c:pt idx="108">
                  <c:v>42463.0</c:v>
                </c:pt>
                <c:pt idx="109">
                  <c:v>42464.0</c:v>
                </c:pt>
                <c:pt idx="110">
                  <c:v>42465.0</c:v>
                </c:pt>
                <c:pt idx="111">
                  <c:v>42466.0</c:v>
                </c:pt>
                <c:pt idx="112">
                  <c:v>42467.0</c:v>
                </c:pt>
                <c:pt idx="113">
                  <c:v>42468.0</c:v>
                </c:pt>
                <c:pt idx="114">
                  <c:v>42469.0</c:v>
                </c:pt>
                <c:pt idx="115">
                  <c:v>42470.0</c:v>
                </c:pt>
                <c:pt idx="116">
                  <c:v>42471.0</c:v>
                </c:pt>
              </c:numCache>
            </c:numRef>
          </c:cat>
          <c:val>
            <c:numRef>
              <c:f>Plots!$R$2:$R$118</c:f>
              <c:numCache>
                <c:formatCode>0</c:formatCode>
                <c:ptCount val="117"/>
                <c:pt idx="0">
                  <c:v>0.0</c:v>
                </c:pt>
                <c:pt idx="1">
                  <c:v>0.0</c:v>
                </c:pt>
                <c:pt idx="2">
                  <c:v>0.0</c:v>
                </c:pt>
                <c:pt idx="3">
                  <c:v>1.0</c:v>
                </c:pt>
                <c:pt idx="4">
                  <c:v>1.0</c:v>
                </c:pt>
                <c:pt idx="5">
                  <c:v>1.0</c:v>
                </c:pt>
                <c:pt idx="6">
                  <c:v>4.0</c:v>
                </c:pt>
                <c:pt idx="7">
                  <c:v>4.0</c:v>
                </c:pt>
                <c:pt idx="8">
                  <c:v>4.0</c:v>
                </c:pt>
                <c:pt idx="9">
                  <c:v>5.0</c:v>
                </c:pt>
                <c:pt idx="10">
                  <c:v>5.0</c:v>
                </c:pt>
                <c:pt idx="11">
                  <c:v>5.0</c:v>
                </c:pt>
                <c:pt idx="12">
                  <c:v>5.0</c:v>
                </c:pt>
                <c:pt idx="13">
                  <c:v>5.0</c:v>
                </c:pt>
                <c:pt idx="14">
                  <c:v>7.0</c:v>
                </c:pt>
                <c:pt idx="15">
                  <c:v>12.0</c:v>
                </c:pt>
                <c:pt idx="16">
                  <c:v>12.0</c:v>
                </c:pt>
                <c:pt idx="17">
                  <c:v>12.0</c:v>
                </c:pt>
                <c:pt idx="18">
                  <c:v>12.0</c:v>
                </c:pt>
                <c:pt idx="19">
                  <c:v>12.0</c:v>
                </c:pt>
                <c:pt idx="20">
                  <c:v>12.0</c:v>
                </c:pt>
                <c:pt idx="21">
                  <c:v>14.0</c:v>
                </c:pt>
                <c:pt idx="22">
                  <c:v>14.0</c:v>
                </c:pt>
                <c:pt idx="23">
                  <c:v>14.0</c:v>
                </c:pt>
                <c:pt idx="24">
                  <c:v>14.0</c:v>
                </c:pt>
                <c:pt idx="25">
                  <c:v>14.0</c:v>
                </c:pt>
                <c:pt idx="26">
                  <c:v>15.0</c:v>
                </c:pt>
                <c:pt idx="27">
                  <c:v>15.0</c:v>
                </c:pt>
                <c:pt idx="28">
                  <c:v>15.0</c:v>
                </c:pt>
                <c:pt idx="29">
                  <c:v>15.0</c:v>
                </c:pt>
                <c:pt idx="30">
                  <c:v>15.0</c:v>
                </c:pt>
                <c:pt idx="31">
                  <c:v>15.0</c:v>
                </c:pt>
                <c:pt idx="32">
                  <c:v>15.0</c:v>
                </c:pt>
                <c:pt idx="33">
                  <c:v>15.0</c:v>
                </c:pt>
                <c:pt idx="34">
                  <c:v>15.0</c:v>
                </c:pt>
                <c:pt idx="35">
                  <c:v>15.0</c:v>
                </c:pt>
                <c:pt idx="36">
                  <c:v>16.0</c:v>
                </c:pt>
                <c:pt idx="37">
                  <c:v>16.0</c:v>
                </c:pt>
                <c:pt idx="38">
                  <c:v>16.0</c:v>
                </c:pt>
                <c:pt idx="39">
                  <c:v>19.0</c:v>
                </c:pt>
                <c:pt idx="40">
                  <c:v>19.0</c:v>
                </c:pt>
                <c:pt idx="41">
                  <c:v>19.0</c:v>
                </c:pt>
                <c:pt idx="42">
                  <c:v>20.0</c:v>
                </c:pt>
                <c:pt idx="43">
                  <c:v>25.0</c:v>
                </c:pt>
                <c:pt idx="44">
                  <c:v>25.0</c:v>
                </c:pt>
                <c:pt idx="45">
                  <c:v>25.0</c:v>
                </c:pt>
                <c:pt idx="46">
                  <c:v>29.0</c:v>
                </c:pt>
                <c:pt idx="47">
                  <c:v>29.0</c:v>
                </c:pt>
                <c:pt idx="48">
                  <c:v>31.0</c:v>
                </c:pt>
                <c:pt idx="49">
                  <c:v>33.0</c:v>
                </c:pt>
                <c:pt idx="50">
                  <c:v>37.0</c:v>
                </c:pt>
                <c:pt idx="51">
                  <c:v>37.0</c:v>
                </c:pt>
                <c:pt idx="52">
                  <c:v>37.0</c:v>
                </c:pt>
                <c:pt idx="53">
                  <c:v>41.0</c:v>
                </c:pt>
                <c:pt idx="54">
                  <c:v>43.0</c:v>
                </c:pt>
                <c:pt idx="55">
                  <c:v>43.0</c:v>
                </c:pt>
                <c:pt idx="56">
                  <c:v>45.0</c:v>
                </c:pt>
                <c:pt idx="57">
                  <c:v>46.0</c:v>
                </c:pt>
                <c:pt idx="58">
                  <c:v>48.0</c:v>
                </c:pt>
                <c:pt idx="59">
                  <c:v>48.0</c:v>
                </c:pt>
                <c:pt idx="60">
                  <c:v>51.0</c:v>
                </c:pt>
                <c:pt idx="61">
                  <c:v>52.0</c:v>
                </c:pt>
                <c:pt idx="62">
                  <c:v>53.0</c:v>
                </c:pt>
                <c:pt idx="63">
                  <c:v>57.0</c:v>
                </c:pt>
                <c:pt idx="64">
                  <c:v>59.0</c:v>
                </c:pt>
                <c:pt idx="65">
                  <c:v>59.0</c:v>
                </c:pt>
                <c:pt idx="66">
                  <c:v>59.0</c:v>
                </c:pt>
                <c:pt idx="67">
                  <c:v>61.0</c:v>
                </c:pt>
                <c:pt idx="68">
                  <c:v>63.0</c:v>
                </c:pt>
                <c:pt idx="69">
                  <c:v>66.0</c:v>
                </c:pt>
                <c:pt idx="70">
                  <c:v>68.0</c:v>
                </c:pt>
                <c:pt idx="71">
                  <c:v>69.0</c:v>
                </c:pt>
                <c:pt idx="72">
                  <c:v>69.0</c:v>
                </c:pt>
                <c:pt idx="73">
                  <c:v>69.0</c:v>
                </c:pt>
                <c:pt idx="74">
                  <c:v>69.0</c:v>
                </c:pt>
                <c:pt idx="75">
                  <c:v>71.0</c:v>
                </c:pt>
                <c:pt idx="76">
                  <c:v>73.0</c:v>
                </c:pt>
                <c:pt idx="77">
                  <c:v>77.0</c:v>
                </c:pt>
                <c:pt idx="78">
                  <c:v>78.0</c:v>
                </c:pt>
                <c:pt idx="79">
                  <c:v>78.0</c:v>
                </c:pt>
                <c:pt idx="80">
                  <c:v>78.0</c:v>
                </c:pt>
                <c:pt idx="81">
                  <c:v>80.0</c:v>
                </c:pt>
                <c:pt idx="82">
                  <c:v>82.0</c:v>
                </c:pt>
                <c:pt idx="83">
                  <c:v>84.0</c:v>
                </c:pt>
                <c:pt idx="84">
                  <c:v>89.0</c:v>
                </c:pt>
                <c:pt idx="85">
                  <c:v>92.0</c:v>
                </c:pt>
                <c:pt idx="86">
                  <c:v>92.0</c:v>
                </c:pt>
                <c:pt idx="87">
                  <c:v>92.0</c:v>
                </c:pt>
                <c:pt idx="88">
                  <c:v>95.0</c:v>
                </c:pt>
                <c:pt idx="89">
                  <c:v>97.0</c:v>
                </c:pt>
                <c:pt idx="90">
                  <c:v>100.0</c:v>
                </c:pt>
                <c:pt idx="91">
                  <c:v>106.0</c:v>
                </c:pt>
                <c:pt idx="92">
                  <c:v>106.0</c:v>
                </c:pt>
                <c:pt idx="93">
                  <c:v>106.0</c:v>
                </c:pt>
                <c:pt idx="94">
                  <c:v>106.0</c:v>
                </c:pt>
                <c:pt idx="95">
                  <c:v>108.0</c:v>
                </c:pt>
                <c:pt idx="96">
                  <c:v>111.0</c:v>
                </c:pt>
                <c:pt idx="97">
                  <c:v>114.0</c:v>
                </c:pt>
                <c:pt idx="98">
                  <c:v>118.0</c:v>
                </c:pt>
                <c:pt idx="99">
                  <c:v>122.0</c:v>
                </c:pt>
                <c:pt idx="100">
                  <c:v>122.0</c:v>
                </c:pt>
                <c:pt idx="101">
                  <c:v>122.0</c:v>
                </c:pt>
                <c:pt idx="102">
                  <c:v>122.0</c:v>
                </c:pt>
                <c:pt idx="103">
                  <c:v>124.0</c:v>
                </c:pt>
                <c:pt idx="104">
                  <c:v>128.0</c:v>
                </c:pt>
                <c:pt idx="105">
                  <c:v>134.0</c:v>
                </c:pt>
                <c:pt idx="106">
                  <c:v>136.0</c:v>
                </c:pt>
                <c:pt idx="107">
                  <c:v>136.0</c:v>
                </c:pt>
                <c:pt idx="108">
                  <c:v>136.0</c:v>
                </c:pt>
                <c:pt idx="109">
                  <c:v>140.0</c:v>
                </c:pt>
                <c:pt idx="110">
                  <c:v>142.0</c:v>
                </c:pt>
                <c:pt idx="111">
                  <c:v>146.0</c:v>
                </c:pt>
                <c:pt idx="112">
                  <c:v>147.0</c:v>
                </c:pt>
                <c:pt idx="113">
                  <c:v>147.0</c:v>
                </c:pt>
                <c:pt idx="114">
                  <c:v>147.0</c:v>
                </c:pt>
                <c:pt idx="115">
                  <c:v>147.0</c:v>
                </c:pt>
                <c:pt idx="116">
                  <c:v>153.0</c:v>
                </c:pt>
              </c:numCache>
            </c:numRef>
          </c:val>
          <c:smooth val="0"/>
        </c:ser>
        <c:ser>
          <c:idx val="6"/>
          <c:order val="6"/>
          <c:tx>
            <c:strRef>
              <c:f>Plots!$S$1</c:f>
              <c:strCache>
                <c:ptCount val="1"/>
                <c:pt idx="0">
                  <c:v>shipped</c:v>
                </c:pt>
              </c:strCache>
            </c:strRef>
          </c:tx>
          <c:spPr>
            <a:ln w="38100" cap="rnd">
              <a:solidFill>
                <a:schemeClr val="accent1">
                  <a:lumMod val="60000"/>
                </a:schemeClr>
              </a:solidFill>
              <a:round/>
            </a:ln>
            <a:effectLst/>
          </c:spPr>
          <c:marker>
            <c:symbol val="none"/>
          </c:marker>
          <c:cat>
            <c:numRef>
              <c:f>Plots!$L$2:$L$118</c:f>
              <c:numCache>
                <c:formatCode>d\-mmm\-yy</c:formatCode>
                <c:ptCount val="117"/>
                <c:pt idx="0">
                  <c:v>42346.0</c:v>
                </c:pt>
                <c:pt idx="1">
                  <c:v>42347.0</c:v>
                </c:pt>
                <c:pt idx="2">
                  <c:v>42348.0</c:v>
                </c:pt>
                <c:pt idx="3">
                  <c:v>42349.0</c:v>
                </c:pt>
                <c:pt idx="4">
                  <c:v>42350.0</c:v>
                </c:pt>
                <c:pt idx="5">
                  <c:v>42351.0</c:v>
                </c:pt>
                <c:pt idx="6">
                  <c:v>42352.0</c:v>
                </c:pt>
                <c:pt idx="7">
                  <c:v>42353.0</c:v>
                </c:pt>
                <c:pt idx="8">
                  <c:v>42354.0</c:v>
                </c:pt>
                <c:pt idx="9">
                  <c:v>42355.0</c:v>
                </c:pt>
                <c:pt idx="10">
                  <c:v>42356.0</c:v>
                </c:pt>
                <c:pt idx="11">
                  <c:v>42357.0</c:v>
                </c:pt>
                <c:pt idx="12">
                  <c:v>42358.0</c:v>
                </c:pt>
                <c:pt idx="13">
                  <c:v>42359.0</c:v>
                </c:pt>
                <c:pt idx="14">
                  <c:v>42360.0</c:v>
                </c:pt>
                <c:pt idx="15">
                  <c:v>42361.0</c:v>
                </c:pt>
                <c:pt idx="16">
                  <c:v>42362.0</c:v>
                </c:pt>
                <c:pt idx="17">
                  <c:v>42363.0</c:v>
                </c:pt>
                <c:pt idx="18">
                  <c:v>42373.0</c:v>
                </c:pt>
                <c:pt idx="19">
                  <c:v>42374.0</c:v>
                </c:pt>
                <c:pt idx="20">
                  <c:v>42375.0</c:v>
                </c:pt>
                <c:pt idx="21">
                  <c:v>42376.0</c:v>
                </c:pt>
                <c:pt idx="22">
                  <c:v>42377.0</c:v>
                </c:pt>
                <c:pt idx="23">
                  <c:v>42378.0</c:v>
                </c:pt>
                <c:pt idx="24">
                  <c:v>42379.0</c:v>
                </c:pt>
                <c:pt idx="25">
                  <c:v>42380.0</c:v>
                </c:pt>
                <c:pt idx="26">
                  <c:v>42381.0</c:v>
                </c:pt>
                <c:pt idx="27">
                  <c:v>42382.0</c:v>
                </c:pt>
                <c:pt idx="28">
                  <c:v>42383.0</c:v>
                </c:pt>
                <c:pt idx="29">
                  <c:v>42384.0</c:v>
                </c:pt>
                <c:pt idx="30">
                  <c:v>42385.0</c:v>
                </c:pt>
                <c:pt idx="31">
                  <c:v>42386.0</c:v>
                </c:pt>
                <c:pt idx="32">
                  <c:v>42387.0</c:v>
                </c:pt>
                <c:pt idx="33">
                  <c:v>42388.0</c:v>
                </c:pt>
                <c:pt idx="34">
                  <c:v>42389.0</c:v>
                </c:pt>
                <c:pt idx="35">
                  <c:v>42390.0</c:v>
                </c:pt>
                <c:pt idx="36">
                  <c:v>42391.0</c:v>
                </c:pt>
                <c:pt idx="37">
                  <c:v>42392.0</c:v>
                </c:pt>
                <c:pt idx="38">
                  <c:v>42393.0</c:v>
                </c:pt>
                <c:pt idx="39">
                  <c:v>42394.0</c:v>
                </c:pt>
                <c:pt idx="40">
                  <c:v>42395.0</c:v>
                </c:pt>
                <c:pt idx="41">
                  <c:v>42396.0</c:v>
                </c:pt>
                <c:pt idx="42">
                  <c:v>42397.0</c:v>
                </c:pt>
                <c:pt idx="43">
                  <c:v>42398.0</c:v>
                </c:pt>
                <c:pt idx="44">
                  <c:v>42399.0</c:v>
                </c:pt>
                <c:pt idx="45">
                  <c:v>42400.0</c:v>
                </c:pt>
                <c:pt idx="46">
                  <c:v>42401.0</c:v>
                </c:pt>
                <c:pt idx="47">
                  <c:v>42402.0</c:v>
                </c:pt>
                <c:pt idx="48">
                  <c:v>42403.0</c:v>
                </c:pt>
                <c:pt idx="49">
                  <c:v>42404.0</c:v>
                </c:pt>
                <c:pt idx="50">
                  <c:v>42405.0</c:v>
                </c:pt>
                <c:pt idx="51">
                  <c:v>42406.0</c:v>
                </c:pt>
                <c:pt idx="52">
                  <c:v>42407.0</c:v>
                </c:pt>
                <c:pt idx="53">
                  <c:v>42408.0</c:v>
                </c:pt>
                <c:pt idx="54">
                  <c:v>42409.0</c:v>
                </c:pt>
                <c:pt idx="55">
                  <c:v>42410.0</c:v>
                </c:pt>
                <c:pt idx="56">
                  <c:v>42411.0</c:v>
                </c:pt>
                <c:pt idx="57">
                  <c:v>42412.0</c:v>
                </c:pt>
                <c:pt idx="58">
                  <c:v>42413.0</c:v>
                </c:pt>
                <c:pt idx="59">
                  <c:v>42414.0</c:v>
                </c:pt>
                <c:pt idx="60">
                  <c:v>42415.0</c:v>
                </c:pt>
                <c:pt idx="61">
                  <c:v>42416.0</c:v>
                </c:pt>
                <c:pt idx="62">
                  <c:v>42417.0</c:v>
                </c:pt>
                <c:pt idx="63">
                  <c:v>42418.0</c:v>
                </c:pt>
                <c:pt idx="64">
                  <c:v>42419.0</c:v>
                </c:pt>
                <c:pt idx="65">
                  <c:v>42420.0</c:v>
                </c:pt>
                <c:pt idx="66">
                  <c:v>42421.0</c:v>
                </c:pt>
                <c:pt idx="67">
                  <c:v>42422.0</c:v>
                </c:pt>
                <c:pt idx="68">
                  <c:v>42423.0</c:v>
                </c:pt>
                <c:pt idx="69">
                  <c:v>42424.0</c:v>
                </c:pt>
                <c:pt idx="70">
                  <c:v>42425.0</c:v>
                </c:pt>
                <c:pt idx="71">
                  <c:v>42426.0</c:v>
                </c:pt>
                <c:pt idx="72">
                  <c:v>42427.0</c:v>
                </c:pt>
                <c:pt idx="73">
                  <c:v>42428.0</c:v>
                </c:pt>
                <c:pt idx="74">
                  <c:v>42429.0</c:v>
                </c:pt>
                <c:pt idx="75">
                  <c:v>42430.0</c:v>
                </c:pt>
                <c:pt idx="76">
                  <c:v>42431.0</c:v>
                </c:pt>
                <c:pt idx="77">
                  <c:v>42432.0</c:v>
                </c:pt>
                <c:pt idx="78">
                  <c:v>42433.0</c:v>
                </c:pt>
                <c:pt idx="79">
                  <c:v>42434.0</c:v>
                </c:pt>
                <c:pt idx="80">
                  <c:v>42435.0</c:v>
                </c:pt>
                <c:pt idx="81">
                  <c:v>42436.0</c:v>
                </c:pt>
                <c:pt idx="82">
                  <c:v>42437.0</c:v>
                </c:pt>
                <c:pt idx="83">
                  <c:v>42438.0</c:v>
                </c:pt>
                <c:pt idx="84">
                  <c:v>42439.0</c:v>
                </c:pt>
                <c:pt idx="85">
                  <c:v>42440.0</c:v>
                </c:pt>
                <c:pt idx="86">
                  <c:v>42441.0</c:v>
                </c:pt>
                <c:pt idx="87">
                  <c:v>42442.0</c:v>
                </c:pt>
                <c:pt idx="88">
                  <c:v>42443.0</c:v>
                </c:pt>
                <c:pt idx="89">
                  <c:v>42444.0</c:v>
                </c:pt>
                <c:pt idx="90">
                  <c:v>42445.0</c:v>
                </c:pt>
                <c:pt idx="91">
                  <c:v>42446.0</c:v>
                </c:pt>
                <c:pt idx="92">
                  <c:v>42447.0</c:v>
                </c:pt>
                <c:pt idx="93">
                  <c:v>42448.0</c:v>
                </c:pt>
                <c:pt idx="94">
                  <c:v>42449.0</c:v>
                </c:pt>
                <c:pt idx="95">
                  <c:v>42450.0</c:v>
                </c:pt>
                <c:pt idx="96">
                  <c:v>42451.0</c:v>
                </c:pt>
                <c:pt idx="97">
                  <c:v>42452.0</c:v>
                </c:pt>
                <c:pt idx="98">
                  <c:v>42453.0</c:v>
                </c:pt>
                <c:pt idx="99">
                  <c:v>42454.0</c:v>
                </c:pt>
                <c:pt idx="100">
                  <c:v>42455.0</c:v>
                </c:pt>
                <c:pt idx="101">
                  <c:v>42456.0</c:v>
                </c:pt>
                <c:pt idx="102">
                  <c:v>42457.0</c:v>
                </c:pt>
                <c:pt idx="103">
                  <c:v>42458.0</c:v>
                </c:pt>
                <c:pt idx="104">
                  <c:v>42459.0</c:v>
                </c:pt>
                <c:pt idx="105">
                  <c:v>42460.0</c:v>
                </c:pt>
                <c:pt idx="106">
                  <c:v>42461.0</c:v>
                </c:pt>
                <c:pt idx="107">
                  <c:v>42462.0</c:v>
                </c:pt>
                <c:pt idx="108">
                  <c:v>42463.0</c:v>
                </c:pt>
                <c:pt idx="109">
                  <c:v>42464.0</c:v>
                </c:pt>
                <c:pt idx="110">
                  <c:v>42465.0</c:v>
                </c:pt>
                <c:pt idx="111">
                  <c:v>42466.0</c:v>
                </c:pt>
                <c:pt idx="112">
                  <c:v>42467.0</c:v>
                </c:pt>
                <c:pt idx="113">
                  <c:v>42468.0</c:v>
                </c:pt>
                <c:pt idx="114">
                  <c:v>42469.0</c:v>
                </c:pt>
                <c:pt idx="115">
                  <c:v>42470.0</c:v>
                </c:pt>
                <c:pt idx="116">
                  <c:v>42471.0</c:v>
                </c:pt>
              </c:numCache>
            </c:numRef>
          </c:cat>
          <c:val>
            <c:numRef>
              <c:f>Plots!$S$2:$S$118</c:f>
              <c:numCache>
                <c:formatCode>0</c:formatCode>
                <c:ptCount val="117"/>
                <c:pt idx="0">
                  <c:v>0.0</c:v>
                </c:pt>
                <c:pt idx="1">
                  <c:v>0.0</c:v>
                </c:pt>
                <c:pt idx="2">
                  <c:v>0.0</c:v>
                </c:pt>
                <c:pt idx="3">
                  <c:v>0.0</c:v>
                </c:pt>
                <c:pt idx="4">
                  <c:v>0.0</c:v>
                </c:pt>
                <c:pt idx="5">
                  <c:v>0.0</c:v>
                </c:pt>
                <c:pt idx="6">
                  <c:v>0.0</c:v>
                </c:pt>
                <c:pt idx="7">
                  <c:v>0.0</c:v>
                </c:pt>
                <c:pt idx="8">
                  <c:v>0.0</c:v>
                </c:pt>
                <c:pt idx="9">
                  <c:v>1.0</c:v>
                </c:pt>
                <c:pt idx="10">
                  <c:v>1.0</c:v>
                </c:pt>
                <c:pt idx="11">
                  <c:v>1.0</c:v>
                </c:pt>
                <c:pt idx="12">
                  <c:v>1.0</c:v>
                </c:pt>
                <c:pt idx="13">
                  <c:v>1.0</c:v>
                </c:pt>
                <c:pt idx="14">
                  <c:v>4.0</c:v>
                </c:pt>
                <c:pt idx="15">
                  <c:v>4.0</c:v>
                </c:pt>
                <c:pt idx="16">
                  <c:v>4.0</c:v>
                </c:pt>
                <c:pt idx="17">
                  <c:v>4.0</c:v>
                </c:pt>
                <c:pt idx="18">
                  <c:v>4.0</c:v>
                </c:pt>
                <c:pt idx="19">
                  <c:v>6.0</c:v>
                </c:pt>
                <c:pt idx="20">
                  <c:v>7.0</c:v>
                </c:pt>
                <c:pt idx="21">
                  <c:v>8.0</c:v>
                </c:pt>
                <c:pt idx="22">
                  <c:v>11.0</c:v>
                </c:pt>
                <c:pt idx="23">
                  <c:v>11.0</c:v>
                </c:pt>
                <c:pt idx="24">
                  <c:v>11.0</c:v>
                </c:pt>
                <c:pt idx="25">
                  <c:v>13.0</c:v>
                </c:pt>
                <c:pt idx="26">
                  <c:v>13.0</c:v>
                </c:pt>
                <c:pt idx="27">
                  <c:v>13.0</c:v>
                </c:pt>
                <c:pt idx="28">
                  <c:v>13.0</c:v>
                </c:pt>
                <c:pt idx="29">
                  <c:v>14.0</c:v>
                </c:pt>
                <c:pt idx="30">
                  <c:v>14.0</c:v>
                </c:pt>
                <c:pt idx="31">
                  <c:v>14.0</c:v>
                </c:pt>
                <c:pt idx="32">
                  <c:v>14.0</c:v>
                </c:pt>
                <c:pt idx="33">
                  <c:v>14.0</c:v>
                </c:pt>
                <c:pt idx="34">
                  <c:v>14.0</c:v>
                </c:pt>
                <c:pt idx="35">
                  <c:v>14.0</c:v>
                </c:pt>
                <c:pt idx="36">
                  <c:v>15.0</c:v>
                </c:pt>
                <c:pt idx="37">
                  <c:v>15.0</c:v>
                </c:pt>
                <c:pt idx="38">
                  <c:v>15.0</c:v>
                </c:pt>
                <c:pt idx="39">
                  <c:v>19.0</c:v>
                </c:pt>
                <c:pt idx="40">
                  <c:v>19.0</c:v>
                </c:pt>
                <c:pt idx="41">
                  <c:v>22.0</c:v>
                </c:pt>
                <c:pt idx="42">
                  <c:v>24.0</c:v>
                </c:pt>
                <c:pt idx="43">
                  <c:v>24.0</c:v>
                </c:pt>
                <c:pt idx="44">
                  <c:v>24.0</c:v>
                </c:pt>
                <c:pt idx="45">
                  <c:v>24.0</c:v>
                </c:pt>
                <c:pt idx="46">
                  <c:v>42.0</c:v>
                </c:pt>
                <c:pt idx="47">
                  <c:v>42.0</c:v>
                </c:pt>
                <c:pt idx="48">
                  <c:v>45.0</c:v>
                </c:pt>
                <c:pt idx="49">
                  <c:v>47.0</c:v>
                </c:pt>
                <c:pt idx="50">
                  <c:v>47.0</c:v>
                </c:pt>
                <c:pt idx="51">
                  <c:v>47.0</c:v>
                </c:pt>
                <c:pt idx="52">
                  <c:v>47.0</c:v>
                </c:pt>
                <c:pt idx="53">
                  <c:v>51.0</c:v>
                </c:pt>
                <c:pt idx="54">
                  <c:v>51.0</c:v>
                </c:pt>
                <c:pt idx="55">
                  <c:v>63.0</c:v>
                </c:pt>
                <c:pt idx="56">
                  <c:v>65.0</c:v>
                </c:pt>
                <c:pt idx="57">
                  <c:v>67.0</c:v>
                </c:pt>
                <c:pt idx="58">
                  <c:v>67.0</c:v>
                </c:pt>
                <c:pt idx="59">
                  <c:v>67.0</c:v>
                </c:pt>
                <c:pt idx="60">
                  <c:v>67.0</c:v>
                </c:pt>
                <c:pt idx="61">
                  <c:v>67.0</c:v>
                </c:pt>
                <c:pt idx="62">
                  <c:v>67.0</c:v>
                </c:pt>
                <c:pt idx="63">
                  <c:v>71.0</c:v>
                </c:pt>
                <c:pt idx="64">
                  <c:v>75.0</c:v>
                </c:pt>
                <c:pt idx="65">
                  <c:v>75.0</c:v>
                </c:pt>
                <c:pt idx="66">
                  <c:v>75.0</c:v>
                </c:pt>
                <c:pt idx="67">
                  <c:v>75.0</c:v>
                </c:pt>
                <c:pt idx="68">
                  <c:v>75.0</c:v>
                </c:pt>
                <c:pt idx="69">
                  <c:v>76.0</c:v>
                </c:pt>
                <c:pt idx="70">
                  <c:v>86.0</c:v>
                </c:pt>
                <c:pt idx="71">
                  <c:v>91.0</c:v>
                </c:pt>
                <c:pt idx="72">
                  <c:v>91.0</c:v>
                </c:pt>
                <c:pt idx="73">
                  <c:v>91.0</c:v>
                </c:pt>
                <c:pt idx="74">
                  <c:v>94.0</c:v>
                </c:pt>
                <c:pt idx="75">
                  <c:v>98.0</c:v>
                </c:pt>
                <c:pt idx="76">
                  <c:v>100.0</c:v>
                </c:pt>
                <c:pt idx="77">
                  <c:v>103.0</c:v>
                </c:pt>
                <c:pt idx="78">
                  <c:v>106.0</c:v>
                </c:pt>
                <c:pt idx="79">
                  <c:v>106.0</c:v>
                </c:pt>
                <c:pt idx="80">
                  <c:v>106.0</c:v>
                </c:pt>
                <c:pt idx="81">
                  <c:v>108.0</c:v>
                </c:pt>
                <c:pt idx="82">
                  <c:v>109.0</c:v>
                </c:pt>
                <c:pt idx="83">
                  <c:v>114.0</c:v>
                </c:pt>
                <c:pt idx="84">
                  <c:v>114.0</c:v>
                </c:pt>
                <c:pt idx="85">
                  <c:v>118.0</c:v>
                </c:pt>
                <c:pt idx="86">
                  <c:v>118.0</c:v>
                </c:pt>
                <c:pt idx="87">
                  <c:v>118.0</c:v>
                </c:pt>
                <c:pt idx="88">
                  <c:v>125.0</c:v>
                </c:pt>
                <c:pt idx="89">
                  <c:v>125.0</c:v>
                </c:pt>
                <c:pt idx="90">
                  <c:v>129.0</c:v>
                </c:pt>
                <c:pt idx="91">
                  <c:v>133.0</c:v>
                </c:pt>
                <c:pt idx="92">
                  <c:v>137.0</c:v>
                </c:pt>
                <c:pt idx="93">
                  <c:v>137.0</c:v>
                </c:pt>
                <c:pt idx="94">
                  <c:v>137.0</c:v>
                </c:pt>
                <c:pt idx="95">
                  <c:v>137.0</c:v>
                </c:pt>
                <c:pt idx="96">
                  <c:v>139.0</c:v>
                </c:pt>
                <c:pt idx="97">
                  <c:v>141.0</c:v>
                </c:pt>
                <c:pt idx="98">
                  <c:v>145.0</c:v>
                </c:pt>
                <c:pt idx="99">
                  <c:v>145.0</c:v>
                </c:pt>
                <c:pt idx="100">
                  <c:v>145.0</c:v>
                </c:pt>
                <c:pt idx="101">
                  <c:v>145.0</c:v>
                </c:pt>
                <c:pt idx="102">
                  <c:v>149.0</c:v>
                </c:pt>
                <c:pt idx="103">
                  <c:v>153.0</c:v>
                </c:pt>
                <c:pt idx="104">
                  <c:v>160.0</c:v>
                </c:pt>
                <c:pt idx="105">
                  <c:v>164.0</c:v>
                </c:pt>
                <c:pt idx="106">
                  <c:v>169.0</c:v>
                </c:pt>
                <c:pt idx="107">
                  <c:v>169.0</c:v>
                </c:pt>
                <c:pt idx="108">
                  <c:v>169.0</c:v>
                </c:pt>
                <c:pt idx="109">
                  <c:v>173.0</c:v>
                </c:pt>
                <c:pt idx="110">
                  <c:v>178.0</c:v>
                </c:pt>
                <c:pt idx="111">
                  <c:v>181.0</c:v>
                </c:pt>
                <c:pt idx="112">
                  <c:v>185.0</c:v>
                </c:pt>
                <c:pt idx="113">
                  <c:v>186.0</c:v>
                </c:pt>
                <c:pt idx="114">
                  <c:v>186.0</c:v>
                </c:pt>
                <c:pt idx="115">
                  <c:v>186.0</c:v>
                </c:pt>
                <c:pt idx="116">
                  <c:v>186.0</c:v>
                </c:pt>
              </c:numCache>
            </c:numRef>
          </c:val>
          <c:smooth val="0"/>
        </c:ser>
        <c:dLbls>
          <c:showLegendKey val="0"/>
          <c:showVal val="0"/>
          <c:showCatName val="0"/>
          <c:showSerName val="0"/>
          <c:showPercent val="0"/>
          <c:showBubbleSize val="0"/>
        </c:dLbls>
        <c:smooth val="0"/>
        <c:axId val="2107651264"/>
        <c:axId val="2107648000"/>
      </c:lineChart>
      <c:dateAx>
        <c:axId val="2107651264"/>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7648000"/>
        <c:crosses val="autoZero"/>
        <c:auto val="1"/>
        <c:lblOffset val="100"/>
        <c:baseTimeUnit val="days"/>
        <c:majorUnit val="7.0"/>
        <c:majorTimeUnit val="days"/>
        <c:minorUnit val="1.0"/>
        <c:minorTimeUnit val="days"/>
      </c:dateAx>
      <c:valAx>
        <c:axId val="2107648000"/>
        <c:scaling>
          <c:orientation val="minMax"/>
          <c:max val="175.0"/>
          <c:min val="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7651264"/>
        <c:crosses val="autoZero"/>
        <c:crossBetween val="between"/>
        <c:majorUnit val="25.0"/>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UNL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966186985247533"/>
          <c:y val="0.262913669064748"/>
          <c:w val="0.903381301475247"/>
          <c:h val="0.609573726845295"/>
        </c:manualLayout>
      </c:layout>
      <c:lineChart>
        <c:grouping val="standard"/>
        <c:varyColors val="0"/>
        <c:ser>
          <c:idx val="0"/>
          <c:order val="0"/>
          <c:tx>
            <c:strRef>
              <c:f>Plots!$M$1</c:f>
              <c:strCache>
                <c:ptCount val="1"/>
                <c:pt idx="0">
                  <c:v>received</c:v>
                </c:pt>
              </c:strCache>
            </c:strRef>
          </c:tx>
          <c:spPr>
            <a:ln w="28575" cap="rnd">
              <a:solidFill>
                <a:schemeClr val="accent1"/>
              </a:solidFill>
              <a:round/>
            </a:ln>
            <a:effectLst/>
          </c:spPr>
          <c:marker>
            <c:symbol val="none"/>
          </c:marker>
          <c:cat>
            <c:numRef>
              <c:f>Plots!$L$87:$L$94</c:f>
              <c:numCache>
                <c:formatCode>d\-mmm\-yy</c:formatCode>
                <c:ptCount val="8"/>
                <c:pt idx="0">
                  <c:v>42440.0</c:v>
                </c:pt>
                <c:pt idx="1">
                  <c:v>42441.0</c:v>
                </c:pt>
                <c:pt idx="2">
                  <c:v>42442.0</c:v>
                </c:pt>
                <c:pt idx="3">
                  <c:v>42443.0</c:v>
                </c:pt>
                <c:pt idx="4">
                  <c:v>42444.0</c:v>
                </c:pt>
                <c:pt idx="5">
                  <c:v>42445.0</c:v>
                </c:pt>
                <c:pt idx="6">
                  <c:v>42446.0</c:v>
                </c:pt>
                <c:pt idx="7">
                  <c:v>42447.0</c:v>
                </c:pt>
              </c:numCache>
            </c:numRef>
          </c:cat>
          <c:val>
            <c:numRef>
              <c:f>Plots!$M$87:$M$94</c:f>
              <c:numCache>
                <c:formatCode>0</c:formatCode>
                <c:ptCount val="8"/>
                <c:pt idx="0">
                  <c:v>148.0</c:v>
                </c:pt>
                <c:pt idx="1">
                  <c:v>148.0</c:v>
                </c:pt>
                <c:pt idx="2">
                  <c:v>148.0</c:v>
                </c:pt>
                <c:pt idx="3">
                  <c:v>148.0</c:v>
                </c:pt>
                <c:pt idx="4">
                  <c:v>148.0</c:v>
                </c:pt>
                <c:pt idx="5">
                  <c:v>148.0</c:v>
                </c:pt>
                <c:pt idx="6">
                  <c:v>148.0</c:v>
                </c:pt>
                <c:pt idx="7">
                  <c:v>169.0</c:v>
                </c:pt>
              </c:numCache>
            </c:numRef>
          </c:val>
          <c:smooth val="0"/>
        </c:ser>
        <c:ser>
          <c:idx val="1"/>
          <c:order val="1"/>
          <c:tx>
            <c:strRef>
              <c:f>Plots!$N$1</c:f>
              <c:strCache>
                <c:ptCount val="1"/>
                <c:pt idx="0">
                  <c:v>IV</c:v>
                </c:pt>
              </c:strCache>
            </c:strRef>
          </c:tx>
          <c:spPr>
            <a:ln w="28575" cap="rnd">
              <a:solidFill>
                <a:schemeClr val="accent2"/>
              </a:solidFill>
              <a:round/>
            </a:ln>
            <a:effectLst/>
          </c:spPr>
          <c:marker>
            <c:symbol val="none"/>
          </c:marker>
          <c:cat>
            <c:numRef>
              <c:f>Plots!$L$87:$L$94</c:f>
              <c:numCache>
                <c:formatCode>d\-mmm\-yy</c:formatCode>
                <c:ptCount val="8"/>
                <c:pt idx="0">
                  <c:v>42440.0</c:v>
                </c:pt>
                <c:pt idx="1">
                  <c:v>42441.0</c:v>
                </c:pt>
                <c:pt idx="2">
                  <c:v>42442.0</c:v>
                </c:pt>
                <c:pt idx="3">
                  <c:v>42443.0</c:v>
                </c:pt>
                <c:pt idx="4">
                  <c:v>42444.0</c:v>
                </c:pt>
                <c:pt idx="5">
                  <c:v>42445.0</c:v>
                </c:pt>
                <c:pt idx="6">
                  <c:v>42446.0</c:v>
                </c:pt>
                <c:pt idx="7">
                  <c:v>42447.0</c:v>
                </c:pt>
              </c:numCache>
            </c:numRef>
          </c:cat>
          <c:val>
            <c:numRef>
              <c:f>Plots!$N$87:$N$94</c:f>
              <c:numCache>
                <c:formatCode>0</c:formatCode>
                <c:ptCount val="8"/>
                <c:pt idx="0">
                  <c:v>139.0</c:v>
                </c:pt>
                <c:pt idx="1">
                  <c:v>139.0</c:v>
                </c:pt>
                <c:pt idx="2">
                  <c:v>139.0</c:v>
                </c:pt>
                <c:pt idx="3">
                  <c:v>147.0</c:v>
                </c:pt>
                <c:pt idx="4">
                  <c:v>148.0</c:v>
                </c:pt>
                <c:pt idx="5">
                  <c:v>148.0</c:v>
                </c:pt>
                <c:pt idx="6">
                  <c:v>148.0</c:v>
                </c:pt>
                <c:pt idx="7">
                  <c:v>160.0</c:v>
                </c:pt>
              </c:numCache>
            </c:numRef>
          </c:val>
          <c:smooth val="0"/>
        </c:ser>
        <c:ser>
          <c:idx val="2"/>
          <c:order val="2"/>
          <c:tx>
            <c:strRef>
              <c:f>Plots!$O$1</c:f>
              <c:strCache>
                <c:ptCount val="1"/>
                <c:pt idx="0">
                  <c:v>assembled</c:v>
                </c:pt>
              </c:strCache>
            </c:strRef>
          </c:tx>
          <c:spPr>
            <a:ln w="28575" cap="rnd">
              <a:solidFill>
                <a:schemeClr val="accent3"/>
              </a:solidFill>
              <a:round/>
            </a:ln>
            <a:effectLst/>
          </c:spPr>
          <c:marker>
            <c:symbol val="none"/>
          </c:marker>
          <c:cat>
            <c:numRef>
              <c:f>Plots!$L$87:$L$94</c:f>
              <c:numCache>
                <c:formatCode>d\-mmm\-yy</c:formatCode>
                <c:ptCount val="8"/>
                <c:pt idx="0">
                  <c:v>42440.0</c:v>
                </c:pt>
                <c:pt idx="1">
                  <c:v>42441.0</c:v>
                </c:pt>
                <c:pt idx="2">
                  <c:v>42442.0</c:v>
                </c:pt>
                <c:pt idx="3">
                  <c:v>42443.0</c:v>
                </c:pt>
                <c:pt idx="4">
                  <c:v>42444.0</c:v>
                </c:pt>
                <c:pt idx="5">
                  <c:v>42445.0</c:v>
                </c:pt>
                <c:pt idx="6">
                  <c:v>42446.0</c:v>
                </c:pt>
                <c:pt idx="7">
                  <c:v>42447.0</c:v>
                </c:pt>
              </c:numCache>
            </c:numRef>
          </c:cat>
          <c:val>
            <c:numRef>
              <c:f>Plots!$O$87:$O$94</c:f>
              <c:numCache>
                <c:formatCode>0</c:formatCode>
                <c:ptCount val="8"/>
                <c:pt idx="0">
                  <c:v>135.0</c:v>
                </c:pt>
                <c:pt idx="1">
                  <c:v>135.0</c:v>
                </c:pt>
                <c:pt idx="2">
                  <c:v>135.0</c:v>
                </c:pt>
                <c:pt idx="3">
                  <c:v>138.0</c:v>
                </c:pt>
                <c:pt idx="4">
                  <c:v>142.0</c:v>
                </c:pt>
                <c:pt idx="5">
                  <c:v>142.0</c:v>
                </c:pt>
                <c:pt idx="6">
                  <c:v>144.0</c:v>
                </c:pt>
                <c:pt idx="7">
                  <c:v>152.0</c:v>
                </c:pt>
              </c:numCache>
            </c:numRef>
          </c:val>
          <c:smooth val="0"/>
        </c:ser>
        <c:ser>
          <c:idx val="3"/>
          <c:order val="3"/>
          <c:tx>
            <c:strRef>
              <c:f>Plots!$P$1</c:f>
              <c:strCache>
                <c:ptCount val="1"/>
                <c:pt idx="0">
                  <c:v>bonded</c:v>
                </c:pt>
              </c:strCache>
            </c:strRef>
          </c:tx>
          <c:spPr>
            <a:ln w="28575" cap="rnd">
              <a:solidFill>
                <a:schemeClr val="accent4"/>
              </a:solidFill>
              <a:round/>
            </a:ln>
            <a:effectLst/>
          </c:spPr>
          <c:marker>
            <c:symbol val="none"/>
          </c:marker>
          <c:cat>
            <c:numRef>
              <c:f>Plots!$L$87:$L$94</c:f>
              <c:numCache>
                <c:formatCode>d\-mmm\-yy</c:formatCode>
                <c:ptCount val="8"/>
                <c:pt idx="0">
                  <c:v>42440.0</c:v>
                </c:pt>
                <c:pt idx="1">
                  <c:v>42441.0</c:v>
                </c:pt>
                <c:pt idx="2">
                  <c:v>42442.0</c:v>
                </c:pt>
                <c:pt idx="3">
                  <c:v>42443.0</c:v>
                </c:pt>
                <c:pt idx="4">
                  <c:v>42444.0</c:v>
                </c:pt>
                <c:pt idx="5">
                  <c:v>42445.0</c:v>
                </c:pt>
                <c:pt idx="6">
                  <c:v>42446.0</c:v>
                </c:pt>
                <c:pt idx="7">
                  <c:v>42447.0</c:v>
                </c:pt>
              </c:numCache>
            </c:numRef>
          </c:cat>
          <c:val>
            <c:numRef>
              <c:f>Plots!$P$87:$P$94</c:f>
              <c:numCache>
                <c:formatCode>0</c:formatCode>
                <c:ptCount val="8"/>
                <c:pt idx="0">
                  <c:v>127.0</c:v>
                </c:pt>
                <c:pt idx="1">
                  <c:v>127.0</c:v>
                </c:pt>
                <c:pt idx="2">
                  <c:v>127.0</c:v>
                </c:pt>
                <c:pt idx="3">
                  <c:v>135.0</c:v>
                </c:pt>
                <c:pt idx="4">
                  <c:v>138.0</c:v>
                </c:pt>
                <c:pt idx="5">
                  <c:v>142.0</c:v>
                </c:pt>
                <c:pt idx="6">
                  <c:v>142.0</c:v>
                </c:pt>
                <c:pt idx="7">
                  <c:v>144.0</c:v>
                </c:pt>
              </c:numCache>
            </c:numRef>
          </c:val>
          <c:smooth val="0"/>
        </c:ser>
        <c:ser>
          <c:idx val="5"/>
          <c:order val="4"/>
          <c:tx>
            <c:strRef>
              <c:f>Plots!$R$1</c:f>
              <c:strCache>
                <c:ptCount val="1"/>
                <c:pt idx="0">
                  <c:v>encapsulated</c:v>
                </c:pt>
              </c:strCache>
            </c:strRef>
          </c:tx>
          <c:spPr>
            <a:ln w="28575" cap="rnd">
              <a:solidFill>
                <a:schemeClr val="accent6"/>
              </a:solidFill>
              <a:round/>
            </a:ln>
            <a:effectLst/>
          </c:spPr>
          <c:marker>
            <c:symbol val="none"/>
          </c:marker>
          <c:cat>
            <c:numRef>
              <c:f>Plots!$L$87:$L$94</c:f>
              <c:numCache>
                <c:formatCode>d\-mmm\-yy</c:formatCode>
                <c:ptCount val="8"/>
                <c:pt idx="0">
                  <c:v>42440.0</c:v>
                </c:pt>
                <c:pt idx="1">
                  <c:v>42441.0</c:v>
                </c:pt>
                <c:pt idx="2">
                  <c:v>42442.0</c:v>
                </c:pt>
                <c:pt idx="3">
                  <c:v>42443.0</c:v>
                </c:pt>
                <c:pt idx="4">
                  <c:v>42444.0</c:v>
                </c:pt>
                <c:pt idx="5">
                  <c:v>42445.0</c:v>
                </c:pt>
                <c:pt idx="6">
                  <c:v>42446.0</c:v>
                </c:pt>
                <c:pt idx="7">
                  <c:v>42447.0</c:v>
                </c:pt>
              </c:numCache>
            </c:numRef>
          </c:cat>
          <c:val>
            <c:numRef>
              <c:f>Plots!$R$87:$R$94</c:f>
              <c:numCache>
                <c:formatCode>0</c:formatCode>
                <c:ptCount val="8"/>
                <c:pt idx="0">
                  <c:v>92.0</c:v>
                </c:pt>
                <c:pt idx="1">
                  <c:v>92.0</c:v>
                </c:pt>
                <c:pt idx="2">
                  <c:v>92.0</c:v>
                </c:pt>
                <c:pt idx="3">
                  <c:v>95.0</c:v>
                </c:pt>
                <c:pt idx="4">
                  <c:v>97.0</c:v>
                </c:pt>
                <c:pt idx="5">
                  <c:v>100.0</c:v>
                </c:pt>
                <c:pt idx="6">
                  <c:v>106.0</c:v>
                </c:pt>
                <c:pt idx="7">
                  <c:v>106.0</c:v>
                </c:pt>
              </c:numCache>
            </c:numRef>
          </c:val>
          <c:smooth val="0"/>
        </c:ser>
        <c:ser>
          <c:idx val="6"/>
          <c:order val="5"/>
          <c:tx>
            <c:strRef>
              <c:f>Plots!$S$1</c:f>
              <c:strCache>
                <c:ptCount val="1"/>
                <c:pt idx="0">
                  <c:v>shipped</c:v>
                </c:pt>
              </c:strCache>
            </c:strRef>
          </c:tx>
          <c:spPr>
            <a:ln w="28575" cap="rnd">
              <a:solidFill>
                <a:schemeClr val="accent1">
                  <a:lumMod val="60000"/>
                </a:schemeClr>
              </a:solidFill>
              <a:round/>
            </a:ln>
            <a:effectLst/>
          </c:spPr>
          <c:marker>
            <c:symbol val="none"/>
          </c:marker>
          <c:cat>
            <c:numRef>
              <c:f>Plots!$L$87:$L$94</c:f>
              <c:numCache>
                <c:formatCode>d\-mmm\-yy</c:formatCode>
                <c:ptCount val="8"/>
                <c:pt idx="0">
                  <c:v>42440.0</c:v>
                </c:pt>
                <c:pt idx="1">
                  <c:v>42441.0</c:v>
                </c:pt>
                <c:pt idx="2">
                  <c:v>42442.0</c:v>
                </c:pt>
                <c:pt idx="3">
                  <c:v>42443.0</c:v>
                </c:pt>
                <c:pt idx="4">
                  <c:v>42444.0</c:v>
                </c:pt>
                <c:pt idx="5">
                  <c:v>42445.0</c:v>
                </c:pt>
                <c:pt idx="6">
                  <c:v>42446.0</c:v>
                </c:pt>
                <c:pt idx="7">
                  <c:v>42447.0</c:v>
                </c:pt>
              </c:numCache>
            </c:numRef>
          </c:cat>
          <c:val>
            <c:numRef>
              <c:f>Plots!$S$87:$S$94</c:f>
              <c:numCache>
                <c:formatCode>0</c:formatCode>
                <c:ptCount val="8"/>
                <c:pt idx="0">
                  <c:v>118.0</c:v>
                </c:pt>
                <c:pt idx="1">
                  <c:v>118.0</c:v>
                </c:pt>
                <c:pt idx="2">
                  <c:v>118.0</c:v>
                </c:pt>
                <c:pt idx="3">
                  <c:v>125.0</c:v>
                </c:pt>
                <c:pt idx="4">
                  <c:v>125.0</c:v>
                </c:pt>
                <c:pt idx="5">
                  <c:v>129.0</c:v>
                </c:pt>
                <c:pt idx="6">
                  <c:v>133.0</c:v>
                </c:pt>
                <c:pt idx="7">
                  <c:v>137.0</c:v>
                </c:pt>
              </c:numCache>
            </c:numRef>
          </c:val>
          <c:smooth val="0"/>
        </c:ser>
        <c:dLbls>
          <c:showLegendKey val="0"/>
          <c:showVal val="0"/>
          <c:showCatName val="0"/>
          <c:showSerName val="0"/>
          <c:showPercent val="0"/>
          <c:showBubbleSize val="0"/>
        </c:dLbls>
        <c:smooth val="0"/>
        <c:axId val="2111227200"/>
        <c:axId val="2111230512"/>
      </c:lineChart>
      <c:dateAx>
        <c:axId val="2111227200"/>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230512"/>
        <c:crosses val="autoZero"/>
        <c:auto val="1"/>
        <c:lblOffset val="100"/>
        <c:baseTimeUnit val="days"/>
      </c:dateAx>
      <c:valAx>
        <c:axId val="2111230512"/>
        <c:scaling>
          <c:orientation val="minMax"/>
          <c:max val="150.0"/>
          <c:min val="8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22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406400</xdr:colOff>
      <xdr:row>73</xdr:row>
      <xdr:rowOff>190500</xdr:rowOff>
    </xdr:from>
    <xdr:to>
      <xdr:col>15</xdr:col>
      <xdr:colOff>25400</xdr:colOff>
      <xdr:row>87</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32</xdr:col>
      <xdr:colOff>647700</xdr:colOff>
      <xdr:row>1</xdr:row>
      <xdr:rowOff>114305</xdr:rowOff>
    </xdr:from>
    <xdr:to>
      <xdr:col>43</xdr:col>
      <xdr:colOff>711200</xdr:colOff>
      <xdr:row>26</xdr:row>
      <xdr:rowOff>190500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304800</xdr:colOff>
      <xdr:row>45</xdr:row>
      <xdr:rowOff>88900</xdr:rowOff>
    </xdr:from>
    <xdr:to>
      <xdr:col>41</xdr:col>
      <xdr:colOff>50800</xdr:colOff>
      <xdr:row>62</xdr:row>
      <xdr:rowOff>165100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84"/>
  <sheetViews>
    <sheetView tabSelected="1" workbookViewId="0">
      <pane ySplit="1" topLeftCell="A260" activePane="bottomLeft" state="frozen"/>
      <selection pane="bottomLeft" activeCell="B275" sqref="B275"/>
    </sheetView>
  </sheetViews>
  <sheetFormatPr baseColWidth="10" defaultRowHeight="15" customHeight="1" x14ac:dyDescent="0.2"/>
  <cols>
    <col min="1" max="1" width="9.33203125" style="5" bestFit="1" customWidth="1"/>
    <col min="2" max="2" width="20.83203125" style="4" bestFit="1" customWidth="1"/>
    <col min="3" max="3" width="21" style="4" customWidth="1"/>
    <col min="4" max="4" width="12.5" style="4" hidden="1" customWidth="1"/>
    <col min="5" max="5" width="12.33203125" style="4" customWidth="1"/>
    <col min="6" max="6" width="12" style="24" hidden="1" customWidth="1"/>
    <col min="7" max="7" width="9.33203125" style="24" hidden="1" customWidth="1"/>
    <col min="8" max="16" width="6.6640625" style="24" hidden="1" customWidth="1"/>
    <col min="17" max="22" width="7.83203125" style="24" hidden="1" customWidth="1"/>
    <col min="23" max="23" width="6.6640625" style="24" hidden="1" customWidth="1"/>
    <col min="24" max="31" width="18" style="4" hidden="1" customWidth="1"/>
    <col min="32" max="32" width="10.83203125" style="4" hidden="1" customWidth="1"/>
    <col min="33" max="39" width="18" style="4" hidden="1" customWidth="1"/>
    <col min="40" max="40" width="14.5" style="4" hidden="1" customWidth="1"/>
    <col min="41" max="41" width="26.1640625" style="4" customWidth="1"/>
    <col min="42" max="42" width="16.5" style="4" customWidth="1"/>
    <col min="43" max="43" width="29.1640625" style="4" customWidth="1"/>
    <col min="44" max="44" width="10.83203125" style="4" customWidth="1"/>
    <col min="45" max="45" width="13.5" style="4" customWidth="1"/>
    <col min="46" max="46" width="12.5" style="4" customWidth="1"/>
    <col min="47" max="47" width="32.83203125" style="4" customWidth="1"/>
    <col min="48" max="48" width="32.6640625" style="4" customWidth="1"/>
    <col min="49" max="49" width="43.33203125" style="4" customWidth="1"/>
    <col min="50" max="16384" width="10.83203125" style="4"/>
  </cols>
  <sheetData>
    <row r="1" spans="1:50" s="3" customFormat="1" ht="15" customHeight="1" x14ac:dyDescent="0.2">
      <c r="A1" s="9" t="s">
        <v>149</v>
      </c>
      <c r="B1" s="3" t="s">
        <v>158</v>
      </c>
      <c r="C1" s="3" t="s">
        <v>224</v>
      </c>
      <c r="D1" s="3" t="s">
        <v>150</v>
      </c>
      <c r="E1" s="3" t="s">
        <v>237</v>
      </c>
      <c r="F1" s="24" t="s">
        <v>0</v>
      </c>
      <c r="G1" s="24" t="s">
        <v>1</v>
      </c>
      <c r="H1" s="24" t="s">
        <v>2</v>
      </c>
      <c r="I1" s="24" t="s">
        <v>3</v>
      </c>
      <c r="J1" s="24" t="s">
        <v>4</v>
      </c>
      <c r="K1" s="24" t="s">
        <v>5</v>
      </c>
      <c r="L1" s="24" t="s">
        <v>6</v>
      </c>
      <c r="M1" s="24" t="s">
        <v>7</v>
      </c>
      <c r="N1" s="24" t="s">
        <v>8</v>
      </c>
      <c r="O1" s="24" t="s">
        <v>9</v>
      </c>
      <c r="P1" s="24" t="s">
        <v>10</v>
      </c>
      <c r="Q1" s="24" t="s">
        <v>11</v>
      </c>
      <c r="R1" s="24" t="s">
        <v>12</v>
      </c>
      <c r="S1" s="24" t="s">
        <v>13</v>
      </c>
      <c r="T1" s="24" t="s">
        <v>14</v>
      </c>
      <c r="U1" s="24" t="s">
        <v>15</v>
      </c>
      <c r="V1" s="24" t="s">
        <v>16</v>
      </c>
      <c r="W1" s="24" t="s">
        <v>17</v>
      </c>
      <c r="X1" s="3" t="s">
        <v>18</v>
      </c>
      <c r="Y1" s="3" t="s">
        <v>19</v>
      </c>
      <c r="Z1" s="3" t="s">
        <v>20</v>
      </c>
      <c r="AA1" s="3" t="s">
        <v>21</v>
      </c>
      <c r="AB1" s="3" t="s">
        <v>22</v>
      </c>
      <c r="AC1" s="3" t="s">
        <v>23</v>
      </c>
      <c r="AD1" s="3" t="s">
        <v>24</v>
      </c>
      <c r="AE1" s="3" t="s">
        <v>25</v>
      </c>
      <c r="AF1" s="3" t="s">
        <v>26</v>
      </c>
      <c r="AG1" s="3" t="s">
        <v>27</v>
      </c>
      <c r="AH1" s="3" t="s">
        <v>28</v>
      </c>
      <c r="AI1" s="3" t="s">
        <v>29</v>
      </c>
      <c r="AJ1" s="3" t="s">
        <v>30</v>
      </c>
      <c r="AK1" s="3" t="s">
        <v>31</v>
      </c>
      <c r="AL1" s="3" t="s">
        <v>32</v>
      </c>
      <c r="AM1" s="3" t="s">
        <v>33</v>
      </c>
      <c r="AN1" s="3" t="s">
        <v>476</v>
      </c>
      <c r="AO1" s="3" t="s">
        <v>294</v>
      </c>
      <c r="AP1" s="3" t="s">
        <v>300</v>
      </c>
      <c r="AQ1" s="3" t="s">
        <v>510</v>
      </c>
      <c r="AR1" s="3" t="s">
        <v>302</v>
      </c>
      <c r="AS1" s="3" t="s">
        <v>303</v>
      </c>
      <c r="AT1" s="3" t="s">
        <v>304</v>
      </c>
      <c r="AU1" s="3" t="s">
        <v>454</v>
      </c>
      <c r="AV1" s="3" t="s">
        <v>455</v>
      </c>
    </row>
    <row r="2" spans="1:50" ht="15" customHeight="1" x14ac:dyDescent="0.2">
      <c r="A2" s="5" t="s">
        <v>204</v>
      </c>
      <c r="B2" s="4" t="s">
        <v>205</v>
      </c>
      <c r="C2" s="4" t="s">
        <v>957</v>
      </c>
      <c r="D2" s="4" t="s">
        <v>248</v>
      </c>
      <c r="E2" s="4" t="s">
        <v>151</v>
      </c>
      <c r="F2" s="24" t="s">
        <v>35</v>
      </c>
      <c r="G2" s="24">
        <v>3</v>
      </c>
      <c r="H2" s="24" t="s">
        <v>36</v>
      </c>
      <c r="I2" s="24" t="s">
        <v>37</v>
      </c>
      <c r="J2" s="24" t="s">
        <v>38</v>
      </c>
      <c r="K2" s="24" t="s">
        <v>39</v>
      </c>
      <c r="L2" s="24" t="s">
        <v>40</v>
      </c>
      <c r="M2" s="24" t="s">
        <v>41</v>
      </c>
      <c r="N2" s="24" t="s">
        <v>42</v>
      </c>
      <c r="O2" s="24" t="s">
        <v>43</v>
      </c>
      <c r="P2" s="24" t="s">
        <v>44</v>
      </c>
      <c r="Q2" s="24" t="s">
        <v>45</v>
      </c>
      <c r="R2" s="24" t="s">
        <v>46</v>
      </c>
      <c r="S2" s="24" t="s">
        <v>47</v>
      </c>
      <c r="T2" s="24" t="s">
        <v>48</v>
      </c>
      <c r="U2" s="24" t="s">
        <v>49</v>
      </c>
      <c r="V2" s="24" t="s">
        <v>50</v>
      </c>
      <c r="W2" s="24" t="s">
        <v>51</v>
      </c>
      <c r="X2" s="4" t="s">
        <v>34</v>
      </c>
      <c r="Y2" s="4" t="s">
        <v>34</v>
      </c>
      <c r="Z2" s="4" t="s">
        <v>34</v>
      </c>
      <c r="AA2" s="4" t="s">
        <v>34</v>
      </c>
      <c r="AB2" s="4" t="s">
        <v>34</v>
      </c>
      <c r="AC2" s="4" t="s">
        <v>34</v>
      </c>
      <c r="AD2" s="4" t="s">
        <v>34</v>
      </c>
      <c r="AE2" s="4" t="s">
        <v>34</v>
      </c>
      <c r="AF2" s="4" t="s">
        <v>34</v>
      </c>
      <c r="AG2" s="4" t="s">
        <v>34</v>
      </c>
      <c r="AH2" s="4" t="s">
        <v>34</v>
      </c>
      <c r="AI2" s="4" t="s">
        <v>34</v>
      </c>
      <c r="AJ2" s="4" t="s">
        <v>34</v>
      </c>
      <c r="AK2" s="4" t="s">
        <v>34</v>
      </c>
      <c r="AL2" s="4" t="s">
        <v>34</v>
      </c>
      <c r="AM2" s="4" t="s">
        <v>34</v>
      </c>
      <c r="AN2" s="4" t="s">
        <v>216</v>
      </c>
      <c r="AO2" s="4" t="s">
        <v>295</v>
      </c>
      <c r="AP2" s="4" t="s">
        <v>317</v>
      </c>
      <c r="AQ2" s="4" t="s">
        <v>292</v>
      </c>
      <c r="AR2" s="4" t="s">
        <v>310</v>
      </c>
      <c r="AS2" s="4" t="s">
        <v>311</v>
      </c>
      <c r="AT2" s="4" t="s">
        <v>312</v>
      </c>
    </row>
    <row r="3" spans="1:50" ht="15" customHeight="1" x14ac:dyDescent="0.2">
      <c r="A3" s="5" t="s">
        <v>206</v>
      </c>
      <c r="B3" s="4" t="s">
        <v>207</v>
      </c>
      <c r="C3" s="4" t="s">
        <v>957</v>
      </c>
      <c r="D3" s="4" t="s">
        <v>249</v>
      </c>
      <c r="E3" s="4" t="s">
        <v>152</v>
      </c>
      <c r="F3" s="24" t="s">
        <v>35</v>
      </c>
      <c r="G3" s="24">
        <v>6</v>
      </c>
      <c r="H3" s="24" t="s">
        <v>52</v>
      </c>
      <c r="I3" s="24" t="s">
        <v>53</v>
      </c>
      <c r="J3" s="24" t="s">
        <v>54</v>
      </c>
      <c r="K3" s="24" t="s">
        <v>55</v>
      </c>
      <c r="L3" s="24" t="s">
        <v>56</v>
      </c>
      <c r="M3" s="24" t="s">
        <v>57</v>
      </c>
      <c r="N3" s="24" t="s">
        <v>58</v>
      </c>
      <c r="O3" s="24" t="s">
        <v>59</v>
      </c>
      <c r="P3" s="24" t="s">
        <v>60</v>
      </c>
      <c r="Q3" s="24" t="s">
        <v>61</v>
      </c>
      <c r="R3" s="24" t="s">
        <v>62</v>
      </c>
      <c r="S3" s="24" t="s">
        <v>63</v>
      </c>
      <c r="T3" s="24" t="s">
        <v>64</v>
      </c>
      <c r="U3" s="24" t="s">
        <v>65</v>
      </c>
      <c r="V3" s="24" t="s">
        <v>66</v>
      </c>
      <c r="W3" s="24" t="s">
        <v>67</v>
      </c>
      <c r="X3" s="4" t="s">
        <v>34</v>
      </c>
      <c r="Y3" s="4" t="s">
        <v>34</v>
      </c>
      <c r="Z3" s="4" t="s">
        <v>34</v>
      </c>
      <c r="AA3" s="4" t="s">
        <v>34</v>
      </c>
      <c r="AB3" s="4" t="s">
        <v>34</v>
      </c>
      <c r="AC3" s="4" t="s">
        <v>34</v>
      </c>
      <c r="AD3" s="4" t="s">
        <v>34</v>
      </c>
      <c r="AE3" s="4" t="s">
        <v>34</v>
      </c>
      <c r="AF3" s="4" t="s">
        <v>34</v>
      </c>
      <c r="AG3" s="4" t="s">
        <v>34</v>
      </c>
      <c r="AH3" s="4" t="s">
        <v>34</v>
      </c>
      <c r="AI3" s="4" t="s">
        <v>34</v>
      </c>
      <c r="AJ3" s="4" t="s">
        <v>34</v>
      </c>
      <c r="AK3" s="4" t="s">
        <v>34</v>
      </c>
      <c r="AL3" s="4" t="s">
        <v>34</v>
      </c>
      <c r="AM3" s="4" t="s">
        <v>34</v>
      </c>
      <c r="AN3" s="4" t="s">
        <v>216</v>
      </c>
      <c r="AO3" s="10" t="s">
        <v>296</v>
      </c>
      <c r="AP3" s="4" t="s">
        <v>316</v>
      </c>
      <c r="AQ3" s="4" t="s">
        <v>513</v>
      </c>
      <c r="AR3" s="4" t="s">
        <v>310</v>
      </c>
      <c r="AS3" s="4" t="s">
        <v>310</v>
      </c>
      <c r="AT3" s="4" t="s">
        <v>312</v>
      </c>
    </row>
    <row r="4" spans="1:50" ht="15" customHeight="1" x14ac:dyDescent="0.2">
      <c r="A4" s="5" t="s">
        <v>209</v>
      </c>
      <c r="B4" s="4" t="s">
        <v>208</v>
      </c>
      <c r="C4" s="4" t="s">
        <v>957</v>
      </c>
      <c r="D4" s="4" t="s">
        <v>152</v>
      </c>
      <c r="E4" s="4" t="s">
        <v>153</v>
      </c>
      <c r="F4" s="24" t="s">
        <v>35</v>
      </c>
      <c r="G4" s="24">
        <v>7</v>
      </c>
      <c r="H4" s="24" t="s">
        <v>68</v>
      </c>
      <c r="I4" s="24" t="s">
        <v>69</v>
      </c>
      <c r="J4" s="24" t="s">
        <v>70</v>
      </c>
      <c r="K4" s="24" t="s">
        <v>71</v>
      </c>
      <c r="L4" s="24" t="s">
        <v>72</v>
      </c>
      <c r="M4" s="24" t="s">
        <v>73</v>
      </c>
      <c r="N4" s="24" t="s">
        <v>74</v>
      </c>
      <c r="O4" s="24" t="s">
        <v>75</v>
      </c>
      <c r="P4" s="24" t="s">
        <v>76</v>
      </c>
      <c r="Q4" s="24" t="s">
        <v>77</v>
      </c>
      <c r="R4" s="24" t="s">
        <v>78</v>
      </c>
      <c r="S4" s="24" t="s">
        <v>79</v>
      </c>
      <c r="T4" s="24" t="s">
        <v>80</v>
      </c>
      <c r="U4" s="24" t="s">
        <v>81</v>
      </c>
      <c r="V4" s="24" t="s">
        <v>82</v>
      </c>
      <c r="W4" s="24" t="s">
        <v>83</v>
      </c>
      <c r="X4" s="4" t="s">
        <v>34</v>
      </c>
      <c r="Y4" s="4" t="s">
        <v>34</v>
      </c>
      <c r="Z4" s="4" t="s">
        <v>34</v>
      </c>
      <c r="AA4" s="4" t="s">
        <v>34</v>
      </c>
      <c r="AB4" s="4" t="s">
        <v>34</v>
      </c>
      <c r="AC4" s="4" t="s">
        <v>34</v>
      </c>
      <c r="AD4" s="4" t="s">
        <v>34</v>
      </c>
      <c r="AE4" s="4" t="s">
        <v>34</v>
      </c>
      <c r="AF4" s="4" t="s">
        <v>34</v>
      </c>
      <c r="AG4" s="4" t="s">
        <v>34</v>
      </c>
      <c r="AH4" s="4" t="s">
        <v>34</v>
      </c>
      <c r="AI4" s="4" t="s">
        <v>34</v>
      </c>
      <c r="AJ4" s="4" t="s">
        <v>34</v>
      </c>
      <c r="AK4" s="4" t="s">
        <v>34</v>
      </c>
      <c r="AL4" s="4" t="s">
        <v>34</v>
      </c>
      <c r="AM4" s="4" t="s">
        <v>34</v>
      </c>
      <c r="AN4" s="4" t="s">
        <v>216</v>
      </c>
      <c r="AO4" s="4" t="s">
        <v>297</v>
      </c>
      <c r="AP4" s="10" t="s">
        <v>318</v>
      </c>
      <c r="AQ4" s="4" t="s">
        <v>523</v>
      </c>
      <c r="AR4" s="4" t="s">
        <v>313</v>
      </c>
      <c r="AS4" s="4" t="s">
        <v>311</v>
      </c>
      <c r="AT4" s="4" t="s">
        <v>312</v>
      </c>
      <c r="AU4" s="4" t="s">
        <v>398</v>
      </c>
      <c r="AV4" s="4" t="s">
        <v>298</v>
      </c>
    </row>
    <row r="5" spans="1:50" ht="16" customHeight="1" x14ac:dyDescent="0.2">
      <c r="A5" s="5" t="s">
        <v>218</v>
      </c>
      <c r="B5" s="4" t="s">
        <v>219</v>
      </c>
      <c r="C5" s="4" t="s">
        <v>957</v>
      </c>
      <c r="D5" s="4" t="s">
        <v>154</v>
      </c>
      <c r="E5" s="4" t="s">
        <v>154</v>
      </c>
      <c r="F5" s="24" t="s">
        <v>84</v>
      </c>
      <c r="G5" s="24">
        <v>1</v>
      </c>
      <c r="H5" s="24" t="s">
        <v>85</v>
      </c>
      <c r="I5" s="24" t="s">
        <v>86</v>
      </c>
      <c r="J5" s="24" t="s">
        <v>87</v>
      </c>
      <c r="K5" s="24" t="s">
        <v>88</v>
      </c>
      <c r="L5" s="24" t="s">
        <v>89</v>
      </c>
      <c r="M5" s="24" t="s">
        <v>90</v>
      </c>
      <c r="N5" s="24" t="s">
        <v>91</v>
      </c>
      <c r="O5" s="24" t="s">
        <v>92</v>
      </c>
      <c r="P5" s="24" t="s">
        <v>93</v>
      </c>
      <c r="Q5" s="24" t="s">
        <v>94</v>
      </c>
      <c r="R5" s="24" t="s">
        <v>95</v>
      </c>
      <c r="S5" s="24" t="s">
        <v>96</v>
      </c>
      <c r="T5" s="24" t="s">
        <v>97</v>
      </c>
      <c r="U5" s="24" t="s">
        <v>98</v>
      </c>
      <c r="V5" s="24" t="s">
        <v>99</v>
      </c>
      <c r="W5" s="24" t="s">
        <v>100</v>
      </c>
      <c r="X5" s="4" t="s">
        <v>34</v>
      </c>
      <c r="Y5" s="4" t="s">
        <v>34</v>
      </c>
      <c r="Z5" s="4" t="s">
        <v>34</v>
      </c>
      <c r="AA5" s="4" t="s">
        <v>34</v>
      </c>
      <c r="AB5" s="4" t="s">
        <v>34</v>
      </c>
      <c r="AC5" s="4" t="s">
        <v>34</v>
      </c>
      <c r="AD5" s="4" t="s">
        <v>34</v>
      </c>
      <c r="AE5" s="4" t="s">
        <v>34</v>
      </c>
      <c r="AF5" s="4" t="s">
        <v>34</v>
      </c>
      <c r="AG5" s="4" t="s">
        <v>34</v>
      </c>
      <c r="AH5" s="4" t="s">
        <v>34</v>
      </c>
      <c r="AI5" s="4" t="s">
        <v>34</v>
      </c>
      <c r="AJ5" s="4" t="s">
        <v>34</v>
      </c>
      <c r="AK5" s="4" t="s">
        <v>34</v>
      </c>
      <c r="AL5" s="4" t="s">
        <v>34</v>
      </c>
      <c r="AM5" s="4" t="s">
        <v>34</v>
      </c>
      <c r="AN5" s="4" t="s">
        <v>216</v>
      </c>
      <c r="AO5" s="4" t="s">
        <v>319</v>
      </c>
      <c r="AP5" s="4" t="s">
        <v>309</v>
      </c>
      <c r="AQ5" s="4" t="s">
        <v>1712</v>
      </c>
      <c r="AR5" s="4" t="s">
        <v>306</v>
      </c>
      <c r="AS5" s="4" t="s">
        <v>307</v>
      </c>
      <c r="AT5" s="4" t="s">
        <v>306</v>
      </c>
      <c r="AU5" s="4" t="s">
        <v>1711</v>
      </c>
      <c r="AV5" s="4" t="s">
        <v>667</v>
      </c>
      <c r="AW5" s="4" t="s">
        <v>1199</v>
      </c>
      <c r="AX5" s="4" t="s">
        <v>1200</v>
      </c>
    </row>
    <row r="6" spans="1:50" ht="15" customHeight="1" x14ac:dyDescent="0.2">
      <c r="A6" s="5" t="s">
        <v>159</v>
      </c>
      <c r="B6" s="4" t="s">
        <v>160</v>
      </c>
      <c r="C6" s="4" t="s">
        <v>957</v>
      </c>
      <c r="D6" s="4" t="s">
        <v>156</v>
      </c>
      <c r="E6" s="4" t="s">
        <v>155</v>
      </c>
      <c r="F6" s="24" t="s">
        <v>84</v>
      </c>
      <c r="G6" s="24">
        <v>2</v>
      </c>
      <c r="H6" s="24" t="s">
        <v>101</v>
      </c>
      <c r="I6" s="24" t="s">
        <v>102</v>
      </c>
      <c r="J6" s="24" t="s">
        <v>103</v>
      </c>
      <c r="K6" s="24" t="s">
        <v>104</v>
      </c>
      <c r="L6" s="24" t="s">
        <v>105</v>
      </c>
      <c r="M6" s="24" t="s">
        <v>106</v>
      </c>
      <c r="N6" s="24" t="s">
        <v>107</v>
      </c>
      <c r="O6" s="24" t="s">
        <v>108</v>
      </c>
      <c r="P6" s="24" t="s">
        <v>109</v>
      </c>
      <c r="Q6" s="24" t="s">
        <v>110</v>
      </c>
      <c r="R6" s="24" t="s">
        <v>111</v>
      </c>
      <c r="S6" s="24" t="s">
        <v>112</v>
      </c>
      <c r="T6" s="24" t="s">
        <v>113</v>
      </c>
      <c r="U6" s="24" t="s">
        <v>114</v>
      </c>
      <c r="V6" s="24" t="s">
        <v>115</v>
      </c>
      <c r="W6" s="24" t="s">
        <v>116</v>
      </c>
      <c r="X6" s="4" t="s">
        <v>34</v>
      </c>
      <c r="Y6" s="4" t="s">
        <v>34</v>
      </c>
      <c r="Z6" s="4" t="s">
        <v>34</v>
      </c>
      <c r="AA6" s="4" t="s">
        <v>34</v>
      </c>
      <c r="AB6" s="4" t="s">
        <v>34</v>
      </c>
      <c r="AC6" s="4" t="s">
        <v>34</v>
      </c>
      <c r="AD6" s="4" t="s">
        <v>34</v>
      </c>
      <c r="AE6" s="4" t="s">
        <v>34</v>
      </c>
      <c r="AF6" s="4" t="s">
        <v>34</v>
      </c>
      <c r="AG6" s="4" t="s">
        <v>34</v>
      </c>
      <c r="AH6" s="4" t="s">
        <v>34</v>
      </c>
      <c r="AI6" s="4" t="s">
        <v>34</v>
      </c>
      <c r="AJ6" s="4" t="s">
        <v>34</v>
      </c>
      <c r="AK6" s="4" t="s">
        <v>34</v>
      </c>
      <c r="AL6" s="4" t="s">
        <v>34</v>
      </c>
      <c r="AM6" s="4" t="s">
        <v>34</v>
      </c>
      <c r="AN6" s="4" t="s">
        <v>216</v>
      </c>
      <c r="AO6" s="4" t="s">
        <v>299</v>
      </c>
      <c r="AP6" s="4" t="s">
        <v>301</v>
      </c>
      <c r="AQ6" s="4" t="s">
        <v>511</v>
      </c>
      <c r="AR6" s="4" t="s">
        <v>310</v>
      </c>
      <c r="AS6" s="4" t="s">
        <v>311</v>
      </c>
      <c r="AT6" s="4" t="s">
        <v>312</v>
      </c>
    </row>
    <row r="7" spans="1:50" ht="15" customHeight="1" x14ac:dyDescent="0.2">
      <c r="A7" s="5" t="s">
        <v>220</v>
      </c>
      <c r="B7" s="4" t="s">
        <v>221</v>
      </c>
      <c r="C7" s="4" t="s">
        <v>957</v>
      </c>
      <c r="D7" s="4" t="s">
        <v>250</v>
      </c>
      <c r="E7" s="4" t="s">
        <v>156</v>
      </c>
      <c r="F7" s="24" t="s">
        <v>84</v>
      </c>
      <c r="G7" s="24">
        <v>3</v>
      </c>
      <c r="H7" s="24" t="s">
        <v>117</v>
      </c>
      <c r="I7" s="24" t="s">
        <v>118</v>
      </c>
      <c r="J7" s="24" t="s">
        <v>119</v>
      </c>
      <c r="K7" s="24" t="s">
        <v>120</v>
      </c>
      <c r="L7" s="24" t="s">
        <v>121</v>
      </c>
      <c r="M7" s="24" t="s">
        <v>122</v>
      </c>
      <c r="N7" s="24" t="s">
        <v>123</v>
      </c>
      <c r="O7" s="24" t="s">
        <v>124</v>
      </c>
      <c r="P7" s="24" t="s">
        <v>125</v>
      </c>
      <c r="Q7" s="24" t="s">
        <v>126</v>
      </c>
      <c r="R7" s="24" t="s">
        <v>127</v>
      </c>
      <c r="S7" s="24" t="s">
        <v>128</v>
      </c>
      <c r="T7" s="24" t="s">
        <v>129</v>
      </c>
      <c r="U7" s="24" t="s">
        <v>130</v>
      </c>
      <c r="V7" s="24" t="s">
        <v>131</v>
      </c>
      <c r="W7" s="24" t="s">
        <v>132</v>
      </c>
      <c r="X7" s="4" t="s">
        <v>34</v>
      </c>
      <c r="Y7" s="4" t="s">
        <v>34</v>
      </c>
      <c r="Z7" s="4" t="s">
        <v>34</v>
      </c>
      <c r="AA7" s="4" t="s">
        <v>34</v>
      </c>
      <c r="AB7" s="4" t="s">
        <v>34</v>
      </c>
      <c r="AC7" s="4" t="s">
        <v>34</v>
      </c>
      <c r="AD7" s="4" t="s">
        <v>34</v>
      </c>
      <c r="AE7" s="4" t="s">
        <v>34</v>
      </c>
      <c r="AF7" s="4" t="s">
        <v>34</v>
      </c>
      <c r="AG7" s="4" t="s">
        <v>34</v>
      </c>
      <c r="AH7" s="4" t="s">
        <v>34</v>
      </c>
      <c r="AI7" s="4" t="s">
        <v>34</v>
      </c>
      <c r="AJ7" s="4" t="s">
        <v>34</v>
      </c>
      <c r="AK7" s="4" t="s">
        <v>34</v>
      </c>
      <c r="AL7" s="4" t="s">
        <v>34</v>
      </c>
      <c r="AM7" s="4" t="s">
        <v>34</v>
      </c>
      <c r="AN7" s="4" t="s">
        <v>216</v>
      </c>
      <c r="AO7" s="4" t="s">
        <v>507</v>
      </c>
      <c r="AQ7" s="4" t="s">
        <v>968</v>
      </c>
      <c r="AR7" s="4" t="s">
        <v>310</v>
      </c>
      <c r="AS7" s="4" t="s">
        <v>311</v>
      </c>
      <c r="AU7" s="4" t="s">
        <v>605</v>
      </c>
      <c r="AV7" s="4" t="s">
        <v>236</v>
      </c>
    </row>
    <row r="8" spans="1:50" ht="15" customHeight="1" x14ac:dyDescent="0.2">
      <c r="A8" s="5" t="s">
        <v>222</v>
      </c>
      <c r="B8" s="4" t="s">
        <v>223</v>
      </c>
      <c r="C8" s="4" t="s">
        <v>957</v>
      </c>
      <c r="D8" s="4" t="s">
        <v>251</v>
      </c>
      <c r="E8" s="4" t="s">
        <v>157</v>
      </c>
      <c r="F8" s="24" t="s">
        <v>84</v>
      </c>
      <c r="G8" s="24">
        <v>4</v>
      </c>
      <c r="H8" s="24" t="s">
        <v>133</v>
      </c>
      <c r="I8" s="24" t="s">
        <v>134</v>
      </c>
      <c r="J8" s="24" t="s">
        <v>135</v>
      </c>
      <c r="K8" s="24" t="s">
        <v>136</v>
      </c>
      <c r="L8" s="24" t="s">
        <v>137</v>
      </c>
      <c r="M8" s="24" t="s">
        <v>138</v>
      </c>
      <c r="N8" s="24" t="s">
        <v>139</v>
      </c>
      <c r="O8" s="24" t="s">
        <v>140</v>
      </c>
      <c r="P8" s="24" t="s">
        <v>141</v>
      </c>
      <c r="Q8" s="24" t="s">
        <v>142</v>
      </c>
      <c r="R8" s="24" t="s">
        <v>143</v>
      </c>
      <c r="S8" s="24" t="s">
        <v>144</v>
      </c>
      <c r="T8" s="24" t="s">
        <v>145</v>
      </c>
      <c r="U8" s="24" t="s">
        <v>146</v>
      </c>
      <c r="V8" s="24" t="s">
        <v>147</v>
      </c>
      <c r="W8" s="24" t="s">
        <v>148</v>
      </c>
      <c r="X8" s="4" t="s">
        <v>34</v>
      </c>
      <c r="Y8" s="4" t="s">
        <v>34</v>
      </c>
      <c r="Z8" s="4" t="s">
        <v>34</v>
      </c>
      <c r="AA8" s="4" t="s">
        <v>34</v>
      </c>
      <c r="AB8" s="4" t="s">
        <v>34</v>
      </c>
      <c r="AC8" s="4" t="s">
        <v>34</v>
      </c>
      <c r="AD8" s="4" t="s">
        <v>34</v>
      </c>
      <c r="AE8" s="4" t="s">
        <v>34</v>
      </c>
      <c r="AF8" s="4" t="s">
        <v>34</v>
      </c>
      <c r="AG8" s="4" t="s">
        <v>34</v>
      </c>
      <c r="AH8" s="4" t="s">
        <v>34</v>
      </c>
      <c r="AI8" s="4" t="s">
        <v>34</v>
      </c>
      <c r="AJ8" s="4" t="s">
        <v>34</v>
      </c>
      <c r="AK8" s="4" t="s">
        <v>34</v>
      </c>
      <c r="AL8" s="4" t="s">
        <v>34</v>
      </c>
      <c r="AM8" s="4" t="s">
        <v>34</v>
      </c>
      <c r="AN8" s="4" t="s">
        <v>216</v>
      </c>
      <c r="AO8" s="4" t="s">
        <v>320</v>
      </c>
      <c r="AP8" s="4" t="s">
        <v>326</v>
      </c>
      <c r="AQ8" s="4" t="s">
        <v>514</v>
      </c>
      <c r="AR8" s="4" t="s">
        <v>310</v>
      </c>
      <c r="AS8" s="4" t="s">
        <v>310</v>
      </c>
      <c r="AT8" s="4" t="s">
        <v>310</v>
      </c>
      <c r="AU8" s="4" t="s">
        <v>325</v>
      </c>
    </row>
    <row r="9" spans="1:50" ht="15" customHeight="1" x14ac:dyDescent="0.2">
      <c r="A9" s="5" t="s">
        <v>227</v>
      </c>
      <c r="B9" s="4" t="s">
        <v>226</v>
      </c>
      <c r="C9" s="4" t="s">
        <v>225</v>
      </c>
      <c r="D9" s="23" t="s">
        <v>212</v>
      </c>
      <c r="E9" s="23" t="s">
        <v>212</v>
      </c>
      <c r="F9" s="24" t="s">
        <v>161</v>
      </c>
      <c r="G9" s="24">
        <v>1</v>
      </c>
      <c r="H9" s="24" t="s">
        <v>69</v>
      </c>
      <c r="I9" s="24" t="s">
        <v>68</v>
      </c>
      <c r="J9" s="24" t="s">
        <v>162</v>
      </c>
      <c r="K9" s="24" t="s">
        <v>163</v>
      </c>
      <c r="L9" s="24" t="s">
        <v>120</v>
      </c>
      <c r="M9" s="24" t="s">
        <v>117</v>
      </c>
      <c r="N9" s="24" t="s">
        <v>164</v>
      </c>
      <c r="O9" s="24" t="s">
        <v>139</v>
      </c>
      <c r="P9" s="24" t="s">
        <v>71</v>
      </c>
      <c r="Q9" s="24" t="s">
        <v>165</v>
      </c>
      <c r="R9" s="24" t="s">
        <v>57</v>
      </c>
      <c r="S9" s="24" t="s">
        <v>58</v>
      </c>
      <c r="T9" s="24" t="s">
        <v>63</v>
      </c>
      <c r="U9" s="24" t="s">
        <v>62</v>
      </c>
      <c r="V9" s="24" t="s">
        <v>166</v>
      </c>
      <c r="W9" s="24" t="s">
        <v>167</v>
      </c>
      <c r="X9" s="23" t="s">
        <v>217</v>
      </c>
      <c r="Y9" s="23" t="s">
        <v>217</v>
      </c>
      <c r="Z9" s="23" t="s">
        <v>217</v>
      </c>
      <c r="AA9" s="23" t="s">
        <v>217</v>
      </c>
      <c r="AB9" s="23" t="s">
        <v>217</v>
      </c>
      <c r="AC9" s="23" t="s">
        <v>217</v>
      </c>
      <c r="AD9" s="23" t="s">
        <v>217</v>
      </c>
      <c r="AE9" s="23" t="s">
        <v>217</v>
      </c>
      <c r="AF9" s="23" t="s">
        <v>217</v>
      </c>
      <c r="AG9" s="23" t="s">
        <v>217</v>
      </c>
      <c r="AH9" s="23" t="s">
        <v>217</v>
      </c>
      <c r="AI9" s="23" t="s">
        <v>217</v>
      </c>
      <c r="AJ9" s="23" t="s">
        <v>217</v>
      </c>
      <c r="AK9" s="23" t="s">
        <v>217</v>
      </c>
      <c r="AL9" s="23" t="s">
        <v>217</v>
      </c>
      <c r="AM9" s="23" t="s">
        <v>217</v>
      </c>
      <c r="AN9" s="4" t="s">
        <v>216</v>
      </c>
      <c r="AO9" s="4" t="s">
        <v>319</v>
      </c>
      <c r="AP9" s="4" t="s">
        <v>319</v>
      </c>
      <c r="AR9" s="4" t="s">
        <v>310</v>
      </c>
      <c r="AS9" s="4" t="s">
        <v>310</v>
      </c>
      <c r="AT9" s="4" t="s">
        <v>310</v>
      </c>
    </row>
    <row r="10" spans="1:50" ht="15" customHeight="1" x14ac:dyDescent="0.2">
      <c r="A10" s="5" t="s">
        <v>231</v>
      </c>
      <c r="B10" s="4" t="s">
        <v>230</v>
      </c>
      <c r="C10" s="4" t="s">
        <v>957</v>
      </c>
      <c r="D10" s="23" t="s">
        <v>252</v>
      </c>
      <c r="E10" s="23" t="s">
        <v>215</v>
      </c>
      <c r="F10" s="24" t="s">
        <v>84</v>
      </c>
      <c r="G10" s="24">
        <v>5</v>
      </c>
      <c r="H10" s="24" t="s">
        <v>168</v>
      </c>
      <c r="I10" s="24" t="s">
        <v>45</v>
      </c>
      <c r="J10" s="24" t="s">
        <v>169</v>
      </c>
      <c r="K10" s="24" t="s">
        <v>46</v>
      </c>
      <c r="L10" s="24" t="s">
        <v>170</v>
      </c>
      <c r="M10" s="24" t="s">
        <v>171</v>
      </c>
      <c r="N10" s="24" t="s">
        <v>50</v>
      </c>
      <c r="O10" s="24" t="s">
        <v>172</v>
      </c>
      <c r="P10" s="24" t="s">
        <v>140</v>
      </c>
      <c r="Q10" s="24" t="s">
        <v>131</v>
      </c>
      <c r="R10" s="24" t="s">
        <v>91</v>
      </c>
      <c r="S10" s="24" t="s">
        <v>173</v>
      </c>
      <c r="T10" s="24" t="s">
        <v>76</v>
      </c>
      <c r="U10" s="24" t="s">
        <v>72</v>
      </c>
      <c r="V10" s="24" t="s">
        <v>110</v>
      </c>
      <c r="W10" s="24" t="s">
        <v>90</v>
      </c>
      <c r="X10" s="11" t="s">
        <v>217</v>
      </c>
      <c r="Y10" s="11" t="s">
        <v>217</v>
      </c>
      <c r="Z10" s="11" t="s">
        <v>217</v>
      </c>
      <c r="AA10" s="11" t="s">
        <v>217</v>
      </c>
      <c r="AB10" s="11" t="s">
        <v>217</v>
      </c>
      <c r="AC10" s="11" t="s">
        <v>217</v>
      </c>
      <c r="AD10" s="11" t="s">
        <v>217</v>
      </c>
      <c r="AE10" s="11" t="s">
        <v>217</v>
      </c>
      <c r="AF10" s="11" t="s">
        <v>217</v>
      </c>
      <c r="AG10" s="11" t="s">
        <v>217</v>
      </c>
      <c r="AH10" s="11" t="s">
        <v>217</v>
      </c>
      <c r="AI10" s="11" t="s">
        <v>217</v>
      </c>
      <c r="AJ10" s="11" t="s">
        <v>217</v>
      </c>
      <c r="AK10" s="11" t="s">
        <v>217</v>
      </c>
      <c r="AL10" s="11" t="s">
        <v>217</v>
      </c>
      <c r="AM10" s="11" t="s">
        <v>217</v>
      </c>
      <c r="AN10" s="4" t="s">
        <v>216</v>
      </c>
      <c r="AO10" s="4" t="s">
        <v>322</v>
      </c>
      <c r="AR10" s="4" t="s">
        <v>310</v>
      </c>
      <c r="AS10" s="4" t="s">
        <v>310</v>
      </c>
      <c r="AU10" s="4" t="s">
        <v>321</v>
      </c>
    </row>
    <row r="11" spans="1:50" ht="15" customHeight="1" x14ac:dyDescent="0.2">
      <c r="A11" s="5" t="s">
        <v>233</v>
      </c>
      <c r="B11" s="4" t="s">
        <v>232</v>
      </c>
      <c r="C11" s="4" t="s">
        <v>225</v>
      </c>
      <c r="D11" s="23" t="s">
        <v>253</v>
      </c>
      <c r="E11" s="23" t="s">
        <v>214</v>
      </c>
      <c r="F11" s="24" t="s">
        <v>84</v>
      </c>
      <c r="G11" s="24">
        <v>6</v>
      </c>
      <c r="H11" s="24" t="s">
        <v>112</v>
      </c>
      <c r="I11" s="24" t="s">
        <v>87</v>
      </c>
      <c r="J11" s="24" t="s">
        <v>141</v>
      </c>
      <c r="K11" s="24" t="s">
        <v>147</v>
      </c>
      <c r="L11" s="24" t="s">
        <v>174</v>
      </c>
      <c r="M11" s="24" t="s">
        <v>55</v>
      </c>
      <c r="N11" s="24" t="s">
        <v>175</v>
      </c>
      <c r="O11" s="24" t="s">
        <v>56</v>
      </c>
      <c r="P11" s="24" t="s">
        <v>92</v>
      </c>
      <c r="Q11" s="24" t="s">
        <v>61</v>
      </c>
      <c r="R11" s="24" t="s">
        <v>60</v>
      </c>
      <c r="S11" s="24" t="s">
        <v>59</v>
      </c>
      <c r="T11" s="24" t="s">
        <v>130</v>
      </c>
      <c r="U11" s="24" t="s">
        <v>126</v>
      </c>
      <c r="V11" s="24" t="s">
        <v>134</v>
      </c>
      <c r="W11" s="24" t="s">
        <v>133</v>
      </c>
      <c r="X11" s="11" t="s">
        <v>217</v>
      </c>
      <c r="Y11" s="11" t="s">
        <v>217</v>
      </c>
      <c r="Z11" s="11" t="s">
        <v>217</v>
      </c>
      <c r="AA11" s="11" t="s">
        <v>217</v>
      </c>
      <c r="AB11" s="11" t="s">
        <v>217</v>
      </c>
      <c r="AC11" s="11" t="s">
        <v>217</v>
      </c>
      <c r="AD11" s="11" t="s">
        <v>217</v>
      </c>
      <c r="AE11" s="11" t="s">
        <v>217</v>
      </c>
      <c r="AF11" s="11" t="s">
        <v>217</v>
      </c>
      <c r="AG11" s="11" t="s">
        <v>217</v>
      </c>
      <c r="AH11" s="11" t="s">
        <v>217</v>
      </c>
      <c r="AI11" s="11" t="s">
        <v>217</v>
      </c>
      <c r="AJ11" s="11" t="s">
        <v>217</v>
      </c>
      <c r="AK11" s="11" t="s">
        <v>217</v>
      </c>
      <c r="AL11" s="11" t="s">
        <v>217</v>
      </c>
      <c r="AM11" s="11" t="s">
        <v>217</v>
      </c>
      <c r="AN11" s="4" t="s">
        <v>216</v>
      </c>
      <c r="AO11" s="4" t="s">
        <v>315</v>
      </c>
      <c r="AP11" s="4" t="s">
        <v>315</v>
      </c>
      <c r="AQ11" s="4" t="s">
        <v>517</v>
      </c>
      <c r="AR11" s="4" t="s">
        <v>310</v>
      </c>
      <c r="AS11" s="4" t="s">
        <v>310</v>
      </c>
      <c r="AT11" s="4" t="s">
        <v>310</v>
      </c>
      <c r="AU11" s="4" t="s">
        <v>515</v>
      </c>
      <c r="AV11" s="4" t="s">
        <v>277</v>
      </c>
      <c r="AW11" s="4" t="s">
        <v>309</v>
      </c>
    </row>
    <row r="12" spans="1:50" ht="15" customHeight="1" x14ac:dyDescent="0.2">
      <c r="A12" s="5" t="s">
        <v>235</v>
      </c>
      <c r="B12" s="4" t="s">
        <v>234</v>
      </c>
      <c r="C12" s="4" t="s">
        <v>225</v>
      </c>
      <c r="D12" s="23" t="s">
        <v>214</v>
      </c>
      <c r="E12" s="23" t="s">
        <v>210</v>
      </c>
      <c r="F12" s="24" t="s">
        <v>84</v>
      </c>
      <c r="G12" s="24">
        <v>7</v>
      </c>
      <c r="H12" s="24" t="s">
        <v>176</v>
      </c>
      <c r="I12" s="24" t="s">
        <v>37</v>
      </c>
      <c r="J12" s="24" t="s">
        <v>177</v>
      </c>
      <c r="K12" s="24" t="s">
        <v>41</v>
      </c>
      <c r="L12" s="24" t="s">
        <v>178</v>
      </c>
      <c r="M12" s="24" t="s">
        <v>179</v>
      </c>
      <c r="N12" s="24" t="s">
        <v>180</v>
      </c>
      <c r="O12" s="24" t="s">
        <v>181</v>
      </c>
      <c r="P12" s="24" t="s">
        <v>182</v>
      </c>
      <c r="Q12" s="24" t="s">
        <v>183</v>
      </c>
      <c r="R12" s="24" t="s">
        <v>184</v>
      </c>
      <c r="S12" s="24" t="s">
        <v>185</v>
      </c>
      <c r="T12" s="24" t="s">
        <v>103</v>
      </c>
      <c r="U12" s="24" t="s">
        <v>75</v>
      </c>
      <c r="V12" s="24" t="s">
        <v>100</v>
      </c>
      <c r="W12" s="24" t="s">
        <v>93</v>
      </c>
      <c r="X12" s="11" t="s">
        <v>217</v>
      </c>
      <c r="Y12" s="11" t="s">
        <v>217</v>
      </c>
      <c r="Z12" s="11" t="s">
        <v>217</v>
      </c>
      <c r="AA12" s="11" t="s">
        <v>217</v>
      </c>
      <c r="AB12" s="11" t="s">
        <v>217</v>
      </c>
      <c r="AC12" s="11" t="s">
        <v>217</v>
      </c>
      <c r="AD12" s="11" t="s">
        <v>217</v>
      </c>
      <c r="AE12" s="11" t="s">
        <v>217</v>
      </c>
      <c r="AF12" s="11" t="s">
        <v>217</v>
      </c>
      <c r="AG12" s="11" t="s">
        <v>217</v>
      </c>
      <c r="AH12" s="11" t="s">
        <v>217</v>
      </c>
      <c r="AI12" s="11" t="s">
        <v>217</v>
      </c>
      <c r="AJ12" s="11" t="s">
        <v>217</v>
      </c>
      <c r="AK12" s="11" t="s">
        <v>217</v>
      </c>
      <c r="AL12" s="11" t="s">
        <v>217</v>
      </c>
      <c r="AM12" s="11" t="s">
        <v>217</v>
      </c>
      <c r="AN12" s="4" t="s">
        <v>216</v>
      </c>
      <c r="AO12" s="4" t="s">
        <v>314</v>
      </c>
      <c r="AP12" s="4" t="s">
        <v>315</v>
      </c>
      <c r="AQ12" s="4" t="s">
        <v>518</v>
      </c>
      <c r="AR12" s="4" t="s">
        <v>310</v>
      </c>
      <c r="AS12" s="4" t="s">
        <v>310</v>
      </c>
      <c r="AT12" s="4" t="s">
        <v>310</v>
      </c>
      <c r="AU12" s="4" t="s">
        <v>516</v>
      </c>
      <c r="AV12" s="4" t="s">
        <v>309</v>
      </c>
    </row>
    <row r="13" spans="1:50" ht="15" customHeight="1" x14ac:dyDescent="0.2">
      <c r="A13" s="5" t="s">
        <v>291</v>
      </c>
      <c r="B13" s="4" t="s">
        <v>290</v>
      </c>
      <c r="C13" s="4" t="s">
        <v>225</v>
      </c>
      <c r="D13" s="23" t="s">
        <v>211</v>
      </c>
      <c r="E13" s="23" t="s">
        <v>211</v>
      </c>
      <c r="F13" s="24" t="s">
        <v>84</v>
      </c>
      <c r="G13" s="24">
        <v>8</v>
      </c>
      <c r="H13" s="24" t="s">
        <v>138</v>
      </c>
      <c r="I13" s="24" t="s">
        <v>186</v>
      </c>
      <c r="J13" s="24" t="s">
        <v>187</v>
      </c>
      <c r="K13" s="24" t="s">
        <v>66</v>
      </c>
      <c r="L13" s="24" t="s">
        <v>188</v>
      </c>
      <c r="M13" s="24" t="s">
        <v>67</v>
      </c>
      <c r="N13" s="24" t="s">
        <v>65</v>
      </c>
      <c r="O13" s="24" t="s">
        <v>106</v>
      </c>
      <c r="P13" s="24" t="s">
        <v>189</v>
      </c>
      <c r="Q13" s="24" t="s">
        <v>105</v>
      </c>
      <c r="R13" s="24" t="s">
        <v>190</v>
      </c>
      <c r="S13" s="24" t="s">
        <v>191</v>
      </c>
      <c r="T13" s="24" t="s">
        <v>192</v>
      </c>
      <c r="U13" s="24" t="s">
        <v>129</v>
      </c>
      <c r="V13" s="24" t="s">
        <v>83</v>
      </c>
      <c r="W13" s="24" t="s">
        <v>77</v>
      </c>
      <c r="X13" s="11" t="s">
        <v>217</v>
      </c>
      <c r="Y13" s="11" t="s">
        <v>217</v>
      </c>
      <c r="Z13" s="11" t="s">
        <v>217</v>
      </c>
      <c r="AA13" s="11" t="s">
        <v>217</v>
      </c>
      <c r="AB13" s="11" t="s">
        <v>217</v>
      </c>
      <c r="AC13" s="11" t="s">
        <v>217</v>
      </c>
      <c r="AD13" s="11" t="s">
        <v>217</v>
      </c>
      <c r="AE13" s="11" t="s">
        <v>217</v>
      </c>
      <c r="AF13" s="11" t="s">
        <v>217</v>
      </c>
      <c r="AG13" s="11" t="s">
        <v>217</v>
      </c>
      <c r="AH13" s="11" t="s">
        <v>217</v>
      </c>
      <c r="AI13" s="11" t="s">
        <v>217</v>
      </c>
      <c r="AJ13" s="11" t="s">
        <v>217</v>
      </c>
      <c r="AK13" s="11" t="s">
        <v>217</v>
      </c>
      <c r="AL13" s="11" t="s">
        <v>217</v>
      </c>
      <c r="AM13" s="11" t="s">
        <v>217</v>
      </c>
      <c r="AN13" s="4" t="s">
        <v>216</v>
      </c>
      <c r="AO13" s="4" t="s">
        <v>319</v>
      </c>
      <c r="AP13" s="4" t="s">
        <v>319</v>
      </c>
      <c r="AQ13" s="4" t="s">
        <v>512</v>
      </c>
      <c r="AR13" s="4" t="s">
        <v>310</v>
      </c>
      <c r="AS13" s="4" t="s">
        <v>310</v>
      </c>
      <c r="AT13" s="4" t="s">
        <v>310</v>
      </c>
    </row>
    <row r="14" spans="1:50" ht="15" customHeight="1" x14ac:dyDescent="0.2">
      <c r="A14" s="5" t="s">
        <v>229</v>
      </c>
      <c r="B14" s="4" t="s">
        <v>228</v>
      </c>
      <c r="C14" s="4" t="s">
        <v>225</v>
      </c>
      <c r="D14" s="23" t="s">
        <v>213</v>
      </c>
      <c r="E14" s="23" t="s">
        <v>213</v>
      </c>
      <c r="F14" s="24" t="s">
        <v>193</v>
      </c>
      <c r="G14" s="24">
        <v>8</v>
      </c>
      <c r="H14" s="24" t="s">
        <v>108</v>
      </c>
      <c r="I14" s="24" t="s">
        <v>194</v>
      </c>
      <c r="J14" s="24" t="s">
        <v>195</v>
      </c>
      <c r="K14" s="24" t="s">
        <v>196</v>
      </c>
      <c r="L14" s="24" t="s">
        <v>197</v>
      </c>
      <c r="M14" s="24" t="s">
        <v>198</v>
      </c>
      <c r="N14" s="24" t="s">
        <v>199</v>
      </c>
      <c r="O14" s="24" t="s">
        <v>64</v>
      </c>
      <c r="P14" s="24" t="s">
        <v>95</v>
      </c>
      <c r="Q14" s="24" t="s">
        <v>86</v>
      </c>
      <c r="R14" s="24" t="s">
        <v>200</v>
      </c>
      <c r="S14" s="24" t="s">
        <v>201</v>
      </c>
      <c r="T14" s="24" t="s">
        <v>202</v>
      </c>
      <c r="U14" s="24" t="s">
        <v>203</v>
      </c>
      <c r="V14" s="24" t="s">
        <v>111</v>
      </c>
      <c r="W14" s="24" t="s">
        <v>79</v>
      </c>
      <c r="X14" s="11" t="s">
        <v>217</v>
      </c>
      <c r="Y14" s="11" t="s">
        <v>217</v>
      </c>
      <c r="Z14" s="11" t="s">
        <v>217</v>
      </c>
      <c r="AA14" s="11" t="s">
        <v>217</v>
      </c>
      <c r="AB14" s="11" t="s">
        <v>217</v>
      </c>
      <c r="AC14" s="11" t="s">
        <v>217</v>
      </c>
      <c r="AD14" s="11" t="s">
        <v>217</v>
      </c>
      <c r="AE14" s="11" t="s">
        <v>217</v>
      </c>
      <c r="AF14" s="11" t="s">
        <v>217</v>
      </c>
      <c r="AG14" s="11" t="s">
        <v>217</v>
      </c>
      <c r="AH14" s="11" t="s">
        <v>217</v>
      </c>
      <c r="AI14" s="11" t="s">
        <v>217</v>
      </c>
      <c r="AJ14" s="11" t="s">
        <v>217</v>
      </c>
      <c r="AK14" s="11" t="s">
        <v>217</v>
      </c>
      <c r="AL14" s="11" t="s">
        <v>217</v>
      </c>
      <c r="AM14" s="11" t="s">
        <v>217</v>
      </c>
      <c r="AN14" s="4" t="s">
        <v>216</v>
      </c>
      <c r="AO14" s="4" t="s">
        <v>319</v>
      </c>
      <c r="AP14" s="4" t="s">
        <v>323</v>
      </c>
      <c r="AR14" s="4" t="s">
        <v>310</v>
      </c>
      <c r="AS14" s="4" t="s">
        <v>310</v>
      </c>
      <c r="AT14" s="4" t="s">
        <v>310</v>
      </c>
    </row>
    <row r="15" spans="1:50" ht="15" customHeight="1" x14ac:dyDescent="0.2">
      <c r="A15" s="5" t="s">
        <v>285</v>
      </c>
      <c r="B15" s="4" t="s">
        <v>278</v>
      </c>
      <c r="C15" s="4" t="s">
        <v>225</v>
      </c>
      <c r="D15" s="23" t="s">
        <v>256</v>
      </c>
      <c r="E15" s="23" t="s">
        <v>257</v>
      </c>
      <c r="F15" s="12" t="s">
        <v>255</v>
      </c>
      <c r="G15" s="12">
        <v>2</v>
      </c>
      <c r="H15" s="12" t="s">
        <v>170</v>
      </c>
      <c r="I15" s="12" t="s">
        <v>46</v>
      </c>
      <c r="J15" s="12" t="s">
        <v>45</v>
      </c>
      <c r="K15" s="12" t="s">
        <v>141</v>
      </c>
      <c r="L15" s="12" t="s">
        <v>82</v>
      </c>
      <c r="M15" s="12" t="s">
        <v>136</v>
      </c>
      <c r="N15" s="12" t="s">
        <v>98</v>
      </c>
      <c r="O15" s="12" t="s">
        <v>97</v>
      </c>
      <c r="P15" s="12" t="s">
        <v>133</v>
      </c>
      <c r="Q15" s="12" t="s">
        <v>147</v>
      </c>
      <c r="R15" s="12" t="s">
        <v>146</v>
      </c>
      <c r="S15" s="12" t="s">
        <v>61</v>
      </c>
      <c r="T15" s="12" t="s">
        <v>148</v>
      </c>
      <c r="U15" s="12" t="s">
        <v>55</v>
      </c>
      <c r="V15" s="12" t="s">
        <v>50</v>
      </c>
      <c r="W15" s="12" t="s">
        <v>171</v>
      </c>
      <c r="X15" s="4" t="s">
        <v>266</v>
      </c>
      <c r="Y15" s="4" t="s">
        <v>266</v>
      </c>
      <c r="Z15" s="4" t="s">
        <v>266</v>
      </c>
      <c r="AA15" s="4" t="s">
        <v>266</v>
      </c>
      <c r="AB15" s="4" t="s">
        <v>266</v>
      </c>
      <c r="AC15" s="4" t="s">
        <v>266</v>
      </c>
      <c r="AD15" s="4" t="s">
        <v>266</v>
      </c>
      <c r="AE15" s="4" t="s">
        <v>266</v>
      </c>
      <c r="AF15" s="4" t="s">
        <v>266</v>
      </c>
      <c r="AG15" s="4" t="s">
        <v>266</v>
      </c>
      <c r="AH15" s="4" t="s">
        <v>266</v>
      </c>
      <c r="AI15" s="4" t="s">
        <v>266</v>
      </c>
      <c r="AJ15" s="4" t="s">
        <v>266</v>
      </c>
      <c r="AK15" s="4" t="s">
        <v>266</v>
      </c>
      <c r="AL15" s="4" t="s">
        <v>266</v>
      </c>
      <c r="AM15" s="4" t="s">
        <v>266</v>
      </c>
      <c r="AN15" s="4" t="s">
        <v>254</v>
      </c>
      <c r="AO15" s="4" t="s">
        <v>624</v>
      </c>
      <c r="AR15" s="4" t="s">
        <v>310</v>
      </c>
      <c r="AS15" s="13" t="s">
        <v>305</v>
      </c>
      <c r="AU15" s="4" t="s">
        <v>705</v>
      </c>
      <c r="AV15" s="4" t="s">
        <v>456</v>
      </c>
    </row>
    <row r="16" spans="1:50" ht="15" customHeight="1" x14ac:dyDescent="0.2">
      <c r="A16" s="5" t="s">
        <v>280</v>
      </c>
      <c r="B16" s="4" t="s">
        <v>279</v>
      </c>
      <c r="C16" s="4" t="s">
        <v>957</v>
      </c>
      <c r="D16" s="23" t="s">
        <v>258</v>
      </c>
      <c r="E16" s="23" t="s">
        <v>259</v>
      </c>
      <c r="F16" s="12" t="s">
        <v>255</v>
      </c>
      <c r="G16" s="12">
        <v>4</v>
      </c>
      <c r="H16" s="12" t="s">
        <v>267</v>
      </c>
      <c r="I16" s="12" t="s">
        <v>164</v>
      </c>
      <c r="J16" s="12" t="s">
        <v>268</v>
      </c>
      <c r="K16" s="12" t="s">
        <v>120</v>
      </c>
      <c r="L16" s="12" t="s">
        <v>191</v>
      </c>
      <c r="M16" s="12" t="s">
        <v>140</v>
      </c>
      <c r="N16" s="12" t="s">
        <v>119</v>
      </c>
      <c r="O16" s="12" t="s">
        <v>173</v>
      </c>
      <c r="P16" s="12" t="s">
        <v>111</v>
      </c>
      <c r="Q16" s="12" t="s">
        <v>127</v>
      </c>
      <c r="R16" s="12" t="s">
        <v>188</v>
      </c>
      <c r="S16" s="12" t="s">
        <v>66</v>
      </c>
      <c r="T16" s="12" t="s">
        <v>172</v>
      </c>
      <c r="U16" s="12" t="s">
        <v>138</v>
      </c>
      <c r="V16" s="12" t="s">
        <v>78</v>
      </c>
      <c r="W16" s="12" t="s">
        <v>137</v>
      </c>
      <c r="X16" s="4" t="s">
        <v>266</v>
      </c>
      <c r="Y16" s="4" t="s">
        <v>266</v>
      </c>
      <c r="Z16" s="4" t="s">
        <v>266</v>
      </c>
      <c r="AA16" s="4" t="s">
        <v>266</v>
      </c>
      <c r="AB16" s="4" t="s">
        <v>266</v>
      </c>
      <c r="AC16" s="4" t="s">
        <v>266</v>
      </c>
      <c r="AD16" s="4" t="s">
        <v>266</v>
      </c>
      <c r="AE16" s="4" t="s">
        <v>266</v>
      </c>
      <c r="AF16" s="4" t="s">
        <v>266</v>
      </c>
      <c r="AG16" s="4" t="s">
        <v>266</v>
      </c>
      <c r="AH16" s="4" t="s">
        <v>266</v>
      </c>
      <c r="AI16" s="4" t="s">
        <v>266</v>
      </c>
      <c r="AJ16" s="4" t="s">
        <v>266</v>
      </c>
      <c r="AK16" s="4" t="s">
        <v>266</v>
      </c>
      <c r="AL16" s="4" t="s">
        <v>266</v>
      </c>
      <c r="AM16" s="4" t="s">
        <v>266</v>
      </c>
      <c r="AN16" s="4" t="s">
        <v>254</v>
      </c>
      <c r="AO16" s="4" t="s">
        <v>551</v>
      </c>
      <c r="AR16" s="4" t="s">
        <v>310</v>
      </c>
      <c r="AS16" s="4" t="s">
        <v>310</v>
      </c>
      <c r="AT16" s="4" t="s">
        <v>305</v>
      </c>
      <c r="AU16" s="4" t="s">
        <v>457</v>
      </c>
    </row>
    <row r="17" spans="1:52" ht="15" customHeight="1" x14ac:dyDescent="0.2">
      <c r="A17" s="5" t="s">
        <v>282</v>
      </c>
      <c r="B17" s="4" t="s">
        <v>281</v>
      </c>
      <c r="C17" s="13" t="s">
        <v>225</v>
      </c>
      <c r="D17" s="23" t="s">
        <v>260</v>
      </c>
      <c r="E17" s="23" t="s">
        <v>261</v>
      </c>
      <c r="F17" s="12" t="s">
        <v>255</v>
      </c>
      <c r="G17" s="12">
        <v>5</v>
      </c>
      <c r="H17" s="12" t="s">
        <v>117</v>
      </c>
      <c r="I17" s="12" t="s">
        <v>162</v>
      </c>
      <c r="J17" s="12" t="s">
        <v>189</v>
      </c>
      <c r="K17" s="12" t="s">
        <v>199</v>
      </c>
      <c r="L17" s="12" t="s">
        <v>198</v>
      </c>
      <c r="M17" s="12" t="s">
        <v>269</v>
      </c>
      <c r="N17" s="12" t="s">
        <v>270</v>
      </c>
      <c r="O17" s="12" t="s">
        <v>91</v>
      </c>
      <c r="P17" s="12" t="s">
        <v>110</v>
      </c>
      <c r="Q17" s="12" t="s">
        <v>105</v>
      </c>
      <c r="R17" s="12" t="s">
        <v>69</v>
      </c>
      <c r="S17" s="12" t="s">
        <v>77</v>
      </c>
      <c r="T17" s="12" t="s">
        <v>83</v>
      </c>
      <c r="U17" s="12" t="s">
        <v>167</v>
      </c>
      <c r="V17" s="12" t="s">
        <v>174</v>
      </c>
      <c r="W17" s="12" t="s">
        <v>190</v>
      </c>
      <c r="X17" s="4" t="s">
        <v>266</v>
      </c>
      <c r="Y17" s="4" t="s">
        <v>266</v>
      </c>
      <c r="Z17" s="4" t="s">
        <v>266</v>
      </c>
      <c r="AA17" s="4" t="s">
        <v>266</v>
      </c>
      <c r="AB17" s="4" t="s">
        <v>266</v>
      </c>
      <c r="AC17" s="4" t="s">
        <v>266</v>
      </c>
      <c r="AD17" s="4" t="s">
        <v>266</v>
      </c>
      <c r="AE17" s="4" t="s">
        <v>266</v>
      </c>
      <c r="AF17" s="4" t="s">
        <v>266</v>
      </c>
      <c r="AG17" s="4" t="s">
        <v>266</v>
      </c>
      <c r="AH17" s="4" t="s">
        <v>266</v>
      </c>
      <c r="AI17" s="4" t="s">
        <v>266</v>
      </c>
      <c r="AJ17" s="4" t="s">
        <v>266</v>
      </c>
      <c r="AK17" s="4" t="s">
        <v>266</v>
      </c>
      <c r="AL17" s="4" t="s">
        <v>266</v>
      </c>
      <c r="AM17" s="4" t="s">
        <v>266</v>
      </c>
      <c r="AN17" s="4" t="s">
        <v>254</v>
      </c>
      <c r="AO17" s="4" t="s">
        <v>319</v>
      </c>
      <c r="AP17" s="4" t="s">
        <v>319</v>
      </c>
      <c r="AQ17" s="4" t="s">
        <v>512</v>
      </c>
      <c r="AR17" s="4" t="s">
        <v>310</v>
      </c>
      <c r="AS17" s="4" t="s">
        <v>310</v>
      </c>
      <c r="AT17" s="4" t="s">
        <v>310</v>
      </c>
    </row>
    <row r="18" spans="1:52" ht="15" customHeight="1" x14ac:dyDescent="0.2">
      <c r="A18" s="5" t="s">
        <v>284</v>
      </c>
      <c r="B18" s="4" t="s">
        <v>283</v>
      </c>
      <c r="C18" s="4" t="s">
        <v>225</v>
      </c>
      <c r="D18" s="23" t="s">
        <v>262</v>
      </c>
      <c r="E18" s="23" t="s">
        <v>263</v>
      </c>
      <c r="F18" s="12" t="s">
        <v>255</v>
      </c>
      <c r="G18" s="12">
        <v>6</v>
      </c>
      <c r="H18" s="12" t="s">
        <v>271</v>
      </c>
      <c r="I18" s="12" t="s">
        <v>272</v>
      </c>
      <c r="J18" s="12" t="s">
        <v>183</v>
      </c>
      <c r="K18" s="12" t="s">
        <v>196</v>
      </c>
      <c r="L18" s="12" t="s">
        <v>179</v>
      </c>
      <c r="M18" s="12" t="s">
        <v>184</v>
      </c>
      <c r="N18" s="12" t="s">
        <v>185</v>
      </c>
      <c r="O18" s="12" t="s">
        <v>273</v>
      </c>
      <c r="P18" s="12" t="s">
        <v>182</v>
      </c>
      <c r="Q18" s="12" t="s">
        <v>181</v>
      </c>
      <c r="R18" s="12" t="s">
        <v>274</v>
      </c>
      <c r="S18" s="12" t="s">
        <v>53</v>
      </c>
      <c r="T18" s="12" t="s">
        <v>52</v>
      </c>
      <c r="U18" s="12" t="s">
        <v>74</v>
      </c>
      <c r="V18" s="12" t="s">
        <v>54</v>
      </c>
      <c r="W18" s="12" t="s">
        <v>275</v>
      </c>
      <c r="X18" s="4" t="s">
        <v>266</v>
      </c>
      <c r="Y18" s="4" t="s">
        <v>266</v>
      </c>
      <c r="Z18" s="4" t="s">
        <v>266</v>
      </c>
      <c r="AA18" s="4" t="s">
        <v>266</v>
      </c>
      <c r="AB18" s="4" t="s">
        <v>266</v>
      </c>
      <c r="AC18" s="4" t="s">
        <v>266</v>
      </c>
      <c r="AD18" s="4" t="s">
        <v>266</v>
      </c>
      <c r="AE18" s="4" t="s">
        <v>266</v>
      </c>
      <c r="AF18" s="4" t="s">
        <v>266</v>
      </c>
      <c r="AG18" s="4" t="s">
        <v>266</v>
      </c>
      <c r="AH18" s="4" t="s">
        <v>266</v>
      </c>
      <c r="AI18" s="4" t="s">
        <v>266</v>
      </c>
      <c r="AJ18" s="4" t="s">
        <v>266</v>
      </c>
      <c r="AK18" s="4" t="s">
        <v>266</v>
      </c>
      <c r="AL18" s="4" t="s">
        <v>266</v>
      </c>
      <c r="AM18" s="4" t="s">
        <v>266</v>
      </c>
      <c r="AN18" s="4" t="s">
        <v>254</v>
      </c>
      <c r="AO18" s="4" t="s">
        <v>308</v>
      </c>
      <c r="AP18" s="4" t="s">
        <v>319</v>
      </c>
      <c r="AR18" s="4" t="s">
        <v>310</v>
      </c>
      <c r="AS18" s="4" t="s">
        <v>310</v>
      </c>
      <c r="AT18" s="4" t="s">
        <v>310</v>
      </c>
    </row>
    <row r="19" spans="1:52" ht="15" customHeight="1" x14ac:dyDescent="0.2">
      <c r="A19" s="5" t="s">
        <v>287</v>
      </c>
      <c r="B19" s="4" t="s">
        <v>286</v>
      </c>
      <c r="C19" s="4" t="s">
        <v>225</v>
      </c>
      <c r="D19" s="23" t="s">
        <v>263</v>
      </c>
      <c r="E19" s="23" t="s">
        <v>264</v>
      </c>
      <c r="F19" s="12" t="s">
        <v>255</v>
      </c>
      <c r="G19" s="12">
        <v>7</v>
      </c>
      <c r="H19" s="12" t="s">
        <v>168</v>
      </c>
      <c r="I19" s="12" t="s">
        <v>60</v>
      </c>
      <c r="J19" s="12" t="s">
        <v>100</v>
      </c>
      <c r="K19" s="12" t="s">
        <v>116</v>
      </c>
      <c r="L19" s="12" t="s">
        <v>163</v>
      </c>
      <c r="M19" s="12" t="s">
        <v>276</v>
      </c>
      <c r="N19" s="12" t="s">
        <v>112</v>
      </c>
      <c r="O19" s="12" t="s">
        <v>75</v>
      </c>
      <c r="P19" s="12" t="s">
        <v>58</v>
      </c>
      <c r="Q19" s="12" t="s">
        <v>126</v>
      </c>
      <c r="R19" s="12" t="s">
        <v>131</v>
      </c>
      <c r="S19" s="12" t="s">
        <v>87</v>
      </c>
      <c r="T19" s="12" t="s">
        <v>115</v>
      </c>
      <c r="U19" s="12" t="s">
        <v>101</v>
      </c>
      <c r="V19" s="12" t="s">
        <v>68</v>
      </c>
      <c r="W19" s="12" t="s">
        <v>125</v>
      </c>
      <c r="X19" s="4" t="s">
        <v>266</v>
      </c>
      <c r="Y19" s="4" t="s">
        <v>266</v>
      </c>
      <c r="Z19" s="4" t="s">
        <v>266</v>
      </c>
      <c r="AA19" s="4" t="s">
        <v>266</v>
      </c>
      <c r="AB19" s="4" t="s">
        <v>266</v>
      </c>
      <c r="AC19" s="4" t="s">
        <v>266</v>
      </c>
      <c r="AD19" s="4" t="s">
        <v>266</v>
      </c>
      <c r="AE19" s="4" t="s">
        <v>266</v>
      </c>
      <c r="AF19" s="4" t="s">
        <v>266</v>
      </c>
      <c r="AG19" s="4" t="s">
        <v>266</v>
      </c>
      <c r="AH19" s="4" t="s">
        <v>266</v>
      </c>
      <c r="AI19" s="4" t="s">
        <v>266</v>
      </c>
      <c r="AJ19" s="4" t="s">
        <v>266</v>
      </c>
      <c r="AK19" s="4" t="s">
        <v>266</v>
      </c>
      <c r="AL19" s="4" t="s">
        <v>266</v>
      </c>
      <c r="AM19" s="4" t="s">
        <v>266</v>
      </c>
      <c r="AN19" s="4" t="s">
        <v>254</v>
      </c>
      <c r="AO19" s="4" t="s">
        <v>319</v>
      </c>
      <c r="AP19" s="4" t="s">
        <v>319</v>
      </c>
      <c r="AQ19" s="4" t="s">
        <v>520</v>
      </c>
      <c r="AR19" s="4" t="s">
        <v>310</v>
      </c>
      <c r="AS19" s="4" t="s">
        <v>310</v>
      </c>
      <c r="AT19" s="4" t="s">
        <v>310</v>
      </c>
      <c r="AU19" s="4" t="s">
        <v>512</v>
      </c>
      <c r="AV19" s="4" t="s">
        <v>519</v>
      </c>
    </row>
    <row r="20" spans="1:52" ht="15" customHeight="1" x14ac:dyDescent="0.2">
      <c r="A20" s="5" t="s">
        <v>289</v>
      </c>
      <c r="B20" s="4" t="s">
        <v>288</v>
      </c>
      <c r="C20" s="4" t="s">
        <v>957</v>
      </c>
      <c r="D20" s="23" t="s">
        <v>265</v>
      </c>
      <c r="E20" s="23" t="s">
        <v>265</v>
      </c>
      <c r="F20" s="12" t="s">
        <v>255</v>
      </c>
      <c r="G20" s="12">
        <v>8</v>
      </c>
      <c r="H20" s="12" t="s">
        <v>56</v>
      </c>
      <c r="I20" s="12" t="s">
        <v>175</v>
      </c>
      <c r="J20" s="12" t="s">
        <v>62</v>
      </c>
      <c r="K20" s="12" t="s">
        <v>63</v>
      </c>
      <c r="L20" s="12" t="s">
        <v>58</v>
      </c>
      <c r="M20" s="12" t="s">
        <v>57</v>
      </c>
      <c r="N20" s="12" t="s">
        <v>165</v>
      </c>
      <c r="O20" s="12" t="s">
        <v>71</v>
      </c>
      <c r="P20" s="12" t="s">
        <v>107</v>
      </c>
      <c r="Q20" s="12" t="s">
        <v>90</v>
      </c>
      <c r="R20" s="12" t="s">
        <v>89</v>
      </c>
      <c r="S20" s="12" t="s">
        <v>99</v>
      </c>
      <c r="T20" s="12" t="s">
        <v>88</v>
      </c>
      <c r="U20" s="12" t="s">
        <v>96</v>
      </c>
      <c r="V20" s="12" t="s">
        <v>72</v>
      </c>
      <c r="W20" s="12" t="s">
        <v>76</v>
      </c>
      <c r="X20" s="4" t="s">
        <v>266</v>
      </c>
      <c r="Y20" s="4" t="s">
        <v>266</v>
      </c>
      <c r="Z20" s="4" t="s">
        <v>266</v>
      </c>
      <c r="AA20" s="4" t="s">
        <v>266</v>
      </c>
      <c r="AB20" s="4" t="s">
        <v>266</v>
      </c>
      <c r="AC20" s="4" t="s">
        <v>266</v>
      </c>
      <c r="AD20" s="4" t="s">
        <v>266</v>
      </c>
      <c r="AE20" s="4" t="s">
        <v>266</v>
      </c>
      <c r="AF20" s="4" t="s">
        <v>266</v>
      </c>
      <c r="AG20" s="4" t="s">
        <v>266</v>
      </c>
      <c r="AH20" s="4" t="s">
        <v>266</v>
      </c>
      <c r="AI20" s="4" t="s">
        <v>266</v>
      </c>
      <c r="AJ20" s="4" t="s">
        <v>266</v>
      </c>
      <c r="AK20" s="4" t="s">
        <v>266</v>
      </c>
      <c r="AL20" s="4" t="s">
        <v>266</v>
      </c>
      <c r="AM20" s="4" t="s">
        <v>266</v>
      </c>
      <c r="AN20" s="4" t="s">
        <v>254</v>
      </c>
      <c r="AO20" s="4" t="s">
        <v>324</v>
      </c>
      <c r="AP20" s="13" t="s">
        <v>624</v>
      </c>
      <c r="AQ20" s="4" t="s">
        <v>975</v>
      </c>
      <c r="AR20" s="4" t="s">
        <v>310</v>
      </c>
      <c r="AS20" s="4" t="s">
        <v>310</v>
      </c>
      <c r="AU20" s="4" t="s">
        <v>458</v>
      </c>
    </row>
    <row r="21" spans="1:52" ht="15" customHeight="1" x14ac:dyDescent="0.2">
      <c r="A21" s="5" t="s">
        <v>422</v>
      </c>
      <c r="B21" s="4" t="s">
        <v>421</v>
      </c>
      <c r="C21" s="4" t="s">
        <v>957</v>
      </c>
      <c r="D21" s="13" t="s">
        <v>409</v>
      </c>
      <c r="E21" s="13" t="s">
        <v>409</v>
      </c>
      <c r="F21" s="12" t="s">
        <v>327</v>
      </c>
      <c r="G21" s="24">
        <v>1</v>
      </c>
      <c r="H21" s="12" t="s">
        <v>328</v>
      </c>
      <c r="I21" s="12" t="s">
        <v>163</v>
      </c>
      <c r="J21" s="12" t="s">
        <v>189</v>
      </c>
      <c r="K21" s="12" t="s">
        <v>117</v>
      </c>
      <c r="L21" s="12" t="s">
        <v>190</v>
      </c>
      <c r="M21" s="12" t="s">
        <v>167</v>
      </c>
      <c r="N21" s="12" t="s">
        <v>129</v>
      </c>
      <c r="O21" s="12" t="s">
        <v>191</v>
      </c>
      <c r="P21" s="12" t="s">
        <v>120</v>
      </c>
      <c r="Q21" s="12" t="s">
        <v>268</v>
      </c>
      <c r="R21" s="12" t="s">
        <v>267</v>
      </c>
      <c r="S21" s="12" t="s">
        <v>329</v>
      </c>
      <c r="T21" s="12" t="s">
        <v>198</v>
      </c>
      <c r="U21" s="12" t="s">
        <v>162</v>
      </c>
      <c r="V21" s="12" t="s">
        <v>174</v>
      </c>
      <c r="W21" s="12" t="s">
        <v>192</v>
      </c>
      <c r="X21" s="4" t="s">
        <v>330</v>
      </c>
      <c r="Y21" s="4" t="s">
        <v>330</v>
      </c>
      <c r="Z21" s="4" t="s">
        <v>330</v>
      </c>
      <c r="AA21" s="4" t="s">
        <v>330</v>
      </c>
      <c r="AB21" s="4" t="s">
        <v>330</v>
      </c>
      <c r="AC21" s="4" t="s">
        <v>330</v>
      </c>
      <c r="AD21" s="4" t="s">
        <v>330</v>
      </c>
      <c r="AE21" s="4" t="s">
        <v>330</v>
      </c>
      <c r="AF21" s="4" t="s">
        <v>330</v>
      </c>
      <c r="AG21" s="4" t="s">
        <v>330</v>
      </c>
      <c r="AH21" s="4" t="s">
        <v>330</v>
      </c>
      <c r="AI21" s="4" t="s">
        <v>330</v>
      </c>
      <c r="AJ21" s="4" t="s">
        <v>330</v>
      </c>
      <c r="AK21" s="4" t="s">
        <v>330</v>
      </c>
      <c r="AL21" s="4" t="s">
        <v>330</v>
      </c>
      <c r="AM21" s="4" t="s">
        <v>330</v>
      </c>
      <c r="AN21" s="4" t="s">
        <v>254</v>
      </c>
      <c r="AO21" s="4" t="s">
        <v>522</v>
      </c>
      <c r="AP21" s="4" t="s">
        <v>1462</v>
      </c>
      <c r="AR21" s="4" t="s">
        <v>310</v>
      </c>
      <c r="AS21" s="4" t="s">
        <v>310</v>
      </c>
      <c r="AT21" s="4" t="s">
        <v>310</v>
      </c>
      <c r="AU21" s="4" t="s">
        <v>1197</v>
      </c>
      <c r="AV21" s="4" t="s">
        <v>704</v>
      </c>
      <c r="AW21" s="4" t="s">
        <v>463</v>
      </c>
      <c r="AZ21" s="4">
        <v>1</v>
      </c>
    </row>
    <row r="22" spans="1:52" ht="15" customHeight="1" x14ac:dyDescent="0.2">
      <c r="A22" s="5" t="s">
        <v>413</v>
      </c>
      <c r="B22" s="4" t="s">
        <v>412</v>
      </c>
      <c r="C22" s="13" t="s">
        <v>225</v>
      </c>
      <c r="D22" s="13" t="s">
        <v>410</v>
      </c>
      <c r="E22" s="13" t="s">
        <v>410</v>
      </c>
      <c r="F22" s="12" t="s">
        <v>331</v>
      </c>
      <c r="G22" s="24">
        <v>1</v>
      </c>
      <c r="H22" s="24" t="s">
        <v>131</v>
      </c>
      <c r="I22" s="24" t="s">
        <v>87</v>
      </c>
      <c r="J22" s="24" t="s">
        <v>110</v>
      </c>
      <c r="K22" s="24" t="s">
        <v>96</v>
      </c>
      <c r="L22" s="24" t="s">
        <v>88</v>
      </c>
      <c r="M22" s="24" t="s">
        <v>106</v>
      </c>
      <c r="N22" s="24" t="s">
        <v>105</v>
      </c>
      <c r="O22" s="24" t="s">
        <v>99</v>
      </c>
      <c r="P22" s="24" t="s">
        <v>89</v>
      </c>
      <c r="Q22" s="24" t="s">
        <v>136</v>
      </c>
      <c r="R22" s="24" t="s">
        <v>82</v>
      </c>
      <c r="S22" s="24" t="s">
        <v>79</v>
      </c>
      <c r="T22" s="24" t="s">
        <v>64</v>
      </c>
      <c r="U22" s="24" t="s">
        <v>65</v>
      </c>
      <c r="V22" s="24" t="s">
        <v>138</v>
      </c>
      <c r="W22" s="24" t="s">
        <v>186</v>
      </c>
      <c r="X22" s="4" t="s">
        <v>330</v>
      </c>
      <c r="Y22" s="4" t="s">
        <v>330</v>
      </c>
      <c r="Z22" s="4" t="s">
        <v>330</v>
      </c>
      <c r="AA22" s="4" t="s">
        <v>330</v>
      </c>
      <c r="AB22" s="4" t="s">
        <v>330</v>
      </c>
      <c r="AC22" s="4" t="s">
        <v>330</v>
      </c>
      <c r="AD22" s="4" t="s">
        <v>330</v>
      </c>
      <c r="AE22" s="4" t="s">
        <v>330</v>
      </c>
      <c r="AF22" s="4" t="s">
        <v>330</v>
      </c>
      <c r="AG22" s="4" t="s">
        <v>330</v>
      </c>
      <c r="AH22" s="4" t="s">
        <v>330</v>
      </c>
      <c r="AI22" s="4" t="s">
        <v>330</v>
      </c>
      <c r="AJ22" s="4" t="s">
        <v>330</v>
      </c>
      <c r="AK22" s="4" t="s">
        <v>330</v>
      </c>
      <c r="AL22" s="4" t="s">
        <v>330</v>
      </c>
      <c r="AM22" s="4" t="s">
        <v>330</v>
      </c>
      <c r="AN22" s="4" t="s">
        <v>254</v>
      </c>
      <c r="AO22" s="4" t="s">
        <v>546</v>
      </c>
      <c r="AP22" s="4" t="s">
        <v>546</v>
      </c>
      <c r="AR22" s="4" t="s">
        <v>310</v>
      </c>
      <c r="AS22" s="4" t="s">
        <v>310</v>
      </c>
      <c r="AT22" s="4" t="s">
        <v>310</v>
      </c>
      <c r="AU22" s="4" t="s">
        <v>509</v>
      </c>
    </row>
    <row r="23" spans="1:52" ht="16" customHeight="1" x14ac:dyDescent="0.2">
      <c r="A23" s="5" t="s">
        <v>408</v>
      </c>
      <c r="B23" s="4" t="s">
        <v>407</v>
      </c>
      <c r="C23" s="4" t="s">
        <v>957</v>
      </c>
      <c r="D23" s="4" t="s">
        <v>406</v>
      </c>
      <c r="E23" s="13" t="s">
        <v>405</v>
      </c>
      <c r="F23" s="12" t="s">
        <v>331</v>
      </c>
      <c r="G23" s="24">
        <v>5</v>
      </c>
      <c r="H23" s="24" t="s">
        <v>52</v>
      </c>
      <c r="I23" s="24" t="s">
        <v>168</v>
      </c>
      <c r="J23" s="24" t="s">
        <v>125</v>
      </c>
      <c r="K23" s="24" t="s">
        <v>72</v>
      </c>
      <c r="L23" s="24" t="s">
        <v>76</v>
      </c>
      <c r="M23" s="24" t="s">
        <v>71</v>
      </c>
      <c r="N23" s="24" t="s">
        <v>165</v>
      </c>
      <c r="O23" s="24" t="s">
        <v>68</v>
      </c>
      <c r="P23" s="24" t="s">
        <v>77</v>
      </c>
      <c r="Q23" s="24" t="s">
        <v>69</v>
      </c>
      <c r="R23" s="24" t="s">
        <v>83</v>
      </c>
      <c r="S23" s="24" t="s">
        <v>66</v>
      </c>
      <c r="T23" s="24" t="s">
        <v>67</v>
      </c>
      <c r="U23" s="24" t="s">
        <v>187</v>
      </c>
      <c r="V23" s="24" t="s">
        <v>332</v>
      </c>
      <c r="W23" s="24" t="s">
        <v>333</v>
      </c>
      <c r="X23" s="4" t="s">
        <v>330</v>
      </c>
      <c r="Y23" s="4" t="s">
        <v>330</v>
      </c>
      <c r="Z23" s="4" t="s">
        <v>330</v>
      </c>
      <c r="AA23" s="4" t="s">
        <v>330</v>
      </c>
      <c r="AB23" s="4" t="s">
        <v>330</v>
      </c>
      <c r="AC23" s="4" t="s">
        <v>330</v>
      </c>
      <c r="AD23" s="4" t="s">
        <v>330</v>
      </c>
      <c r="AE23" s="4" t="s">
        <v>330</v>
      </c>
      <c r="AF23" s="4" t="s">
        <v>330</v>
      </c>
      <c r="AG23" s="4" t="s">
        <v>330</v>
      </c>
      <c r="AH23" s="4" t="s">
        <v>330</v>
      </c>
      <c r="AI23" s="4" t="s">
        <v>330</v>
      </c>
      <c r="AJ23" s="4" t="s">
        <v>330</v>
      </c>
      <c r="AK23" s="4" t="s">
        <v>330</v>
      </c>
      <c r="AL23" s="4" t="s">
        <v>330</v>
      </c>
      <c r="AM23" s="4" t="s">
        <v>330</v>
      </c>
      <c r="AN23" s="4" t="s">
        <v>254</v>
      </c>
      <c r="AO23" s="4" t="s">
        <v>461</v>
      </c>
      <c r="AQ23" s="4" t="s">
        <v>1713</v>
      </c>
      <c r="AR23" s="4" t="s">
        <v>305</v>
      </c>
      <c r="AS23" s="4" t="s">
        <v>310</v>
      </c>
      <c r="AU23" s="4" t="s">
        <v>1711</v>
      </c>
      <c r="AV23" s="4" t="s">
        <v>606</v>
      </c>
      <c r="AW23" s="4" t="s">
        <v>460</v>
      </c>
    </row>
    <row r="24" spans="1:52" ht="16" customHeight="1" x14ac:dyDescent="0.2">
      <c r="A24" s="5" t="s">
        <v>404</v>
      </c>
      <c r="B24" s="4" t="s">
        <v>403</v>
      </c>
      <c r="C24" s="4" t="s">
        <v>225</v>
      </c>
      <c r="D24" s="13" t="s">
        <v>402</v>
      </c>
      <c r="E24" s="13" t="s">
        <v>401</v>
      </c>
      <c r="F24" s="12" t="s">
        <v>331</v>
      </c>
      <c r="G24" s="24">
        <v>6</v>
      </c>
      <c r="H24" s="24" t="s">
        <v>53</v>
      </c>
      <c r="I24" s="24" t="s">
        <v>142</v>
      </c>
      <c r="J24" s="24" t="s">
        <v>143</v>
      </c>
      <c r="K24" s="24" t="s">
        <v>118</v>
      </c>
      <c r="L24" s="24" t="s">
        <v>334</v>
      </c>
      <c r="M24" s="24" t="s">
        <v>130</v>
      </c>
      <c r="N24" s="24" t="s">
        <v>126</v>
      </c>
      <c r="O24" s="24" t="s">
        <v>59</v>
      </c>
      <c r="P24" s="24" t="s">
        <v>335</v>
      </c>
      <c r="Q24" s="24" t="s">
        <v>134</v>
      </c>
      <c r="R24" s="24" t="s">
        <v>144</v>
      </c>
      <c r="S24" s="24" t="s">
        <v>132</v>
      </c>
      <c r="T24" s="24" t="s">
        <v>336</v>
      </c>
      <c r="U24" s="24" t="s">
        <v>274</v>
      </c>
      <c r="V24" s="24" t="s">
        <v>275</v>
      </c>
      <c r="W24" s="24" t="s">
        <v>54</v>
      </c>
      <c r="X24" s="4" t="s">
        <v>330</v>
      </c>
      <c r="Y24" s="4" t="s">
        <v>330</v>
      </c>
      <c r="Z24" s="4" t="s">
        <v>330</v>
      </c>
      <c r="AA24" s="4" t="s">
        <v>330</v>
      </c>
      <c r="AB24" s="4" t="s">
        <v>330</v>
      </c>
      <c r="AC24" s="4" t="s">
        <v>330</v>
      </c>
      <c r="AD24" s="4" t="s">
        <v>330</v>
      </c>
      <c r="AE24" s="4" t="s">
        <v>330</v>
      </c>
      <c r="AF24" s="4" t="s">
        <v>330</v>
      </c>
      <c r="AG24" s="4" t="s">
        <v>330</v>
      </c>
      <c r="AH24" s="4" t="s">
        <v>330</v>
      </c>
      <c r="AI24" s="4" t="s">
        <v>330</v>
      </c>
      <c r="AJ24" s="4" t="s">
        <v>330</v>
      </c>
      <c r="AK24" s="4" t="s">
        <v>330</v>
      </c>
      <c r="AL24" s="4" t="s">
        <v>330</v>
      </c>
      <c r="AM24" s="4" t="s">
        <v>330</v>
      </c>
      <c r="AN24" s="4" t="s">
        <v>254</v>
      </c>
      <c r="AO24" s="4" t="s">
        <v>521</v>
      </c>
      <c r="AP24" s="4" t="s">
        <v>521</v>
      </c>
      <c r="AR24" s="4" t="s">
        <v>310</v>
      </c>
      <c r="AS24" s="4" t="s">
        <v>310</v>
      </c>
      <c r="AT24" s="4" t="s">
        <v>310</v>
      </c>
      <c r="AU24" s="4" t="s">
        <v>459</v>
      </c>
    </row>
    <row r="25" spans="1:52" ht="15" customHeight="1" x14ac:dyDescent="0.2">
      <c r="A25" s="5" t="s">
        <v>431</v>
      </c>
      <c r="B25" s="4" t="s">
        <v>430</v>
      </c>
      <c r="C25" s="4" t="s">
        <v>225</v>
      </c>
      <c r="D25" s="13" t="s">
        <v>401</v>
      </c>
      <c r="E25" s="13" t="s">
        <v>423</v>
      </c>
      <c r="F25" s="12" t="s">
        <v>331</v>
      </c>
      <c r="G25" s="24">
        <v>7</v>
      </c>
      <c r="H25" s="24" t="s">
        <v>337</v>
      </c>
      <c r="I25" s="24" t="s">
        <v>338</v>
      </c>
      <c r="J25" s="24" t="s">
        <v>339</v>
      </c>
      <c r="K25" s="24" t="s">
        <v>340</v>
      </c>
      <c r="L25" s="24" t="s">
        <v>341</v>
      </c>
      <c r="M25" s="24" t="s">
        <v>342</v>
      </c>
      <c r="N25" s="24" t="s">
        <v>343</v>
      </c>
      <c r="O25" s="24" t="s">
        <v>344</v>
      </c>
      <c r="P25" s="24" t="s">
        <v>345</v>
      </c>
      <c r="Q25" s="24" t="s">
        <v>166</v>
      </c>
      <c r="R25" s="24" t="s">
        <v>346</v>
      </c>
      <c r="S25" s="24" t="s">
        <v>121</v>
      </c>
      <c r="T25" s="24" t="s">
        <v>347</v>
      </c>
      <c r="U25" s="24" t="s">
        <v>348</v>
      </c>
      <c r="V25" s="24" t="s">
        <v>349</v>
      </c>
      <c r="W25" s="24" t="s">
        <v>350</v>
      </c>
      <c r="X25" s="4" t="s">
        <v>330</v>
      </c>
      <c r="Y25" s="4" t="s">
        <v>330</v>
      </c>
      <c r="Z25" s="4" t="s">
        <v>330</v>
      </c>
      <c r="AA25" s="4" t="s">
        <v>330</v>
      </c>
      <c r="AB25" s="4" t="s">
        <v>330</v>
      </c>
      <c r="AC25" s="4" t="s">
        <v>330</v>
      </c>
      <c r="AD25" s="4" t="s">
        <v>330</v>
      </c>
      <c r="AE25" s="4" t="s">
        <v>330</v>
      </c>
      <c r="AF25" s="4" t="s">
        <v>330</v>
      </c>
      <c r="AG25" s="4" t="s">
        <v>330</v>
      </c>
      <c r="AH25" s="4" t="s">
        <v>330</v>
      </c>
      <c r="AI25" s="4" t="s">
        <v>330</v>
      </c>
      <c r="AJ25" s="4" t="s">
        <v>330</v>
      </c>
      <c r="AK25" s="4" t="s">
        <v>330</v>
      </c>
      <c r="AL25" s="4" t="s">
        <v>330</v>
      </c>
      <c r="AM25" s="4" t="s">
        <v>330</v>
      </c>
      <c r="AN25" s="4" t="s">
        <v>254</v>
      </c>
      <c r="AO25" s="4" t="s">
        <v>319</v>
      </c>
      <c r="AP25" s="4" t="s">
        <v>319</v>
      </c>
      <c r="AR25" s="4" t="s">
        <v>310</v>
      </c>
      <c r="AS25" s="4" t="s">
        <v>310</v>
      </c>
      <c r="AT25" s="4" t="s">
        <v>310</v>
      </c>
    </row>
    <row r="26" spans="1:52" ht="15" customHeight="1" x14ac:dyDescent="0.2">
      <c r="A26" s="5" t="s">
        <v>438</v>
      </c>
      <c r="B26" s="4" t="s">
        <v>400</v>
      </c>
      <c r="C26" s="4" t="s">
        <v>225</v>
      </c>
      <c r="D26" s="13" t="s">
        <v>399</v>
      </c>
      <c r="E26" s="13" t="s">
        <v>399</v>
      </c>
      <c r="F26" s="12" t="s">
        <v>331</v>
      </c>
      <c r="G26" s="24">
        <v>8</v>
      </c>
      <c r="H26" s="24" t="s">
        <v>351</v>
      </c>
      <c r="I26" s="24" t="s">
        <v>352</v>
      </c>
      <c r="J26" s="24" t="s">
        <v>353</v>
      </c>
      <c r="K26" s="24" t="s">
        <v>141</v>
      </c>
      <c r="L26" s="24" t="s">
        <v>147</v>
      </c>
      <c r="M26" s="24" t="s">
        <v>146</v>
      </c>
      <c r="N26" s="24" t="s">
        <v>55</v>
      </c>
      <c r="O26" s="24" t="s">
        <v>175</v>
      </c>
      <c r="P26" s="24" t="s">
        <v>56</v>
      </c>
      <c r="Q26" s="24" t="s">
        <v>57</v>
      </c>
      <c r="R26" s="24" t="s">
        <v>58</v>
      </c>
      <c r="S26" s="24" t="s">
        <v>63</v>
      </c>
      <c r="T26" s="24" t="s">
        <v>62</v>
      </c>
      <c r="U26" s="24" t="s">
        <v>61</v>
      </c>
      <c r="V26" s="24" t="s">
        <v>60</v>
      </c>
      <c r="W26" s="24" t="s">
        <v>276</v>
      </c>
      <c r="X26" s="4" t="s">
        <v>330</v>
      </c>
      <c r="Y26" s="4" t="s">
        <v>330</v>
      </c>
      <c r="Z26" s="4" t="s">
        <v>330</v>
      </c>
      <c r="AA26" s="4" t="s">
        <v>330</v>
      </c>
      <c r="AB26" s="4" t="s">
        <v>330</v>
      </c>
      <c r="AC26" s="4" t="s">
        <v>330</v>
      </c>
      <c r="AD26" s="4" t="s">
        <v>330</v>
      </c>
      <c r="AE26" s="4" t="s">
        <v>330</v>
      </c>
      <c r="AF26" s="4" t="s">
        <v>330</v>
      </c>
      <c r="AG26" s="4" t="s">
        <v>330</v>
      </c>
      <c r="AH26" s="4" t="s">
        <v>330</v>
      </c>
      <c r="AI26" s="4" t="s">
        <v>330</v>
      </c>
      <c r="AJ26" s="4" t="s">
        <v>330</v>
      </c>
      <c r="AK26" s="4" t="s">
        <v>330</v>
      </c>
      <c r="AL26" s="4" t="s">
        <v>330</v>
      </c>
      <c r="AM26" s="4" t="s">
        <v>330</v>
      </c>
      <c r="AN26" s="4" t="s">
        <v>254</v>
      </c>
      <c r="AO26" s="4" t="s">
        <v>624</v>
      </c>
      <c r="AQ26" s="4" t="s">
        <v>731</v>
      </c>
      <c r="AR26" s="4" t="s">
        <v>310</v>
      </c>
      <c r="AS26" s="4" t="s">
        <v>310</v>
      </c>
      <c r="AT26" s="4" t="s">
        <v>312</v>
      </c>
      <c r="AU26" s="4" t="s">
        <v>508</v>
      </c>
    </row>
    <row r="27" spans="1:52" ht="15" customHeight="1" x14ac:dyDescent="0.2">
      <c r="A27" s="5" t="s">
        <v>444</v>
      </c>
      <c r="B27" s="4" t="s">
        <v>443</v>
      </c>
      <c r="C27" s="13" t="s">
        <v>225</v>
      </c>
      <c r="D27" s="13" t="s">
        <v>411</v>
      </c>
      <c r="E27" s="13" t="s">
        <v>411</v>
      </c>
      <c r="F27" s="12" t="s">
        <v>354</v>
      </c>
      <c r="G27" s="24">
        <v>1</v>
      </c>
      <c r="H27" s="24" t="s">
        <v>80</v>
      </c>
      <c r="I27" s="24" t="s">
        <v>355</v>
      </c>
      <c r="J27" s="24" t="s">
        <v>113</v>
      </c>
      <c r="K27" s="24" t="s">
        <v>356</v>
      </c>
      <c r="L27" s="24" t="s">
        <v>357</v>
      </c>
      <c r="M27" s="24" t="s">
        <v>358</v>
      </c>
      <c r="N27" s="24" t="s">
        <v>359</v>
      </c>
      <c r="O27" s="24" t="s">
        <v>360</v>
      </c>
      <c r="P27" s="24" t="s">
        <v>361</v>
      </c>
      <c r="Q27" s="24" t="s">
        <v>109</v>
      </c>
      <c r="R27" s="24" t="s">
        <v>362</v>
      </c>
      <c r="S27" s="24" t="s">
        <v>128</v>
      </c>
      <c r="T27" s="24" t="s">
        <v>81</v>
      </c>
      <c r="U27" s="24" t="s">
        <v>122</v>
      </c>
      <c r="V27" s="24" t="s">
        <v>363</v>
      </c>
      <c r="W27" s="24" t="s">
        <v>364</v>
      </c>
      <c r="X27" s="4" t="s">
        <v>330</v>
      </c>
      <c r="Y27" s="4" t="s">
        <v>330</v>
      </c>
      <c r="Z27" s="4" t="s">
        <v>330</v>
      </c>
      <c r="AA27" s="4" t="s">
        <v>330</v>
      </c>
      <c r="AB27" s="4" t="s">
        <v>330</v>
      </c>
      <c r="AC27" s="4" t="s">
        <v>330</v>
      </c>
      <c r="AD27" s="4" t="s">
        <v>330</v>
      </c>
      <c r="AE27" s="4" t="s">
        <v>330</v>
      </c>
      <c r="AF27" s="4" t="s">
        <v>330</v>
      </c>
      <c r="AG27" s="4" t="s">
        <v>330</v>
      </c>
      <c r="AH27" s="4" t="s">
        <v>330</v>
      </c>
      <c r="AI27" s="4" t="s">
        <v>330</v>
      </c>
      <c r="AJ27" s="4" t="s">
        <v>330</v>
      </c>
      <c r="AK27" s="4" t="s">
        <v>330</v>
      </c>
      <c r="AL27" s="4" t="s">
        <v>330</v>
      </c>
      <c r="AM27" s="4" t="s">
        <v>330</v>
      </c>
      <c r="AN27" s="4" t="s">
        <v>254</v>
      </c>
      <c r="AO27" s="4" t="s">
        <v>319</v>
      </c>
      <c r="AP27" s="4" t="s">
        <v>701</v>
      </c>
      <c r="AR27" s="4" t="s">
        <v>310</v>
      </c>
      <c r="AS27" s="4" t="s">
        <v>310</v>
      </c>
      <c r="AT27" s="4" t="s">
        <v>310</v>
      </c>
    </row>
    <row r="28" spans="1:52" ht="15" customHeight="1" x14ac:dyDescent="0.2">
      <c r="A28" s="5" t="s">
        <v>446</v>
      </c>
      <c r="B28" s="4" t="s">
        <v>445</v>
      </c>
      <c r="C28" s="4" t="s">
        <v>225</v>
      </c>
      <c r="D28" s="4" t="s">
        <v>426</v>
      </c>
      <c r="E28" s="13" t="s">
        <v>424</v>
      </c>
      <c r="F28" s="12" t="s">
        <v>354</v>
      </c>
      <c r="G28" s="24">
        <v>2</v>
      </c>
      <c r="H28" s="24" t="s">
        <v>365</v>
      </c>
      <c r="I28" s="24" t="s">
        <v>366</v>
      </c>
      <c r="J28" s="24" t="s">
        <v>203</v>
      </c>
      <c r="K28" s="24" t="s">
        <v>367</v>
      </c>
      <c r="L28" s="24" t="s">
        <v>40</v>
      </c>
      <c r="M28" s="24" t="s">
        <v>39</v>
      </c>
      <c r="N28" s="24" t="s">
        <v>45</v>
      </c>
      <c r="O28" s="24" t="s">
        <v>169</v>
      </c>
      <c r="P28" s="24" t="s">
        <v>47</v>
      </c>
      <c r="Q28" s="24" t="s">
        <v>44</v>
      </c>
      <c r="R28" s="24" t="s">
        <v>368</v>
      </c>
      <c r="S28" s="24" t="s">
        <v>48</v>
      </c>
      <c r="T28" s="24" t="s">
        <v>46</v>
      </c>
      <c r="U28" s="24" t="s">
        <v>170</v>
      </c>
      <c r="V28" s="24" t="s">
        <v>369</v>
      </c>
      <c r="W28" s="24" t="s">
        <v>370</v>
      </c>
      <c r="X28" s="4" t="s">
        <v>330</v>
      </c>
      <c r="Y28" s="4" t="s">
        <v>330</v>
      </c>
      <c r="Z28" s="4" t="s">
        <v>330</v>
      </c>
      <c r="AA28" s="4" t="s">
        <v>330</v>
      </c>
      <c r="AB28" s="4" t="s">
        <v>330</v>
      </c>
      <c r="AC28" s="4" t="s">
        <v>330</v>
      </c>
      <c r="AD28" s="4" t="s">
        <v>330</v>
      </c>
      <c r="AE28" s="4" t="s">
        <v>330</v>
      </c>
      <c r="AF28" s="4" t="s">
        <v>330</v>
      </c>
      <c r="AG28" s="4" t="s">
        <v>330</v>
      </c>
      <c r="AH28" s="4" t="s">
        <v>330</v>
      </c>
      <c r="AI28" s="4" t="s">
        <v>330</v>
      </c>
      <c r="AJ28" s="4" t="s">
        <v>330</v>
      </c>
      <c r="AK28" s="4" t="s">
        <v>330</v>
      </c>
      <c r="AL28" s="4" t="s">
        <v>330</v>
      </c>
      <c r="AM28" s="4" t="s">
        <v>330</v>
      </c>
      <c r="AN28" s="4" t="s">
        <v>254</v>
      </c>
      <c r="AO28" s="4" t="s">
        <v>547</v>
      </c>
      <c r="AP28" s="4" t="s">
        <v>619</v>
      </c>
      <c r="AQ28" s="4" t="s">
        <v>981</v>
      </c>
      <c r="AR28" s="4" t="s">
        <v>310</v>
      </c>
      <c r="AS28" s="4" t="s">
        <v>310</v>
      </c>
      <c r="AT28" s="4" t="s">
        <v>305</v>
      </c>
    </row>
    <row r="29" spans="1:52" ht="15" customHeight="1" x14ac:dyDescent="0.2">
      <c r="A29" s="5" t="s">
        <v>448</v>
      </c>
      <c r="B29" s="4" t="s">
        <v>447</v>
      </c>
      <c r="C29" s="4" t="s">
        <v>957</v>
      </c>
      <c r="D29" s="4" t="s">
        <v>429</v>
      </c>
      <c r="E29" s="4" t="s">
        <v>426</v>
      </c>
      <c r="F29" s="12" t="s">
        <v>354</v>
      </c>
      <c r="G29" s="24">
        <v>3</v>
      </c>
      <c r="H29" s="24" t="s">
        <v>371</v>
      </c>
      <c r="I29" s="24" t="s">
        <v>372</v>
      </c>
      <c r="J29" s="24" t="s">
        <v>104</v>
      </c>
      <c r="K29" s="24" t="s">
        <v>49</v>
      </c>
      <c r="L29" s="24" t="s">
        <v>51</v>
      </c>
      <c r="M29" s="24" t="s">
        <v>373</v>
      </c>
      <c r="N29" s="24" t="s">
        <v>374</v>
      </c>
      <c r="O29" s="24" t="s">
        <v>375</v>
      </c>
      <c r="P29" s="24" t="s">
        <v>376</v>
      </c>
      <c r="Q29" s="24" t="s">
        <v>377</v>
      </c>
      <c r="R29" s="24" t="s">
        <v>372</v>
      </c>
      <c r="S29" s="24" t="s">
        <v>202</v>
      </c>
      <c r="T29" s="24" t="s">
        <v>378</v>
      </c>
      <c r="U29" s="24" t="s">
        <v>379</v>
      </c>
      <c r="V29" s="24" t="s">
        <v>380</v>
      </c>
      <c r="W29" s="24" t="s">
        <v>42</v>
      </c>
      <c r="X29" s="4" t="s">
        <v>330</v>
      </c>
      <c r="Y29" s="4" t="s">
        <v>330</v>
      </c>
      <c r="Z29" s="4" t="s">
        <v>330</v>
      </c>
      <c r="AA29" s="4" t="s">
        <v>330</v>
      </c>
      <c r="AB29" s="4" t="s">
        <v>330</v>
      </c>
      <c r="AC29" s="4" t="s">
        <v>330</v>
      </c>
      <c r="AD29" s="4" t="s">
        <v>330</v>
      </c>
      <c r="AE29" s="4" t="s">
        <v>330</v>
      </c>
      <c r="AF29" s="4" t="s">
        <v>330</v>
      </c>
      <c r="AG29" s="4" t="s">
        <v>330</v>
      </c>
      <c r="AH29" s="4" t="s">
        <v>330</v>
      </c>
      <c r="AI29" s="4" t="s">
        <v>330</v>
      </c>
      <c r="AJ29" s="4" t="s">
        <v>330</v>
      </c>
      <c r="AK29" s="4" t="s">
        <v>330</v>
      </c>
      <c r="AL29" s="4" t="s">
        <v>330</v>
      </c>
      <c r="AM29" s="4" t="s">
        <v>330</v>
      </c>
      <c r="AN29" s="4" t="s">
        <v>254</v>
      </c>
      <c r="AO29" s="4" t="s">
        <v>319</v>
      </c>
      <c r="AR29" s="4" t="s">
        <v>310</v>
      </c>
      <c r="AS29" s="4" t="s">
        <v>310</v>
      </c>
      <c r="AT29" s="4" t="s">
        <v>310</v>
      </c>
    </row>
    <row r="30" spans="1:52" ht="15" customHeight="1" x14ac:dyDescent="0.2">
      <c r="A30" s="5" t="s">
        <v>450</v>
      </c>
      <c r="B30" s="4" t="s">
        <v>449</v>
      </c>
      <c r="C30" s="4" t="s">
        <v>225</v>
      </c>
      <c r="D30" s="4" t="s">
        <v>428</v>
      </c>
      <c r="E30" s="13" t="s">
        <v>427</v>
      </c>
      <c r="F30" s="12" t="s">
        <v>354</v>
      </c>
      <c r="G30" s="24">
        <v>4</v>
      </c>
      <c r="H30" s="24" t="s">
        <v>172</v>
      </c>
      <c r="I30" s="24" t="s">
        <v>171</v>
      </c>
      <c r="J30" s="24" t="s">
        <v>381</v>
      </c>
      <c r="K30" s="24" t="s">
        <v>123</v>
      </c>
      <c r="L30" s="24" t="s">
        <v>382</v>
      </c>
      <c r="M30" s="24" t="s">
        <v>70</v>
      </c>
      <c r="N30" s="24" t="s">
        <v>97</v>
      </c>
      <c r="O30" s="24" t="s">
        <v>98</v>
      </c>
      <c r="P30" s="24" t="s">
        <v>111</v>
      </c>
      <c r="Q30" s="24" t="s">
        <v>140</v>
      </c>
      <c r="R30" s="24" t="s">
        <v>50</v>
      </c>
      <c r="S30" s="24" t="s">
        <v>127</v>
      </c>
      <c r="T30" s="24" t="s">
        <v>383</v>
      </c>
      <c r="U30" s="24" t="s">
        <v>384</v>
      </c>
      <c r="V30" s="24" t="s">
        <v>385</v>
      </c>
      <c r="W30" s="24" t="s">
        <v>108</v>
      </c>
      <c r="X30" s="4" t="s">
        <v>330</v>
      </c>
      <c r="Y30" s="4" t="s">
        <v>330</v>
      </c>
      <c r="Z30" s="4" t="s">
        <v>330</v>
      </c>
      <c r="AA30" s="4" t="s">
        <v>330</v>
      </c>
      <c r="AB30" s="4" t="s">
        <v>330</v>
      </c>
      <c r="AC30" s="4" t="s">
        <v>330</v>
      </c>
      <c r="AD30" s="4" t="s">
        <v>330</v>
      </c>
      <c r="AE30" s="4" t="s">
        <v>330</v>
      </c>
      <c r="AF30" s="4" t="s">
        <v>330</v>
      </c>
      <c r="AG30" s="4" t="s">
        <v>330</v>
      </c>
      <c r="AH30" s="4" t="s">
        <v>330</v>
      </c>
      <c r="AI30" s="4" t="s">
        <v>330</v>
      </c>
      <c r="AJ30" s="4" t="s">
        <v>330</v>
      </c>
      <c r="AK30" s="4" t="s">
        <v>330</v>
      </c>
      <c r="AL30" s="4" t="s">
        <v>330</v>
      </c>
      <c r="AM30" s="4" t="s">
        <v>330</v>
      </c>
      <c r="AN30" s="4" t="s">
        <v>254</v>
      </c>
      <c r="AO30" s="4" t="s">
        <v>609</v>
      </c>
      <c r="AP30" s="4" t="s">
        <v>319</v>
      </c>
      <c r="AR30" s="4" t="s">
        <v>310</v>
      </c>
      <c r="AS30" s="4" t="s">
        <v>310</v>
      </c>
      <c r="AT30" s="4" t="s">
        <v>310</v>
      </c>
    </row>
    <row r="31" spans="1:52" ht="15" customHeight="1" x14ac:dyDescent="0.2">
      <c r="A31" s="5" t="s">
        <v>451</v>
      </c>
      <c r="B31" s="4" t="s">
        <v>452</v>
      </c>
      <c r="C31" s="4" t="s">
        <v>225</v>
      </c>
      <c r="D31" s="4" t="s">
        <v>418</v>
      </c>
      <c r="E31" s="13" t="s">
        <v>425</v>
      </c>
      <c r="F31" s="12" t="s">
        <v>354</v>
      </c>
      <c r="G31" s="24">
        <v>5</v>
      </c>
      <c r="H31" s="24" t="s">
        <v>386</v>
      </c>
      <c r="I31" s="24" t="s">
        <v>387</v>
      </c>
      <c r="J31" s="24" t="s">
        <v>388</v>
      </c>
      <c r="K31" s="24" t="s">
        <v>389</v>
      </c>
      <c r="L31" s="24" t="s">
        <v>273</v>
      </c>
      <c r="M31" s="24" t="s">
        <v>390</v>
      </c>
      <c r="N31" s="24" t="s">
        <v>196</v>
      </c>
      <c r="O31" s="24" t="s">
        <v>195</v>
      </c>
      <c r="P31" s="24" t="s">
        <v>95</v>
      </c>
      <c r="Q31" s="24" t="s">
        <v>86</v>
      </c>
      <c r="R31" s="24" t="s">
        <v>92</v>
      </c>
      <c r="S31" s="24" t="s">
        <v>114</v>
      </c>
      <c r="T31" s="24" t="s">
        <v>119</v>
      </c>
      <c r="U31" s="24" t="s">
        <v>173</v>
      </c>
      <c r="V31" s="24" t="s">
        <v>91</v>
      </c>
      <c r="W31" s="24" t="s">
        <v>112</v>
      </c>
      <c r="X31" s="4" t="s">
        <v>330</v>
      </c>
      <c r="Y31" s="4" t="s">
        <v>330</v>
      </c>
      <c r="Z31" s="4" t="s">
        <v>330</v>
      </c>
      <c r="AA31" s="4" t="s">
        <v>330</v>
      </c>
      <c r="AB31" s="4" t="s">
        <v>330</v>
      </c>
      <c r="AC31" s="4" t="s">
        <v>330</v>
      </c>
      <c r="AD31" s="4" t="s">
        <v>330</v>
      </c>
      <c r="AE31" s="4" t="s">
        <v>330</v>
      </c>
      <c r="AF31" s="4" t="s">
        <v>330</v>
      </c>
      <c r="AG31" s="4" t="s">
        <v>330</v>
      </c>
      <c r="AH31" s="4" t="s">
        <v>330</v>
      </c>
      <c r="AI31" s="4" t="s">
        <v>330</v>
      </c>
      <c r="AJ31" s="4" t="s">
        <v>330</v>
      </c>
      <c r="AK31" s="4" t="s">
        <v>330</v>
      </c>
      <c r="AL31" s="4" t="s">
        <v>330</v>
      </c>
      <c r="AM31" s="4" t="s">
        <v>330</v>
      </c>
      <c r="AN31" s="4" t="s">
        <v>254</v>
      </c>
      <c r="AO31" s="4" t="s">
        <v>609</v>
      </c>
      <c r="AP31" s="4" t="s">
        <v>319</v>
      </c>
      <c r="AR31" s="4" t="s">
        <v>313</v>
      </c>
      <c r="AS31" s="4" t="s">
        <v>310</v>
      </c>
      <c r="AT31" s="4" t="s">
        <v>310</v>
      </c>
      <c r="AU31" s="4" t="s">
        <v>1149</v>
      </c>
      <c r="AV31" s="4" t="s">
        <v>1150</v>
      </c>
      <c r="AW31" s="4" t="s">
        <v>618</v>
      </c>
      <c r="AZ31" s="4">
        <v>2</v>
      </c>
    </row>
    <row r="32" spans="1:52" ht="15" customHeight="1" x14ac:dyDescent="0.2">
      <c r="A32" s="5" t="s">
        <v>420</v>
      </c>
      <c r="B32" s="4" t="s">
        <v>419</v>
      </c>
      <c r="C32" s="4" t="s">
        <v>225</v>
      </c>
      <c r="D32" s="13" t="s">
        <v>922</v>
      </c>
      <c r="E32" s="13" t="s">
        <v>417</v>
      </c>
      <c r="F32" s="12" t="s">
        <v>354</v>
      </c>
      <c r="G32" s="24">
        <v>6</v>
      </c>
      <c r="H32" s="24" t="s">
        <v>201</v>
      </c>
      <c r="I32" s="24" t="s">
        <v>391</v>
      </c>
      <c r="J32" s="24" t="s">
        <v>194</v>
      </c>
      <c r="K32" s="24" t="s">
        <v>392</v>
      </c>
      <c r="L32" s="24" t="s">
        <v>393</v>
      </c>
      <c r="M32" s="24" t="s">
        <v>269</v>
      </c>
      <c r="N32" s="24" t="s">
        <v>394</v>
      </c>
      <c r="O32" s="24" t="s">
        <v>395</v>
      </c>
      <c r="P32" s="24" t="s">
        <v>396</v>
      </c>
      <c r="Q32" s="24" t="s">
        <v>197</v>
      </c>
      <c r="R32" s="24" t="s">
        <v>43</v>
      </c>
      <c r="S32" s="24" t="s">
        <v>397</v>
      </c>
      <c r="T32" s="24" t="s">
        <v>36</v>
      </c>
      <c r="U32" s="24" t="s">
        <v>270</v>
      </c>
      <c r="V32" s="24" t="s">
        <v>272</v>
      </c>
      <c r="W32" s="24" t="s">
        <v>271</v>
      </c>
      <c r="X32" s="4" t="s">
        <v>330</v>
      </c>
      <c r="Y32" s="4" t="s">
        <v>330</v>
      </c>
      <c r="Z32" s="4" t="s">
        <v>330</v>
      </c>
      <c r="AA32" s="4" t="s">
        <v>330</v>
      </c>
      <c r="AB32" s="4" t="s">
        <v>330</v>
      </c>
      <c r="AC32" s="4" t="s">
        <v>330</v>
      </c>
      <c r="AD32" s="4" t="s">
        <v>330</v>
      </c>
      <c r="AE32" s="4" t="s">
        <v>330</v>
      </c>
      <c r="AF32" s="4" t="s">
        <v>330</v>
      </c>
      <c r="AG32" s="4" t="s">
        <v>330</v>
      </c>
      <c r="AH32" s="4" t="s">
        <v>330</v>
      </c>
      <c r="AI32" s="4" t="s">
        <v>330</v>
      </c>
      <c r="AJ32" s="4" t="s">
        <v>330</v>
      </c>
      <c r="AK32" s="4" t="s">
        <v>330</v>
      </c>
      <c r="AL32" s="4" t="s">
        <v>330</v>
      </c>
      <c r="AM32" s="4" t="s">
        <v>330</v>
      </c>
      <c r="AN32" s="4" t="s">
        <v>254</v>
      </c>
      <c r="AO32" s="4" t="s">
        <v>1101</v>
      </c>
      <c r="AP32" s="4" t="s">
        <v>319</v>
      </c>
      <c r="AR32" s="4" t="s">
        <v>310</v>
      </c>
      <c r="AS32" s="4" t="s">
        <v>310</v>
      </c>
      <c r="AT32" s="4" t="s">
        <v>310</v>
      </c>
    </row>
    <row r="33" spans="1:49" ht="15" customHeight="1" x14ac:dyDescent="0.2">
      <c r="A33" s="5" t="s">
        <v>416</v>
      </c>
      <c r="B33" s="4" t="s">
        <v>415</v>
      </c>
      <c r="C33" s="4" t="s">
        <v>957</v>
      </c>
      <c r="D33" s="4" t="s">
        <v>414</v>
      </c>
      <c r="E33" s="4" t="s">
        <v>414</v>
      </c>
      <c r="F33" s="12" t="s">
        <v>354</v>
      </c>
      <c r="G33" s="24">
        <v>8</v>
      </c>
      <c r="H33" s="24" t="s">
        <v>176</v>
      </c>
      <c r="I33" s="24" t="s">
        <v>93</v>
      </c>
      <c r="J33" s="24" t="s">
        <v>37</v>
      </c>
      <c r="K33" s="24" t="s">
        <v>177</v>
      </c>
      <c r="L33" s="24" t="s">
        <v>41</v>
      </c>
      <c r="M33" s="24" t="s">
        <v>100</v>
      </c>
      <c r="N33" s="24" t="s">
        <v>116</v>
      </c>
      <c r="O33" s="24" t="s">
        <v>101</v>
      </c>
      <c r="P33" s="24" t="s">
        <v>178</v>
      </c>
      <c r="Q33" s="24" t="s">
        <v>179</v>
      </c>
      <c r="R33" s="24" t="s">
        <v>94</v>
      </c>
      <c r="S33" s="24" t="s">
        <v>85</v>
      </c>
      <c r="T33" s="24" t="s">
        <v>115</v>
      </c>
      <c r="U33" s="24" t="s">
        <v>180</v>
      </c>
      <c r="V33" s="24" t="s">
        <v>181</v>
      </c>
      <c r="W33" s="24" t="s">
        <v>184</v>
      </c>
      <c r="X33" s="4" t="s">
        <v>330</v>
      </c>
      <c r="Y33" s="4" t="s">
        <v>330</v>
      </c>
      <c r="Z33" s="4" t="s">
        <v>330</v>
      </c>
      <c r="AA33" s="4" t="s">
        <v>330</v>
      </c>
      <c r="AB33" s="4" t="s">
        <v>330</v>
      </c>
      <c r="AC33" s="4" t="s">
        <v>330</v>
      </c>
      <c r="AD33" s="4" t="s">
        <v>330</v>
      </c>
      <c r="AE33" s="4" t="s">
        <v>330</v>
      </c>
      <c r="AF33" s="4" t="s">
        <v>330</v>
      </c>
      <c r="AG33" s="4" t="s">
        <v>330</v>
      </c>
      <c r="AH33" s="4" t="s">
        <v>330</v>
      </c>
      <c r="AI33" s="4" t="s">
        <v>330</v>
      </c>
      <c r="AJ33" s="4" t="s">
        <v>330</v>
      </c>
      <c r="AK33" s="4" t="s">
        <v>330</v>
      </c>
      <c r="AL33" s="4" t="s">
        <v>330</v>
      </c>
      <c r="AM33" s="4" t="s">
        <v>330</v>
      </c>
      <c r="AN33" s="4" t="s">
        <v>254</v>
      </c>
      <c r="AO33" s="4" t="s">
        <v>462</v>
      </c>
      <c r="AR33" s="4" t="s">
        <v>310</v>
      </c>
      <c r="AS33" s="4" t="s">
        <v>310</v>
      </c>
      <c r="AU33" s="4" t="s">
        <v>453</v>
      </c>
    </row>
    <row r="34" spans="1:49" ht="15" customHeight="1" x14ac:dyDescent="0.2">
      <c r="A34" s="5" t="s">
        <v>578</v>
      </c>
      <c r="B34" s="4" t="s">
        <v>563</v>
      </c>
      <c r="C34" s="4" t="s">
        <v>957</v>
      </c>
      <c r="D34" s="4" t="s">
        <v>483</v>
      </c>
      <c r="E34" s="13" t="s">
        <v>484</v>
      </c>
      <c r="F34" s="24" t="s">
        <v>327</v>
      </c>
      <c r="G34" s="24">
        <v>4</v>
      </c>
      <c r="H34" s="24" t="s">
        <v>176</v>
      </c>
      <c r="I34" s="24" t="s">
        <v>37</v>
      </c>
      <c r="J34" s="24" t="s">
        <v>177</v>
      </c>
      <c r="K34" s="24" t="s">
        <v>178</v>
      </c>
      <c r="L34" s="24" t="s">
        <v>179</v>
      </c>
      <c r="M34" s="24" t="s">
        <v>184</v>
      </c>
      <c r="N34" s="24" t="s">
        <v>185</v>
      </c>
      <c r="O34" s="24" t="s">
        <v>273</v>
      </c>
      <c r="P34" s="24" t="s">
        <v>390</v>
      </c>
      <c r="Q34" s="24" t="s">
        <v>166</v>
      </c>
      <c r="R34" s="24" t="s">
        <v>346</v>
      </c>
      <c r="S34" s="24" t="s">
        <v>340</v>
      </c>
      <c r="T34" s="24" t="s">
        <v>470</v>
      </c>
      <c r="U34" s="24" t="s">
        <v>145</v>
      </c>
      <c r="V34" s="24" t="s">
        <v>343</v>
      </c>
      <c r="W34" s="24" t="s">
        <v>342</v>
      </c>
      <c r="X34" s="4" t="s">
        <v>479</v>
      </c>
      <c r="Y34" s="4" t="s">
        <v>479</v>
      </c>
      <c r="Z34" s="4" t="s">
        <v>479</v>
      </c>
      <c r="AA34" s="4" t="s">
        <v>479</v>
      </c>
      <c r="AB34" s="4" t="s">
        <v>479</v>
      </c>
      <c r="AC34" s="4" t="s">
        <v>479</v>
      </c>
      <c r="AD34" s="4" t="s">
        <v>479</v>
      </c>
      <c r="AE34" s="4" t="s">
        <v>479</v>
      </c>
      <c r="AF34" s="4" t="s">
        <v>479</v>
      </c>
      <c r="AG34" s="4" t="s">
        <v>479</v>
      </c>
      <c r="AH34" s="4" t="s">
        <v>479</v>
      </c>
      <c r="AI34" s="4" t="s">
        <v>479</v>
      </c>
      <c r="AJ34" s="4" t="s">
        <v>479</v>
      </c>
      <c r="AK34" s="4" t="s">
        <v>479</v>
      </c>
      <c r="AL34" s="4" t="s">
        <v>479</v>
      </c>
      <c r="AM34" s="4" t="s">
        <v>479</v>
      </c>
      <c r="AN34" s="4" t="s">
        <v>254</v>
      </c>
      <c r="AO34" s="4" t="s">
        <v>579</v>
      </c>
      <c r="AR34" s="4" t="s">
        <v>310</v>
      </c>
      <c r="AS34" s="4" t="s">
        <v>310</v>
      </c>
    </row>
    <row r="35" spans="1:49" ht="15" customHeight="1" x14ac:dyDescent="0.2">
      <c r="A35" s="5" t="s">
        <v>577</v>
      </c>
      <c r="B35" s="4" t="s">
        <v>564</v>
      </c>
      <c r="C35" s="4" t="s">
        <v>225</v>
      </c>
      <c r="D35" s="4" t="s">
        <v>485</v>
      </c>
      <c r="E35" s="13" t="s">
        <v>486</v>
      </c>
      <c r="F35" s="24" t="s">
        <v>327</v>
      </c>
      <c r="G35" s="24">
        <v>5</v>
      </c>
      <c r="H35" s="24" t="s">
        <v>393</v>
      </c>
      <c r="I35" s="24" t="s">
        <v>269</v>
      </c>
      <c r="J35" s="24" t="s">
        <v>386</v>
      </c>
      <c r="K35" s="24" t="s">
        <v>395</v>
      </c>
      <c r="L35" s="24" t="s">
        <v>394</v>
      </c>
      <c r="M35" s="24" t="s">
        <v>387</v>
      </c>
      <c r="N35" s="24" t="s">
        <v>271</v>
      </c>
      <c r="O35" s="24" t="s">
        <v>272</v>
      </c>
      <c r="P35" s="24" t="s">
        <v>270</v>
      </c>
      <c r="Q35" s="24" t="s">
        <v>36</v>
      </c>
      <c r="R35" s="24" t="s">
        <v>397</v>
      </c>
      <c r="S35" s="24" t="s">
        <v>43</v>
      </c>
      <c r="T35" s="24" t="s">
        <v>197</v>
      </c>
      <c r="U35" s="24" t="s">
        <v>396</v>
      </c>
      <c r="V35" s="24" t="s">
        <v>377</v>
      </c>
      <c r="W35" s="24" t="s">
        <v>466</v>
      </c>
      <c r="X35" s="4" t="s">
        <v>479</v>
      </c>
      <c r="Y35" s="4" t="s">
        <v>479</v>
      </c>
      <c r="Z35" s="4" t="s">
        <v>479</v>
      </c>
      <c r="AA35" s="4" t="s">
        <v>479</v>
      </c>
      <c r="AB35" s="4" t="s">
        <v>479</v>
      </c>
      <c r="AC35" s="4" t="s">
        <v>479</v>
      </c>
      <c r="AD35" s="4" t="s">
        <v>479</v>
      </c>
      <c r="AE35" s="4" t="s">
        <v>479</v>
      </c>
      <c r="AF35" s="4" t="s">
        <v>479</v>
      </c>
      <c r="AG35" s="4" t="s">
        <v>479</v>
      </c>
      <c r="AH35" s="4" t="s">
        <v>479</v>
      </c>
      <c r="AI35" s="4" t="s">
        <v>479</v>
      </c>
      <c r="AJ35" s="4" t="s">
        <v>479</v>
      </c>
      <c r="AK35" s="4" t="s">
        <v>479</v>
      </c>
      <c r="AL35" s="4" t="s">
        <v>479</v>
      </c>
      <c r="AM35" s="4" t="s">
        <v>479</v>
      </c>
      <c r="AN35" s="4" t="s">
        <v>254</v>
      </c>
      <c r="AO35" s="4" t="s">
        <v>319</v>
      </c>
      <c r="AP35" s="4" t="s">
        <v>319</v>
      </c>
      <c r="AR35" s="4" t="s">
        <v>310</v>
      </c>
      <c r="AS35" s="4" t="s">
        <v>310</v>
      </c>
      <c r="AT35" s="4" t="s">
        <v>310</v>
      </c>
      <c r="AU35" s="4" t="s">
        <v>308</v>
      </c>
    </row>
    <row r="36" spans="1:49" ht="15" customHeight="1" x14ac:dyDescent="0.2">
      <c r="A36" s="5" t="s">
        <v>541</v>
      </c>
      <c r="B36" s="4" t="s">
        <v>540</v>
      </c>
      <c r="C36" s="4" t="s">
        <v>225</v>
      </c>
      <c r="D36" s="13" t="s">
        <v>921</v>
      </c>
      <c r="E36" s="13" t="s">
        <v>487</v>
      </c>
      <c r="F36" s="24" t="s">
        <v>327</v>
      </c>
      <c r="G36" s="24">
        <v>6</v>
      </c>
      <c r="H36" s="24" t="s">
        <v>365</v>
      </c>
      <c r="I36" s="24" t="s">
        <v>366</v>
      </c>
      <c r="J36" s="24" t="s">
        <v>367</v>
      </c>
      <c r="K36" s="24" t="s">
        <v>203</v>
      </c>
      <c r="L36" s="24" t="s">
        <v>370</v>
      </c>
      <c r="M36" s="24" t="s">
        <v>376</v>
      </c>
      <c r="N36" s="24" t="s">
        <v>202</v>
      </c>
      <c r="O36" s="24" t="s">
        <v>378</v>
      </c>
      <c r="P36" s="24" t="s">
        <v>70</v>
      </c>
      <c r="Q36" s="24" t="s">
        <v>80</v>
      </c>
      <c r="R36" s="24" t="s">
        <v>102</v>
      </c>
      <c r="S36" s="24" t="s">
        <v>374</v>
      </c>
      <c r="T36" s="24" t="s">
        <v>385</v>
      </c>
      <c r="U36" s="24" t="s">
        <v>375</v>
      </c>
      <c r="V36" s="24" t="s">
        <v>477</v>
      </c>
      <c r="W36" s="24" t="s">
        <v>384</v>
      </c>
      <c r="X36" s="4" t="s">
        <v>479</v>
      </c>
      <c r="Y36" s="4" t="s">
        <v>479</v>
      </c>
      <c r="Z36" s="4" t="s">
        <v>479</v>
      </c>
      <c r="AA36" s="4" t="s">
        <v>479</v>
      </c>
      <c r="AB36" s="4" t="s">
        <v>479</v>
      </c>
      <c r="AC36" s="4" t="s">
        <v>479</v>
      </c>
      <c r="AD36" s="4" t="s">
        <v>479</v>
      </c>
      <c r="AE36" s="4" t="s">
        <v>479</v>
      </c>
      <c r="AF36" s="4" t="s">
        <v>479</v>
      </c>
      <c r="AG36" s="4" t="s">
        <v>479</v>
      </c>
      <c r="AH36" s="4" t="s">
        <v>479</v>
      </c>
      <c r="AI36" s="4" t="s">
        <v>479</v>
      </c>
      <c r="AJ36" s="4" t="s">
        <v>479</v>
      </c>
      <c r="AK36" s="4" t="s">
        <v>479</v>
      </c>
      <c r="AL36" s="4" t="s">
        <v>479</v>
      </c>
      <c r="AM36" s="4" t="s">
        <v>479</v>
      </c>
      <c r="AN36" s="4" t="s">
        <v>254</v>
      </c>
      <c r="AO36" s="4" t="s">
        <v>548</v>
      </c>
      <c r="AP36" s="4" t="s">
        <v>548</v>
      </c>
      <c r="AQ36" s="4" t="s">
        <v>731</v>
      </c>
      <c r="AR36" s="4" t="s">
        <v>310</v>
      </c>
      <c r="AS36" s="4" t="s">
        <v>310</v>
      </c>
      <c r="AT36" s="4" t="s">
        <v>310</v>
      </c>
      <c r="AU36" s="4" t="s">
        <v>1036</v>
      </c>
    </row>
    <row r="37" spans="1:49" ht="15" customHeight="1" x14ac:dyDescent="0.2">
      <c r="A37" s="5" t="s">
        <v>543</v>
      </c>
      <c r="B37" s="4" t="s">
        <v>542</v>
      </c>
      <c r="C37" s="4" t="s">
        <v>957</v>
      </c>
      <c r="D37" s="13" t="s">
        <v>487</v>
      </c>
      <c r="E37" s="13" t="s">
        <v>488</v>
      </c>
      <c r="F37" s="24" t="s">
        <v>327</v>
      </c>
      <c r="G37" s="24">
        <v>7</v>
      </c>
      <c r="H37" s="24" t="s">
        <v>383</v>
      </c>
      <c r="I37" s="24" t="s">
        <v>468</v>
      </c>
      <c r="J37" s="24" t="s">
        <v>478</v>
      </c>
      <c r="K37" s="24" t="s">
        <v>355</v>
      </c>
      <c r="L37" s="24" t="s">
        <v>480</v>
      </c>
      <c r="M37" s="24" t="s">
        <v>359</v>
      </c>
      <c r="N37" s="24" t="s">
        <v>124</v>
      </c>
      <c r="O37" s="24" t="s">
        <v>382</v>
      </c>
      <c r="P37" s="24" t="s">
        <v>123</v>
      </c>
      <c r="Q37" s="24" t="s">
        <v>472</v>
      </c>
      <c r="R37" s="24" t="s">
        <v>471</v>
      </c>
      <c r="S37" s="24" t="s">
        <v>333</v>
      </c>
      <c r="T37" s="24" t="s">
        <v>337</v>
      </c>
      <c r="U37" s="24" t="s">
        <v>473</v>
      </c>
      <c r="V37" s="24" t="s">
        <v>389</v>
      </c>
      <c r="W37" s="24" t="s">
        <v>388</v>
      </c>
      <c r="X37" s="4" t="s">
        <v>479</v>
      </c>
      <c r="Y37" s="4" t="s">
        <v>479</v>
      </c>
      <c r="Z37" s="4" t="s">
        <v>479</v>
      </c>
      <c r="AA37" s="4" t="s">
        <v>479</v>
      </c>
      <c r="AB37" s="4" t="s">
        <v>479</v>
      </c>
      <c r="AC37" s="4" t="s">
        <v>479</v>
      </c>
      <c r="AD37" s="4" t="s">
        <v>479</v>
      </c>
      <c r="AE37" s="4" t="s">
        <v>479</v>
      </c>
      <c r="AF37" s="4" t="s">
        <v>479</v>
      </c>
      <c r="AG37" s="4" t="s">
        <v>479</v>
      </c>
      <c r="AH37" s="4" t="s">
        <v>479</v>
      </c>
      <c r="AI37" s="4" t="s">
        <v>479</v>
      </c>
      <c r="AJ37" s="4" t="s">
        <v>479</v>
      </c>
      <c r="AK37" s="4" t="s">
        <v>479</v>
      </c>
      <c r="AL37" s="4" t="s">
        <v>479</v>
      </c>
      <c r="AM37" s="4" t="s">
        <v>479</v>
      </c>
      <c r="AN37" s="4" t="s">
        <v>254</v>
      </c>
      <c r="AO37" s="4" t="s">
        <v>562</v>
      </c>
      <c r="AR37" s="4" t="s">
        <v>310</v>
      </c>
      <c r="AS37" s="4" t="s">
        <v>310</v>
      </c>
      <c r="AU37" s="4" t="s">
        <v>1079</v>
      </c>
      <c r="AV37" s="4" t="s">
        <v>1081</v>
      </c>
    </row>
    <row r="38" spans="1:49" ht="15" customHeight="1" x14ac:dyDescent="0.2">
      <c r="A38" s="5" t="s">
        <v>545</v>
      </c>
      <c r="B38" s="4" t="s">
        <v>544</v>
      </c>
      <c r="C38" s="4" t="s">
        <v>225</v>
      </c>
      <c r="D38" s="4" t="s">
        <v>489</v>
      </c>
      <c r="E38" s="4" t="s">
        <v>489</v>
      </c>
      <c r="F38" s="24" t="s">
        <v>327</v>
      </c>
      <c r="G38" s="24">
        <v>8</v>
      </c>
      <c r="H38" s="24" t="s">
        <v>81</v>
      </c>
      <c r="I38" s="24" t="s">
        <v>128</v>
      </c>
      <c r="J38" s="24" t="s">
        <v>108</v>
      </c>
      <c r="K38" s="24" t="s">
        <v>113</v>
      </c>
      <c r="L38" s="24" t="s">
        <v>356</v>
      </c>
      <c r="M38" s="24" t="s">
        <v>357</v>
      </c>
      <c r="N38" s="24" t="s">
        <v>358</v>
      </c>
      <c r="O38" s="24" t="s">
        <v>363</v>
      </c>
      <c r="P38" s="24" t="s">
        <v>122</v>
      </c>
      <c r="Q38" s="24" t="s">
        <v>360</v>
      </c>
      <c r="R38" s="24" t="s">
        <v>361</v>
      </c>
      <c r="S38" s="24" t="s">
        <v>109</v>
      </c>
      <c r="T38" s="24" t="s">
        <v>362</v>
      </c>
      <c r="U38" s="24" t="s">
        <v>379</v>
      </c>
      <c r="V38" s="24" t="s">
        <v>201</v>
      </c>
      <c r="W38" s="24" t="s">
        <v>194</v>
      </c>
      <c r="X38" s="4" t="s">
        <v>479</v>
      </c>
      <c r="Y38" s="4" t="s">
        <v>479</v>
      </c>
      <c r="Z38" s="4" t="s">
        <v>479</v>
      </c>
      <c r="AA38" s="4" t="s">
        <v>479</v>
      </c>
      <c r="AB38" s="4" t="s">
        <v>479</v>
      </c>
      <c r="AC38" s="4" t="s">
        <v>479</v>
      </c>
      <c r="AD38" s="4" t="s">
        <v>479</v>
      </c>
      <c r="AE38" s="4" t="s">
        <v>479</v>
      </c>
      <c r="AF38" s="4" t="s">
        <v>479</v>
      </c>
      <c r="AG38" s="4" t="s">
        <v>479</v>
      </c>
      <c r="AH38" s="4" t="s">
        <v>479</v>
      </c>
      <c r="AI38" s="4" t="s">
        <v>479</v>
      </c>
      <c r="AJ38" s="4" t="s">
        <v>479</v>
      </c>
      <c r="AK38" s="4" t="s">
        <v>479</v>
      </c>
      <c r="AL38" s="4" t="s">
        <v>479</v>
      </c>
      <c r="AM38" s="4" t="s">
        <v>479</v>
      </c>
      <c r="AN38" s="4" t="s">
        <v>254</v>
      </c>
      <c r="AO38" s="4" t="s">
        <v>319</v>
      </c>
      <c r="AR38" s="4" t="s">
        <v>310</v>
      </c>
      <c r="AS38" s="4" t="s">
        <v>310</v>
      </c>
      <c r="AT38" s="4" t="s">
        <v>310</v>
      </c>
      <c r="AU38" s="4" t="s">
        <v>552</v>
      </c>
    </row>
    <row r="39" spans="1:49" ht="15" customHeight="1" x14ac:dyDescent="0.2">
      <c r="A39" s="5" t="s">
        <v>561</v>
      </c>
      <c r="B39" s="4" t="s">
        <v>530</v>
      </c>
      <c r="C39" s="4" t="s">
        <v>225</v>
      </c>
      <c r="D39" s="13" t="s">
        <v>492</v>
      </c>
      <c r="E39" s="13" t="s">
        <v>492</v>
      </c>
      <c r="F39" s="24" t="s">
        <v>481</v>
      </c>
      <c r="G39" s="24">
        <v>1</v>
      </c>
      <c r="H39" s="24" t="s">
        <v>90</v>
      </c>
      <c r="I39" s="24" t="s">
        <v>119</v>
      </c>
      <c r="J39" s="24" t="s">
        <v>172</v>
      </c>
      <c r="K39" s="24" t="s">
        <v>44</v>
      </c>
      <c r="L39" s="24" t="s">
        <v>47</v>
      </c>
      <c r="M39" s="24" t="s">
        <v>95</v>
      </c>
      <c r="N39" s="24" t="s">
        <v>87</v>
      </c>
      <c r="O39" s="24" t="s">
        <v>88</v>
      </c>
      <c r="P39" s="24" t="s">
        <v>131</v>
      </c>
      <c r="Q39" s="24" t="s">
        <v>140</v>
      </c>
      <c r="R39" s="24" t="s">
        <v>170</v>
      </c>
      <c r="S39" s="24" t="s">
        <v>50</v>
      </c>
      <c r="T39" s="24" t="s">
        <v>127</v>
      </c>
      <c r="U39" s="24" t="s">
        <v>111</v>
      </c>
      <c r="V39" s="24" t="s">
        <v>96</v>
      </c>
      <c r="W39" s="24" t="s">
        <v>97</v>
      </c>
      <c r="X39" s="4" t="s">
        <v>479</v>
      </c>
      <c r="Y39" s="4" t="s">
        <v>479</v>
      </c>
      <c r="Z39" s="4" t="s">
        <v>479</v>
      </c>
      <c r="AA39" s="4" t="s">
        <v>479</v>
      </c>
      <c r="AB39" s="4" t="s">
        <v>479</v>
      </c>
      <c r="AC39" s="4" t="s">
        <v>479</v>
      </c>
      <c r="AD39" s="4" t="s">
        <v>479</v>
      </c>
      <c r="AE39" s="4" t="s">
        <v>479</v>
      </c>
      <c r="AF39" s="4" t="s">
        <v>479</v>
      </c>
      <c r="AG39" s="4" t="s">
        <v>479</v>
      </c>
      <c r="AH39" s="4" t="s">
        <v>479</v>
      </c>
      <c r="AI39" s="4" t="s">
        <v>479</v>
      </c>
      <c r="AJ39" s="4" t="s">
        <v>479</v>
      </c>
      <c r="AK39" s="4" t="s">
        <v>479</v>
      </c>
      <c r="AL39" s="4" t="s">
        <v>479</v>
      </c>
      <c r="AM39" s="4" t="s">
        <v>479</v>
      </c>
      <c r="AN39" s="4" t="s">
        <v>254</v>
      </c>
      <c r="AO39" s="4" t="s">
        <v>615</v>
      </c>
      <c r="AP39" s="4" t="s">
        <v>616</v>
      </c>
      <c r="AR39" s="4" t="s">
        <v>310</v>
      </c>
      <c r="AS39" s="4" t="s">
        <v>305</v>
      </c>
      <c r="AT39" s="4" t="s">
        <v>310</v>
      </c>
      <c r="AU39" s="4" t="s">
        <v>614</v>
      </c>
      <c r="AV39" s="4" t="s">
        <v>560</v>
      </c>
      <c r="AW39" s="4" t="s">
        <v>533</v>
      </c>
    </row>
    <row r="40" spans="1:49" ht="15" customHeight="1" x14ac:dyDescent="0.2">
      <c r="A40" s="5" t="s">
        <v>529</v>
      </c>
      <c r="B40" s="4" t="s">
        <v>528</v>
      </c>
      <c r="C40" s="4" t="s">
        <v>957</v>
      </c>
      <c r="D40" s="4" t="s">
        <v>490</v>
      </c>
      <c r="E40" s="13" t="s">
        <v>491</v>
      </c>
      <c r="F40" s="24" t="s">
        <v>481</v>
      </c>
      <c r="G40" s="24">
        <v>2</v>
      </c>
      <c r="H40" s="24" t="s">
        <v>183</v>
      </c>
      <c r="I40" s="24" t="s">
        <v>195</v>
      </c>
      <c r="J40" s="24" t="s">
        <v>196</v>
      </c>
      <c r="K40" s="24" t="s">
        <v>336</v>
      </c>
      <c r="L40" s="24" t="s">
        <v>274</v>
      </c>
      <c r="M40" s="24" t="s">
        <v>351</v>
      </c>
      <c r="N40" s="24" t="s">
        <v>54</v>
      </c>
      <c r="O40" s="24" t="s">
        <v>146</v>
      </c>
      <c r="P40" s="24" t="s">
        <v>61</v>
      </c>
      <c r="Q40" s="24" t="s">
        <v>276</v>
      </c>
      <c r="R40" s="24" t="s">
        <v>198</v>
      </c>
      <c r="S40" s="24" t="s">
        <v>328</v>
      </c>
      <c r="T40" s="24" t="s">
        <v>62</v>
      </c>
      <c r="U40" s="24" t="s">
        <v>199</v>
      </c>
      <c r="V40" s="24" t="s">
        <v>163</v>
      </c>
      <c r="W40" s="24" t="s">
        <v>267</v>
      </c>
      <c r="X40" s="4" t="s">
        <v>479</v>
      </c>
      <c r="Y40" s="4" t="s">
        <v>479</v>
      </c>
      <c r="Z40" s="4" t="s">
        <v>479</v>
      </c>
      <c r="AA40" s="4" t="s">
        <v>479</v>
      </c>
      <c r="AB40" s="4" t="s">
        <v>479</v>
      </c>
      <c r="AC40" s="4" t="s">
        <v>479</v>
      </c>
      <c r="AD40" s="4" t="s">
        <v>479</v>
      </c>
      <c r="AE40" s="4" t="s">
        <v>479</v>
      </c>
      <c r="AF40" s="4" t="s">
        <v>479</v>
      </c>
      <c r="AG40" s="4" t="s">
        <v>479</v>
      </c>
      <c r="AH40" s="4" t="s">
        <v>479</v>
      </c>
      <c r="AI40" s="4" t="s">
        <v>479</v>
      </c>
      <c r="AJ40" s="4" t="s">
        <v>479</v>
      </c>
      <c r="AK40" s="4" t="s">
        <v>479</v>
      </c>
      <c r="AL40" s="4" t="s">
        <v>479</v>
      </c>
      <c r="AM40" s="4" t="s">
        <v>479</v>
      </c>
      <c r="AN40" s="4" t="s">
        <v>254</v>
      </c>
      <c r="AO40" s="4" t="s">
        <v>537</v>
      </c>
      <c r="AQ40" s="4" t="s">
        <v>977</v>
      </c>
      <c r="AR40" s="4" t="s">
        <v>310</v>
      </c>
      <c r="AS40" s="4" t="s">
        <v>534</v>
      </c>
      <c r="AU40" s="4" t="s">
        <v>977</v>
      </c>
    </row>
    <row r="41" spans="1:49" ht="15" customHeight="1" x14ac:dyDescent="0.2">
      <c r="A41" s="5" t="s">
        <v>571</v>
      </c>
      <c r="B41" s="4" t="s">
        <v>566</v>
      </c>
      <c r="C41" s="4" t="s">
        <v>957</v>
      </c>
      <c r="D41" s="4" t="s">
        <v>493</v>
      </c>
      <c r="E41" s="4" t="s">
        <v>490</v>
      </c>
      <c r="F41" s="24" t="s">
        <v>481</v>
      </c>
      <c r="G41" s="24">
        <v>3</v>
      </c>
      <c r="H41" s="24" t="s">
        <v>139</v>
      </c>
      <c r="I41" s="24" t="s">
        <v>55</v>
      </c>
      <c r="J41" s="24" t="s">
        <v>63</v>
      </c>
      <c r="K41" s="24" t="s">
        <v>162</v>
      </c>
      <c r="L41" s="24" t="s">
        <v>268</v>
      </c>
      <c r="M41" s="24" t="s">
        <v>53</v>
      </c>
      <c r="N41" s="24" t="s">
        <v>275</v>
      </c>
      <c r="O41" s="24" t="s">
        <v>175</v>
      </c>
      <c r="P41" s="24" t="s">
        <v>58</v>
      </c>
      <c r="Q41" s="24" t="s">
        <v>174</v>
      </c>
      <c r="R41" s="24" t="s">
        <v>117</v>
      </c>
      <c r="S41" s="24" t="s">
        <v>120</v>
      </c>
      <c r="T41" s="24" t="s">
        <v>192</v>
      </c>
      <c r="U41" s="24" t="s">
        <v>182</v>
      </c>
      <c r="V41" s="24" t="s">
        <v>52</v>
      </c>
      <c r="W41" s="24" t="s">
        <v>125</v>
      </c>
      <c r="X41" s="4" t="s">
        <v>479</v>
      </c>
      <c r="Y41" s="4" t="s">
        <v>479</v>
      </c>
      <c r="Z41" s="4" t="s">
        <v>479</v>
      </c>
      <c r="AA41" s="4" t="s">
        <v>479</v>
      </c>
      <c r="AB41" s="4" t="s">
        <v>479</v>
      </c>
      <c r="AC41" s="4" t="s">
        <v>479</v>
      </c>
      <c r="AD41" s="4" t="s">
        <v>479</v>
      </c>
      <c r="AE41" s="4" t="s">
        <v>479</v>
      </c>
      <c r="AF41" s="4" t="s">
        <v>479</v>
      </c>
      <c r="AG41" s="4" t="s">
        <v>479</v>
      </c>
      <c r="AH41" s="4" t="s">
        <v>479</v>
      </c>
      <c r="AI41" s="4" t="s">
        <v>479</v>
      </c>
      <c r="AJ41" s="4" t="s">
        <v>479</v>
      </c>
      <c r="AK41" s="4" t="s">
        <v>479</v>
      </c>
      <c r="AL41" s="4" t="s">
        <v>479</v>
      </c>
      <c r="AM41" s="4" t="s">
        <v>479</v>
      </c>
      <c r="AN41" s="4" t="s">
        <v>254</v>
      </c>
      <c r="AO41" s="4" t="s">
        <v>581</v>
      </c>
      <c r="AQ41" s="4" t="s">
        <v>1714</v>
      </c>
      <c r="AR41" s="4" t="s">
        <v>310</v>
      </c>
      <c r="AS41" s="4" t="s">
        <v>310</v>
      </c>
      <c r="AU41" s="4" t="s">
        <v>1711</v>
      </c>
      <c r="AV41" s="4" t="s">
        <v>580</v>
      </c>
    </row>
    <row r="42" spans="1:49" ht="15" customHeight="1" x14ac:dyDescent="0.2">
      <c r="A42" s="5" t="s">
        <v>572</v>
      </c>
      <c r="B42" s="5" t="s">
        <v>567</v>
      </c>
      <c r="C42" s="4" t="s">
        <v>957</v>
      </c>
      <c r="D42" s="5" t="s">
        <v>494</v>
      </c>
      <c r="E42" s="14" t="s">
        <v>495</v>
      </c>
      <c r="F42" s="24" t="s">
        <v>481</v>
      </c>
      <c r="G42" s="24">
        <v>5</v>
      </c>
      <c r="H42" s="24" t="s">
        <v>341</v>
      </c>
      <c r="I42" s="24" t="s">
        <v>339</v>
      </c>
      <c r="J42" s="24" t="s">
        <v>347</v>
      </c>
      <c r="K42" s="24" t="s">
        <v>132</v>
      </c>
      <c r="L42" s="24" t="s">
        <v>353</v>
      </c>
      <c r="M42" s="24" t="s">
        <v>118</v>
      </c>
      <c r="N42" s="24" t="s">
        <v>334</v>
      </c>
      <c r="O42" s="24" t="s">
        <v>126</v>
      </c>
      <c r="P42" s="24" t="s">
        <v>134</v>
      </c>
      <c r="Q42" s="24" t="s">
        <v>135</v>
      </c>
      <c r="R42" s="24" t="s">
        <v>335</v>
      </c>
      <c r="S42" s="24" t="s">
        <v>133</v>
      </c>
      <c r="T42" s="24" t="s">
        <v>148</v>
      </c>
      <c r="U42" s="24" t="s">
        <v>59</v>
      </c>
      <c r="V42" s="24" t="s">
        <v>144</v>
      </c>
      <c r="W42" s="24" t="s">
        <v>60</v>
      </c>
      <c r="X42" s="4" t="s">
        <v>479</v>
      </c>
      <c r="Y42" s="4" t="s">
        <v>479</v>
      </c>
      <c r="Z42" s="4" t="s">
        <v>479</v>
      </c>
      <c r="AA42" s="4" t="s">
        <v>479</v>
      </c>
      <c r="AB42" s="4" t="s">
        <v>479</v>
      </c>
      <c r="AC42" s="4" t="s">
        <v>479</v>
      </c>
      <c r="AD42" s="4" t="s">
        <v>479</v>
      </c>
      <c r="AE42" s="4" t="s">
        <v>479</v>
      </c>
      <c r="AF42" s="4" t="s">
        <v>479</v>
      </c>
      <c r="AG42" s="4" t="s">
        <v>479</v>
      </c>
      <c r="AH42" s="4" t="s">
        <v>479</v>
      </c>
      <c r="AI42" s="4" t="s">
        <v>479</v>
      </c>
      <c r="AJ42" s="4" t="s">
        <v>479</v>
      </c>
      <c r="AK42" s="4" t="s">
        <v>479</v>
      </c>
      <c r="AL42" s="4" t="s">
        <v>479</v>
      </c>
      <c r="AM42" s="4" t="s">
        <v>479</v>
      </c>
      <c r="AN42" s="4" t="s">
        <v>254</v>
      </c>
      <c r="AO42" s="4" t="s">
        <v>620</v>
      </c>
      <c r="AP42" s="4" t="s">
        <v>707</v>
      </c>
      <c r="AQ42" s="4" t="s">
        <v>981</v>
      </c>
      <c r="AR42" s="4" t="s">
        <v>310</v>
      </c>
      <c r="AS42" s="4" t="s">
        <v>310</v>
      </c>
      <c r="AT42" s="4" t="s">
        <v>305</v>
      </c>
      <c r="AU42" s="4" t="s">
        <v>609</v>
      </c>
      <c r="AV42" s="4" t="s">
        <v>1043</v>
      </c>
    </row>
    <row r="43" spans="1:49" ht="15" customHeight="1" x14ac:dyDescent="0.2">
      <c r="A43" s="5" t="s">
        <v>573</v>
      </c>
      <c r="B43" s="4" t="s">
        <v>568</v>
      </c>
      <c r="C43" s="4" t="s">
        <v>957</v>
      </c>
      <c r="D43" s="13" t="s">
        <v>496</v>
      </c>
      <c r="E43" s="13" t="s">
        <v>497</v>
      </c>
      <c r="F43" s="24" t="s">
        <v>481</v>
      </c>
      <c r="G43" s="24">
        <v>7</v>
      </c>
      <c r="H43" s="24" t="s">
        <v>101</v>
      </c>
      <c r="I43" s="24" t="s">
        <v>116</v>
      </c>
      <c r="J43" s="24" t="s">
        <v>100</v>
      </c>
      <c r="K43" s="24" t="s">
        <v>93</v>
      </c>
      <c r="L43" s="24" t="s">
        <v>38</v>
      </c>
      <c r="M43" s="24" t="s">
        <v>39</v>
      </c>
      <c r="N43" s="24" t="s">
        <v>115</v>
      </c>
      <c r="O43" s="24" t="s">
        <v>85</v>
      </c>
      <c r="P43" s="24" t="s">
        <v>371</v>
      </c>
      <c r="Q43" s="24" t="s">
        <v>368</v>
      </c>
      <c r="R43" s="24" t="s">
        <v>48</v>
      </c>
      <c r="S43" s="24" t="s">
        <v>40</v>
      </c>
      <c r="T43" s="24" t="s">
        <v>191</v>
      </c>
      <c r="U43" s="24" t="s">
        <v>190</v>
      </c>
      <c r="V43" s="24" t="s">
        <v>57</v>
      </c>
      <c r="W43" s="24" t="s">
        <v>76</v>
      </c>
      <c r="X43" s="4" t="s">
        <v>479</v>
      </c>
      <c r="Y43" s="4" t="s">
        <v>479</v>
      </c>
      <c r="Z43" s="4" t="s">
        <v>479</v>
      </c>
      <c r="AA43" s="4" t="s">
        <v>479</v>
      </c>
      <c r="AB43" s="4" t="s">
        <v>479</v>
      </c>
      <c r="AC43" s="4" t="s">
        <v>479</v>
      </c>
      <c r="AD43" s="4" t="s">
        <v>479</v>
      </c>
      <c r="AE43" s="4" t="s">
        <v>479</v>
      </c>
      <c r="AF43" s="4" t="s">
        <v>479</v>
      </c>
      <c r="AG43" s="4" t="s">
        <v>479</v>
      </c>
      <c r="AH43" s="4" t="s">
        <v>479</v>
      </c>
      <c r="AI43" s="4" t="s">
        <v>479</v>
      </c>
      <c r="AJ43" s="4" t="s">
        <v>479</v>
      </c>
      <c r="AK43" s="4" t="s">
        <v>479</v>
      </c>
      <c r="AL43" s="4" t="s">
        <v>479</v>
      </c>
      <c r="AM43" s="4" t="s">
        <v>479</v>
      </c>
      <c r="AN43" s="4" t="s">
        <v>254</v>
      </c>
      <c r="AO43" s="4" t="s">
        <v>612</v>
      </c>
      <c r="AQ43" s="4" t="s">
        <v>731</v>
      </c>
      <c r="AR43" s="4" t="s">
        <v>310</v>
      </c>
      <c r="AS43" s="4" t="s">
        <v>310</v>
      </c>
      <c r="AT43" s="4" t="s">
        <v>310</v>
      </c>
      <c r="AU43" s="4" t="s">
        <v>613</v>
      </c>
      <c r="AV43" s="4" t="s">
        <v>1041</v>
      </c>
    </row>
    <row r="44" spans="1:49" ht="15" customHeight="1" x14ac:dyDescent="0.2">
      <c r="A44" s="5" t="s">
        <v>574</v>
      </c>
      <c r="B44" s="4" t="s">
        <v>565</v>
      </c>
      <c r="C44" s="4" t="s">
        <v>957</v>
      </c>
      <c r="D44" s="4" t="s">
        <v>498</v>
      </c>
      <c r="E44" s="4" t="s">
        <v>498</v>
      </c>
      <c r="F44" s="24" t="s">
        <v>481</v>
      </c>
      <c r="G44" s="24">
        <v>8</v>
      </c>
      <c r="H44" s="24" t="s">
        <v>73</v>
      </c>
      <c r="I44" s="24" t="s">
        <v>103</v>
      </c>
      <c r="J44" s="24" t="s">
        <v>129</v>
      </c>
      <c r="K44" s="24" t="s">
        <v>165</v>
      </c>
      <c r="L44" s="24" t="s">
        <v>69</v>
      </c>
      <c r="M44" s="24" t="s">
        <v>83</v>
      </c>
      <c r="N44" s="24" t="s">
        <v>67</v>
      </c>
      <c r="O44" s="24" t="s">
        <v>188</v>
      </c>
      <c r="P44" s="24" t="s">
        <v>72</v>
      </c>
      <c r="Q44" s="24" t="s">
        <v>71</v>
      </c>
      <c r="R44" s="24" t="s">
        <v>77</v>
      </c>
      <c r="S44" s="24" t="s">
        <v>187</v>
      </c>
      <c r="T44" s="24" t="s">
        <v>114</v>
      </c>
      <c r="U44" s="24" t="s">
        <v>112</v>
      </c>
      <c r="V44" s="24" t="s">
        <v>110</v>
      </c>
      <c r="W44" s="24" t="s">
        <v>105</v>
      </c>
      <c r="X44" s="4" t="s">
        <v>479</v>
      </c>
      <c r="Y44" s="4" t="s">
        <v>479</v>
      </c>
      <c r="Z44" s="4" t="s">
        <v>479</v>
      </c>
      <c r="AA44" s="4" t="s">
        <v>479</v>
      </c>
      <c r="AB44" s="4" t="s">
        <v>479</v>
      </c>
      <c r="AC44" s="4" t="s">
        <v>479</v>
      </c>
      <c r="AD44" s="4" t="s">
        <v>479</v>
      </c>
      <c r="AE44" s="4" t="s">
        <v>479</v>
      </c>
      <c r="AF44" s="4" t="s">
        <v>479</v>
      </c>
      <c r="AG44" s="4" t="s">
        <v>479</v>
      </c>
      <c r="AH44" s="4" t="s">
        <v>479</v>
      </c>
      <c r="AI44" s="4" t="s">
        <v>479</v>
      </c>
      <c r="AJ44" s="4" t="s">
        <v>479</v>
      </c>
      <c r="AK44" s="4" t="s">
        <v>479</v>
      </c>
      <c r="AL44" s="4" t="s">
        <v>479</v>
      </c>
      <c r="AM44" s="4" t="s">
        <v>479</v>
      </c>
      <c r="AN44" s="4" t="s">
        <v>254</v>
      </c>
      <c r="AO44" s="4" t="s">
        <v>610</v>
      </c>
      <c r="AQ44" s="4" t="s">
        <v>731</v>
      </c>
      <c r="AR44" s="4" t="s">
        <v>310</v>
      </c>
      <c r="AS44" s="4" t="s">
        <v>310</v>
      </c>
      <c r="AU44" s="4" t="s">
        <v>611</v>
      </c>
    </row>
    <row r="45" spans="1:49" ht="15" customHeight="1" x14ac:dyDescent="0.2">
      <c r="A45" s="5" t="s">
        <v>575</v>
      </c>
      <c r="B45" s="4" t="s">
        <v>569</v>
      </c>
      <c r="C45" s="4" t="s">
        <v>957</v>
      </c>
      <c r="D45" s="13" t="s">
        <v>499</v>
      </c>
      <c r="E45" s="13" t="s">
        <v>499</v>
      </c>
      <c r="F45" s="24" t="s">
        <v>464</v>
      </c>
      <c r="G45" s="24">
        <v>1</v>
      </c>
      <c r="H45" s="24" t="s">
        <v>380</v>
      </c>
      <c r="I45" s="24" t="s">
        <v>372</v>
      </c>
      <c r="J45" s="24" t="s">
        <v>42</v>
      </c>
      <c r="K45" s="24" t="s">
        <v>141</v>
      </c>
      <c r="L45" s="24" t="s">
        <v>147</v>
      </c>
      <c r="M45" s="24" t="s">
        <v>352</v>
      </c>
      <c r="N45" s="24" t="s">
        <v>181</v>
      </c>
      <c r="O45" s="24" t="s">
        <v>180</v>
      </c>
      <c r="P45" s="24" t="s">
        <v>74</v>
      </c>
      <c r="Q45" s="24" t="s">
        <v>75</v>
      </c>
      <c r="R45" s="24" t="s">
        <v>186</v>
      </c>
      <c r="S45" s="24" t="s">
        <v>467</v>
      </c>
      <c r="T45" s="24" t="s">
        <v>348</v>
      </c>
      <c r="U45" s="24" t="s">
        <v>91</v>
      </c>
      <c r="V45" s="24" t="s">
        <v>65</v>
      </c>
      <c r="W45" s="24" t="s">
        <v>138</v>
      </c>
      <c r="X45" s="4" t="s">
        <v>479</v>
      </c>
      <c r="Y45" s="4" t="s">
        <v>479</v>
      </c>
      <c r="Z45" s="4" t="s">
        <v>479</v>
      </c>
      <c r="AA45" s="4" t="s">
        <v>479</v>
      </c>
      <c r="AB45" s="4" t="s">
        <v>479</v>
      </c>
      <c r="AC45" s="4" t="s">
        <v>479</v>
      </c>
      <c r="AD45" s="4" t="s">
        <v>479</v>
      </c>
      <c r="AE45" s="4" t="s">
        <v>479</v>
      </c>
      <c r="AF45" s="4" t="s">
        <v>479</v>
      </c>
      <c r="AG45" s="4" t="s">
        <v>479</v>
      </c>
      <c r="AH45" s="4" t="s">
        <v>479</v>
      </c>
      <c r="AI45" s="4" t="s">
        <v>479</v>
      </c>
      <c r="AJ45" s="4" t="s">
        <v>479</v>
      </c>
      <c r="AK45" s="4" t="s">
        <v>479</v>
      </c>
      <c r="AL45" s="4" t="s">
        <v>479</v>
      </c>
      <c r="AM45" s="4" t="s">
        <v>479</v>
      </c>
      <c r="AN45" s="4" t="s">
        <v>254</v>
      </c>
      <c r="AO45" s="4" t="s">
        <v>607</v>
      </c>
      <c r="AR45" s="4" t="s">
        <v>310</v>
      </c>
      <c r="AS45" s="4" t="s">
        <v>310</v>
      </c>
    </row>
    <row r="46" spans="1:49" ht="15" customHeight="1" x14ac:dyDescent="0.2">
      <c r="A46" s="5" t="s">
        <v>539</v>
      </c>
      <c r="B46" s="4" t="s">
        <v>538</v>
      </c>
      <c r="C46" s="4" t="s">
        <v>957</v>
      </c>
      <c r="D46" s="4" t="s">
        <v>500</v>
      </c>
      <c r="E46" s="13" t="s">
        <v>501</v>
      </c>
      <c r="F46" s="24" t="s">
        <v>464</v>
      </c>
      <c r="G46" s="24">
        <v>2</v>
      </c>
      <c r="H46" s="24" t="s">
        <v>98</v>
      </c>
      <c r="I46" s="24" t="s">
        <v>99</v>
      </c>
      <c r="J46" s="24" t="s">
        <v>89</v>
      </c>
      <c r="K46" s="24" t="s">
        <v>107</v>
      </c>
      <c r="L46" s="24" t="s">
        <v>78</v>
      </c>
      <c r="M46" s="24" t="s">
        <v>64</v>
      </c>
      <c r="N46" s="24" t="s">
        <v>82</v>
      </c>
      <c r="O46" s="24" t="s">
        <v>136</v>
      </c>
      <c r="P46" s="24" t="s">
        <v>94</v>
      </c>
      <c r="Q46" s="24" t="s">
        <v>86</v>
      </c>
      <c r="R46" s="24" t="s">
        <v>49</v>
      </c>
      <c r="S46" s="24" t="s">
        <v>345</v>
      </c>
      <c r="T46" s="24" t="s">
        <v>344</v>
      </c>
      <c r="U46" s="24" t="s">
        <v>200</v>
      </c>
      <c r="V46" s="24" t="s">
        <v>338</v>
      </c>
      <c r="W46" s="24" t="s">
        <v>469</v>
      </c>
      <c r="X46" s="4" t="s">
        <v>479</v>
      </c>
      <c r="Y46" s="4" t="s">
        <v>479</v>
      </c>
      <c r="Z46" s="4" t="s">
        <v>479</v>
      </c>
      <c r="AA46" s="4" t="s">
        <v>479</v>
      </c>
      <c r="AB46" s="4" t="s">
        <v>479</v>
      </c>
      <c r="AC46" s="4" t="s">
        <v>479</v>
      </c>
      <c r="AD46" s="4" t="s">
        <v>479</v>
      </c>
      <c r="AE46" s="4" t="s">
        <v>479</v>
      </c>
      <c r="AF46" s="4" t="s">
        <v>479</v>
      </c>
      <c r="AG46" s="4" t="s">
        <v>479</v>
      </c>
      <c r="AH46" s="4" t="s">
        <v>479</v>
      </c>
      <c r="AI46" s="4" t="s">
        <v>479</v>
      </c>
      <c r="AJ46" s="4" t="s">
        <v>479</v>
      </c>
      <c r="AK46" s="4" t="s">
        <v>479</v>
      </c>
      <c r="AL46" s="4" t="s">
        <v>479</v>
      </c>
      <c r="AM46" s="4" t="s">
        <v>479</v>
      </c>
      <c r="AN46" s="4" t="s">
        <v>254</v>
      </c>
      <c r="AO46" s="4" t="s">
        <v>550</v>
      </c>
      <c r="AQ46" s="4" t="s">
        <v>982</v>
      </c>
      <c r="AR46" s="4" t="s">
        <v>310</v>
      </c>
      <c r="AS46" s="4" t="s">
        <v>305</v>
      </c>
      <c r="AU46" s="4" t="s">
        <v>549</v>
      </c>
      <c r="AV46" s="4" t="s">
        <v>982</v>
      </c>
    </row>
    <row r="47" spans="1:49" ht="15" customHeight="1" x14ac:dyDescent="0.2">
      <c r="A47" s="5" t="s">
        <v>527</v>
      </c>
      <c r="B47" s="4" t="s">
        <v>526</v>
      </c>
      <c r="C47" s="4" t="s">
        <v>957</v>
      </c>
      <c r="D47" s="4" t="s">
        <v>502</v>
      </c>
      <c r="E47" s="4" t="s">
        <v>503</v>
      </c>
      <c r="F47" s="24" t="s">
        <v>482</v>
      </c>
      <c r="G47" s="24">
        <v>3</v>
      </c>
      <c r="H47" s="24" t="s">
        <v>138</v>
      </c>
      <c r="I47" s="24" t="s">
        <v>46</v>
      </c>
      <c r="J47" s="24" t="s">
        <v>170</v>
      </c>
      <c r="K47" s="24" t="s">
        <v>50</v>
      </c>
      <c r="L47" s="24" t="s">
        <v>140</v>
      </c>
      <c r="M47" s="24" t="s">
        <v>131</v>
      </c>
      <c r="N47" s="24" t="s">
        <v>87</v>
      </c>
      <c r="O47" s="24" t="s">
        <v>90</v>
      </c>
      <c r="P47" s="24" t="s">
        <v>110</v>
      </c>
      <c r="Q47" s="24" t="s">
        <v>105</v>
      </c>
      <c r="R47" s="24" t="s">
        <v>106</v>
      </c>
      <c r="S47" s="24" t="s">
        <v>88</v>
      </c>
      <c r="T47" s="24" t="s">
        <v>96</v>
      </c>
      <c r="U47" s="24" t="s">
        <v>111</v>
      </c>
      <c r="V47" s="24" t="s">
        <v>127</v>
      </c>
      <c r="W47" s="24" t="s">
        <v>98</v>
      </c>
      <c r="X47" s="4" t="s">
        <v>465</v>
      </c>
      <c r="Y47" s="4" t="s">
        <v>465</v>
      </c>
      <c r="Z47" s="4" t="s">
        <v>465</v>
      </c>
      <c r="AA47" s="4" t="s">
        <v>465</v>
      </c>
      <c r="AB47" s="4" t="s">
        <v>465</v>
      </c>
      <c r="AC47" s="4" t="s">
        <v>465</v>
      </c>
      <c r="AD47" s="4" t="s">
        <v>465</v>
      </c>
      <c r="AE47" s="4" t="s">
        <v>465</v>
      </c>
      <c r="AF47" s="4" t="s">
        <v>465</v>
      </c>
      <c r="AG47" s="4" t="s">
        <v>465</v>
      </c>
      <c r="AH47" s="4" t="s">
        <v>465</v>
      </c>
      <c r="AI47" s="4" t="s">
        <v>465</v>
      </c>
      <c r="AJ47" s="4" t="s">
        <v>465</v>
      </c>
      <c r="AK47" s="4" t="s">
        <v>465</v>
      </c>
      <c r="AL47" s="4" t="s">
        <v>465</v>
      </c>
      <c r="AM47" s="4" t="s">
        <v>465</v>
      </c>
      <c r="AN47" s="4" t="s">
        <v>254</v>
      </c>
      <c r="AO47" s="4" t="s">
        <v>535</v>
      </c>
      <c r="AQ47" s="4" t="s">
        <v>731</v>
      </c>
      <c r="AR47" s="4" t="s">
        <v>310</v>
      </c>
      <c r="AS47" s="4" t="s">
        <v>310</v>
      </c>
      <c r="AU47" s="4" t="s">
        <v>604</v>
      </c>
      <c r="AV47" s="4" t="s">
        <v>536</v>
      </c>
    </row>
    <row r="48" spans="1:49" ht="15" customHeight="1" x14ac:dyDescent="0.2">
      <c r="A48" s="5" t="s">
        <v>524</v>
      </c>
      <c r="B48" s="4" t="s">
        <v>525</v>
      </c>
      <c r="C48" s="4" t="s">
        <v>225</v>
      </c>
      <c r="D48" s="13" t="s">
        <v>504</v>
      </c>
      <c r="E48" s="13" t="s">
        <v>504</v>
      </c>
      <c r="F48" s="24" t="s">
        <v>474</v>
      </c>
      <c r="G48" s="24">
        <v>1</v>
      </c>
      <c r="H48" s="24" t="s">
        <v>78</v>
      </c>
      <c r="I48" s="24" t="s">
        <v>65</v>
      </c>
      <c r="J48" s="24" t="s">
        <v>64</v>
      </c>
      <c r="K48" s="24" t="s">
        <v>82</v>
      </c>
      <c r="L48" s="24" t="s">
        <v>136</v>
      </c>
      <c r="M48" s="24" t="s">
        <v>79</v>
      </c>
      <c r="N48" s="24" t="s">
        <v>137</v>
      </c>
      <c r="O48" s="24" t="s">
        <v>68</v>
      </c>
      <c r="P48" s="24" t="s">
        <v>100</v>
      </c>
      <c r="Q48" s="24" t="s">
        <v>89</v>
      </c>
      <c r="R48" s="24" t="s">
        <v>75</v>
      </c>
      <c r="S48" s="24" t="s">
        <v>188</v>
      </c>
      <c r="T48" s="24" t="s">
        <v>168</v>
      </c>
      <c r="U48" s="24" t="s">
        <v>143</v>
      </c>
      <c r="V48" s="24" t="s">
        <v>60</v>
      </c>
      <c r="W48" s="24" t="s">
        <v>174</v>
      </c>
      <c r="X48" s="4" t="s">
        <v>465</v>
      </c>
      <c r="Y48" s="4" t="s">
        <v>465</v>
      </c>
      <c r="Z48" s="4" t="s">
        <v>465</v>
      </c>
      <c r="AA48" s="4" t="s">
        <v>465</v>
      </c>
      <c r="AB48" s="4" t="s">
        <v>465</v>
      </c>
      <c r="AC48" s="4" t="s">
        <v>465</v>
      </c>
      <c r="AD48" s="4" t="s">
        <v>465</v>
      </c>
      <c r="AE48" s="4" t="s">
        <v>465</v>
      </c>
      <c r="AF48" s="4" t="s">
        <v>465</v>
      </c>
      <c r="AG48" s="4" t="s">
        <v>465</v>
      </c>
      <c r="AH48" s="4" t="s">
        <v>465</v>
      </c>
      <c r="AI48" s="4" t="s">
        <v>465</v>
      </c>
      <c r="AJ48" s="4" t="s">
        <v>465</v>
      </c>
      <c r="AK48" s="4" t="s">
        <v>465</v>
      </c>
      <c r="AL48" s="4" t="s">
        <v>465</v>
      </c>
      <c r="AM48" s="4" t="s">
        <v>465</v>
      </c>
      <c r="AN48" s="4" t="s">
        <v>254</v>
      </c>
      <c r="AO48" s="4" t="s">
        <v>308</v>
      </c>
      <c r="AP48" s="4" t="s">
        <v>582</v>
      </c>
      <c r="AR48" s="4" t="s">
        <v>310</v>
      </c>
      <c r="AS48" s="4" t="s">
        <v>310</v>
      </c>
      <c r="AT48" s="4" t="s">
        <v>310</v>
      </c>
    </row>
    <row r="49" spans="1:50" ht="15" customHeight="1" x14ac:dyDescent="0.2">
      <c r="A49" s="5" t="s">
        <v>576</v>
      </c>
      <c r="B49" s="4" t="s">
        <v>570</v>
      </c>
      <c r="C49" s="4" t="s">
        <v>225</v>
      </c>
      <c r="D49" s="4" t="s">
        <v>505</v>
      </c>
      <c r="E49" s="13" t="s">
        <v>506</v>
      </c>
      <c r="F49" s="24" t="s">
        <v>474</v>
      </c>
      <c r="G49" s="24">
        <v>2</v>
      </c>
      <c r="H49" s="24" t="s">
        <v>38</v>
      </c>
      <c r="I49" s="24" t="s">
        <v>371</v>
      </c>
      <c r="J49" s="24" t="s">
        <v>104</v>
      </c>
      <c r="K49" s="24" t="s">
        <v>51</v>
      </c>
      <c r="L49" s="24" t="s">
        <v>171</v>
      </c>
      <c r="M49" s="24" t="s">
        <v>172</v>
      </c>
      <c r="N49" s="24" t="s">
        <v>469</v>
      </c>
      <c r="O49" s="24" t="s">
        <v>466</v>
      </c>
      <c r="P49" s="24" t="s">
        <v>203</v>
      </c>
      <c r="Q49" s="24" t="s">
        <v>367</v>
      </c>
      <c r="R49" s="24" t="s">
        <v>98</v>
      </c>
      <c r="S49" s="24" t="s">
        <v>140</v>
      </c>
      <c r="T49" s="24" t="s">
        <v>40</v>
      </c>
      <c r="U49" s="24" t="s">
        <v>39</v>
      </c>
      <c r="V49" s="24" t="s">
        <v>48</v>
      </c>
      <c r="W49" s="24" t="s">
        <v>44</v>
      </c>
      <c r="X49" s="4" t="s">
        <v>475</v>
      </c>
      <c r="Y49" s="4" t="s">
        <v>475</v>
      </c>
      <c r="Z49" s="4" t="s">
        <v>475</v>
      </c>
      <c r="AA49" s="4" t="s">
        <v>475</v>
      </c>
      <c r="AB49" s="4" t="s">
        <v>475</v>
      </c>
      <c r="AC49" s="4" t="s">
        <v>475</v>
      </c>
      <c r="AD49" s="4" t="s">
        <v>475</v>
      </c>
      <c r="AE49" s="4" t="s">
        <v>475</v>
      </c>
      <c r="AF49" s="4" t="s">
        <v>475</v>
      </c>
      <c r="AG49" s="4" t="s">
        <v>475</v>
      </c>
      <c r="AH49" s="4" t="s">
        <v>475</v>
      </c>
      <c r="AI49" s="4" t="s">
        <v>475</v>
      </c>
      <c r="AJ49" s="4" t="s">
        <v>475</v>
      </c>
      <c r="AK49" s="4" t="s">
        <v>475</v>
      </c>
      <c r="AL49" s="4" t="s">
        <v>475</v>
      </c>
      <c r="AM49" s="4" t="s">
        <v>475</v>
      </c>
      <c r="AN49" s="4" t="s">
        <v>254</v>
      </c>
      <c r="AO49" s="4" t="s">
        <v>830</v>
      </c>
      <c r="AP49" s="4" t="s">
        <v>830</v>
      </c>
      <c r="AR49" s="4" t="s">
        <v>310</v>
      </c>
      <c r="AS49" s="4" t="s">
        <v>310</v>
      </c>
      <c r="AT49" s="4" t="s">
        <v>310</v>
      </c>
      <c r="AU49" s="4" t="s">
        <v>617</v>
      </c>
      <c r="AV49" s="4" t="s">
        <v>608</v>
      </c>
    </row>
    <row r="50" spans="1:50" ht="15" customHeight="1" x14ac:dyDescent="0.2">
      <c r="A50" s="5" t="s">
        <v>631</v>
      </c>
      <c r="B50" s="2" t="s">
        <v>630</v>
      </c>
      <c r="C50" s="4" t="s">
        <v>957</v>
      </c>
      <c r="D50" s="13" t="s">
        <v>583</v>
      </c>
      <c r="E50" s="13" t="s">
        <v>583</v>
      </c>
      <c r="F50" s="15" t="s">
        <v>553</v>
      </c>
      <c r="G50" s="15">
        <v>1</v>
      </c>
      <c r="H50" s="15" t="s">
        <v>148</v>
      </c>
      <c r="I50" s="15" t="s">
        <v>389</v>
      </c>
      <c r="J50" s="15" t="s">
        <v>271</v>
      </c>
      <c r="K50" s="15" t="s">
        <v>52</v>
      </c>
      <c r="L50" s="15" t="s">
        <v>165</v>
      </c>
      <c r="M50" s="15" t="s">
        <v>336</v>
      </c>
      <c r="N50" s="15" t="s">
        <v>350</v>
      </c>
      <c r="O50" s="15" t="s">
        <v>77</v>
      </c>
      <c r="P50" s="15" t="s">
        <v>395</v>
      </c>
      <c r="Q50" s="15" t="s">
        <v>339</v>
      </c>
      <c r="R50" s="15" t="s">
        <v>351</v>
      </c>
      <c r="S50" s="15" t="s">
        <v>108</v>
      </c>
      <c r="T50" s="15" t="s">
        <v>197</v>
      </c>
      <c r="U50" s="15" t="s">
        <v>396</v>
      </c>
      <c r="V50" s="15" t="s">
        <v>369</v>
      </c>
      <c r="W50" s="15" t="s">
        <v>370</v>
      </c>
      <c r="X50" s="15" t="s">
        <v>554</v>
      </c>
      <c r="Y50" s="15" t="s">
        <v>554</v>
      </c>
      <c r="Z50" s="15" t="s">
        <v>554</v>
      </c>
      <c r="AA50" s="15" t="s">
        <v>554</v>
      </c>
      <c r="AB50" s="15" t="s">
        <v>554</v>
      </c>
      <c r="AC50" s="15" t="s">
        <v>554</v>
      </c>
      <c r="AD50" s="15" t="s">
        <v>554</v>
      </c>
      <c r="AE50" s="15" t="s">
        <v>554</v>
      </c>
      <c r="AF50" s="15" t="s">
        <v>554</v>
      </c>
      <c r="AG50" s="15" t="s">
        <v>554</v>
      </c>
      <c r="AH50" s="15" t="s">
        <v>554</v>
      </c>
      <c r="AI50" s="15" t="s">
        <v>554</v>
      </c>
      <c r="AJ50" s="15" t="s">
        <v>554</v>
      </c>
      <c r="AK50" s="15" t="s">
        <v>554</v>
      </c>
      <c r="AL50" s="15" t="s">
        <v>554</v>
      </c>
      <c r="AM50" s="15" t="s">
        <v>554</v>
      </c>
      <c r="AN50" s="4" t="s">
        <v>254</v>
      </c>
      <c r="AO50" s="4" t="s">
        <v>662</v>
      </c>
      <c r="AR50" s="4" t="s">
        <v>310</v>
      </c>
      <c r="AS50" s="4" t="s">
        <v>310</v>
      </c>
      <c r="AU50" s="4" t="s">
        <v>621</v>
      </c>
      <c r="AV50" s="4" t="s">
        <v>662</v>
      </c>
    </row>
    <row r="51" spans="1:50" ht="15" customHeight="1" x14ac:dyDescent="0.2">
      <c r="A51" s="5" t="s">
        <v>632</v>
      </c>
      <c r="B51" s="4" t="s">
        <v>629</v>
      </c>
      <c r="C51" s="4" t="s">
        <v>225</v>
      </c>
      <c r="D51" s="4" t="s">
        <v>584</v>
      </c>
      <c r="E51" s="13" t="s">
        <v>585</v>
      </c>
      <c r="F51" s="15" t="s">
        <v>553</v>
      </c>
      <c r="G51" s="15">
        <v>2</v>
      </c>
      <c r="H51" s="15" t="s">
        <v>376</v>
      </c>
      <c r="I51" s="15" t="s">
        <v>379</v>
      </c>
      <c r="J51" s="15" t="s">
        <v>377</v>
      </c>
      <c r="K51" s="15" t="s">
        <v>366</v>
      </c>
      <c r="L51" s="15" t="s">
        <v>377</v>
      </c>
      <c r="M51" s="15" t="s">
        <v>37</v>
      </c>
      <c r="N51" s="15" t="s">
        <v>176</v>
      </c>
      <c r="O51" s="15" t="s">
        <v>42</v>
      </c>
      <c r="P51" s="15" t="s">
        <v>466</v>
      </c>
      <c r="Q51" s="15" t="s">
        <v>40</v>
      </c>
      <c r="R51" s="15" t="s">
        <v>39</v>
      </c>
      <c r="S51" s="15" t="s">
        <v>38</v>
      </c>
      <c r="T51" s="15" t="s">
        <v>469</v>
      </c>
      <c r="U51" s="15" t="s">
        <v>49</v>
      </c>
      <c r="V51" s="15" t="s">
        <v>93</v>
      </c>
      <c r="W51" s="15" t="s">
        <v>100</v>
      </c>
      <c r="X51" s="15" t="s">
        <v>554</v>
      </c>
      <c r="Y51" s="15" t="s">
        <v>554</v>
      </c>
      <c r="Z51" s="15" t="s">
        <v>554</v>
      </c>
      <c r="AA51" s="15" t="s">
        <v>554</v>
      </c>
      <c r="AB51" s="15" t="s">
        <v>554</v>
      </c>
      <c r="AC51" s="15" t="s">
        <v>554</v>
      </c>
      <c r="AD51" s="15" t="s">
        <v>554</v>
      </c>
      <c r="AE51" s="15" t="s">
        <v>554</v>
      </c>
      <c r="AF51" s="15" t="s">
        <v>554</v>
      </c>
      <c r="AG51" s="15" t="s">
        <v>554</v>
      </c>
      <c r="AH51" s="15" t="s">
        <v>554</v>
      </c>
      <c r="AI51" s="15" t="s">
        <v>554</v>
      </c>
      <c r="AJ51" s="15" t="s">
        <v>554</v>
      </c>
      <c r="AK51" s="15" t="s">
        <v>554</v>
      </c>
      <c r="AL51" s="15" t="s">
        <v>554</v>
      </c>
      <c r="AM51" s="15" t="s">
        <v>554</v>
      </c>
      <c r="AN51" s="4" t="s">
        <v>254</v>
      </c>
      <c r="AO51" s="4" t="s">
        <v>708</v>
      </c>
      <c r="AP51" s="4" t="s">
        <v>866</v>
      </c>
      <c r="AR51" s="4" t="s">
        <v>310</v>
      </c>
      <c r="AS51" s="4" t="s">
        <v>310</v>
      </c>
      <c r="AT51" s="4" t="s">
        <v>305</v>
      </c>
      <c r="AU51" s="4" t="s">
        <v>709</v>
      </c>
      <c r="AV51" s="4" t="s">
        <v>663</v>
      </c>
    </row>
    <row r="52" spans="1:50" ht="15" customHeight="1" x14ac:dyDescent="0.2">
      <c r="A52" s="5" t="s">
        <v>634</v>
      </c>
      <c r="B52" s="4" t="s">
        <v>633</v>
      </c>
      <c r="C52" s="4" t="s">
        <v>957</v>
      </c>
      <c r="D52" s="4" t="s">
        <v>586</v>
      </c>
      <c r="E52" s="4" t="s">
        <v>584</v>
      </c>
      <c r="F52" s="15" t="s">
        <v>553</v>
      </c>
      <c r="G52" s="15">
        <v>3</v>
      </c>
      <c r="H52" s="15" t="s">
        <v>385</v>
      </c>
      <c r="I52" s="15" t="s">
        <v>480</v>
      </c>
      <c r="J52" s="15" t="s">
        <v>355</v>
      </c>
      <c r="K52" s="15" t="s">
        <v>102</v>
      </c>
      <c r="L52" s="15" t="s">
        <v>112</v>
      </c>
      <c r="M52" s="15" t="s">
        <v>107</v>
      </c>
      <c r="N52" s="15" t="s">
        <v>66</v>
      </c>
      <c r="O52" s="15" t="s">
        <v>81</v>
      </c>
      <c r="P52" s="15" t="s">
        <v>391</v>
      </c>
      <c r="Q52" s="15" t="s">
        <v>78</v>
      </c>
      <c r="R52" s="15" t="s">
        <v>267</v>
      </c>
      <c r="S52" s="15" t="s">
        <v>90</v>
      </c>
      <c r="T52" s="15" t="s">
        <v>103</v>
      </c>
      <c r="U52" s="15" t="s">
        <v>477</v>
      </c>
      <c r="V52" s="15" t="s">
        <v>375</v>
      </c>
      <c r="W52" s="15" t="s">
        <v>115</v>
      </c>
      <c r="X52" s="15" t="s">
        <v>554</v>
      </c>
      <c r="Y52" s="15" t="s">
        <v>554</v>
      </c>
      <c r="Z52" s="15" t="s">
        <v>554</v>
      </c>
      <c r="AA52" s="15" t="s">
        <v>554</v>
      </c>
      <c r="AB52" s="15" t="s">
        <v>554</v>
      </c>
      <c r="AC52" s="15" t="s">
        <v>554</v>
      </c>
      <c r="AD52" s="15" t="s">
        <v>554</v>
      </c>
      <c r="AE52" s="15" t="s">
        <v>554</v>
      </c>
      <c r="AF52" s="15" t="s">
        <v>554</v>
      </c>
      <c r="AG52" s="15" t="s">
        <v>554</v>
      </c>
      <c r="AH52" s="15" t="s">
        <v>554</v>
      </c>
      <c r="AI52" s="15" t="s">
        <v>554</v>
      </c>
      <c r="AJ52" s="15" t="s">
        <v>554</v>
      </c>
      <c r="AK52" s="15" t="s">
        <v>554</v>
      </c>
      <c r="AL52" s="15" t="s">
        <v>554</v>
      </c>
      <c r="AM52" s="15" t="s">
        <v>554</v>
      </c>
      <c r="AN52" s="4" t="s">
        <v>254</v>
      </c>
      <c r="AO52" s="4" t="s">
        <v>666</v>
      </c>
      <c r="AR52" s="4" t="s">
        <v>310</v>
      </c>
      <c r="AS52" s="4" t="s">
        <v>310</v>
      </c>
      <c r="AT52" s="4" t="s">
        <v>305</v>
      </c>
      <c r="AU52" s="4" t="s">
        <v>659</v>
      </c>
      <c r="AV52" s="4" t="s">
        <v>656</v>
      </c>
      <c r="AW52" s="4" t="s">
        <v>622</v>
      </c>
    </row>
    <row r="53" spans="1:50" ht="15" customHeight="1" x14ac:dyDescent="0.2">
      <c r="A53" s="5" t="s">
        <v>997</v>
      </c>
      <c r="B53" s="4" t="s">
        <v>992</v>
      </c>
      <c r="C53" s="4" t="s">
        <v>225</v>
      </c>
      <c r="D53" s="5" t="s">
        <v>587</v>
      </c>
      <c r="E53" s="14" t="s">
        <v>588</v>
      </c>
      <c r="F53" s="15" t="s">
        <v>553</v>
      </c>
      <c r="G53" s="15">
        <v>5</v>
      </c>
      <c r="H53" s="15" t="s">
        <v>104</v>
      </c>
      <c r="I53" s="15" t="s">
        <v>94</v>
      </c>
      <c r="J53" s="15" t="s">
        <v>85</v>
      </c>
      <c r="K53" s="15" t="s">
        <v>86</v>
      </c>
      <c r="L53" s="15" t="s">
        <v>95</v>
      </c>
      <c r="M53" s="15" t="s">
        <v>373</v>
      </c>
      <c r="N53" s="15" t="s">
        <v>47</v>
      </c>
      <c r="O53" s="15" t="s">
        <v>44</v>
      </c>
      <c r="P53" s="15" t="s">
        <v>119</v>
      </c>
      <c r="Q53" s="15" t="s">
        <v>172</v>
      </c>
      <c r="R53" s="15" t="s">
        <v>169</v>
      </c>
      <c r="S53" s="15" t="s">
        <v>45</v>
      </c>
      <c r="T53" s="15" t="s">
        <v>46</v>
      </c>
      <c r="U53" s="15" t="s">
        <v>170</v>
      </c>
      <c r="V53" s="15" t="s">
        <v>50</v>
      </c>
      <c r="W53" s="15" t="s">
        <v>140</v>
      </c>
      <c r="X53" s="15" t="s">
        <v>554</v>
      </c>
      <c r="Y53" s="15" t="s">
        <v>554</v>
      </c>
      <c r="Z53" s="15" t="s">
        <v>554</v>
      </c>
      <c r="AA53" s="15" t="s">
        <v>554</v>
      </c>
      <c r="AB53" s="15" t="s">
        <v>554</v>
      </c>
      <c r="AC53" s="15" t="s">
        <v>554</v>
      </c>
      <c r="AD53" s="15" t="s">
        <v>554</v>
      </c>
      <c r="AE53" s="15" t="s">
        <v>554</v>
      </c>
      <c r="AF53" s="15" t="s">
        <v>554</v>
      </c>
      <c r="AG53" s="15" t="s">
        <v>554</v>
      </c>
      <c r="AH53" s="15" t="s">
        <v>554</v>
      </c>
      <c r="AI53" s="15" t="s">
        <v>554</v>
      </c>
      <c r="AJ53" s="15" t="s">
        <v>554</v>
      </c>
      <c r="AK53" s="15" t="s">
        <v>554</v>
      </c>
      <c r="AL53" s="15" t="s">
        <v>554</v>
      </c>
      <c r="AM53" s="15" t="s">
        <v>554</v>
      </c>
      <c r="AN53" s="4" t="s">
        <v>254</v>
      </c>
      <c r="AO53" s="4" t="s">
        <v>1015</v>
      </c>
      <c r="AP53" s="4" t="s">
        <v>1104</v>
      </c>
      <c r="AR53" s="4" t="s">
        <v>310</v>
      </c>
      <c r="AS53" s="4" t="s">
        <v>310</v>
      </c>
      <c r="AT53" s="4" t="s">
        <v>310</v>
      </c>
      <c r="AU53" s="4" t="s">
        <v>993</v>
      </c>
      <c r="AV53" s="4" t="s">
        <v>1080</v>
      </c>
    </row>
    <row r="54" spans="1:50" ht="15" customHeight="1" x14ac:dyDescent="0.2">
      <c r="A54" s="5" t="s">
        <v>998</v>
      </c>
      <c r="B54" s="4" t="s">
        <v>994</v>
      </c>
      <c r="C54" s="4" t="s">
        <v>225</v>
      </c>
      <c r="D54" s="13" t="s">
        <v>923</v>
      </c>
      <c r="E54" s="13" t="s">
        <v>589</v>
      </c>
      <c r="F54" s="15" t="s">
        <v>553</v>
      </c>
      <c r="G54" s="15">
        <v>6</v>
      </c>
      <c r="H54" s="15" t="s">
        <v>131</v>
      </c>
      <c r="I54" s="15" t="s">
        <v>87</v>
      </c>
      <c r="J54" s="15" t="s">
        <v>96</v>
      </c>
      <c r="K54" s="15" t="s">
        <v>111</v>
      </c>
      <c r="L54" s="15" t="s">
        <v>127</v>
      </c>
      <c r="M54" s="15" t="s">
        <v>98</v>
      </c>
      <c r="N54" s="15" t="s">
        <v>99</v>
      </c>
      <c r="O54" s="15" t="s">
        <v>89</v>
      </c>
      <c r="P54" s="15" t="s">
        <v>82</v>
      </c>
      <c r="Q54" s="15" t="s">
        <v>137</v>
      </c>
      <c r="R54" s="15" t="s">
        <v>378</v>
      </c>
      <c r="S54" s="15" t="s">
        <v>380</v>
      </c>
      <c r="T54" s="15" t="s">
        <v>51</v>
      </c>
      <c r="U54" s="15" t="s">
        <v>365</v>
      </c>
      <c r="V54" s="15" t="s">
        <v>371</v>
      </c>
      <c r="W54" s="15" t="s">
        <v>171</v>
      </c>
      <c r="X54" s="15" t="s">
        <v>554</v>
      </c>
      <c r="Y54" s="15" t="s">
        <v>554</v>
      </c>
      <c r="Z54" s="15" t="s">
        <v>554</v>
      </c>
      <c r="AA54" s="15" t="s">
        <v>554</v>
      </c>
      <c r="AB54" s="15" t="s">
        <v>554</v>
      </c>
      <c r="AC54" s="15" t="s">
        <v>554</v>
      </c>
      <c r="AD54" s="15" t="s">
        <v>554</v>
      </c>
      <c r="AE54" s="15" t="s">
        <v>554</v>
      </c>
      <c r="AF54" s="15" t="s">
        <v>554</v>
      </c>
      <c r="AG54" s="15" t="s">
        <v>554</v>
      </c>
      <c r="AH54" s="15" t="s">
        <v>554</v>
      </c>
      <c r="AI54" s="15" t="s">
        <v>554</v>
      </c>
      <c r="AJ54" s="15" t="s">
        <v>554</v>
      </c>
      <c r="AK54" s="15" t="s">
        <v>554</v>
      </c>
      <c r="AL54" s="15" t="s">
        <v>554</v>
      </c>
      <c r="AM54" s="15" t="s">
        <v>554</v>
      </c>
      <c r="AN54" s="4" t="s">
        <v>254</v>
      </c>
      <c r="AO54" s="4" t="s">
        <v>966</v>
      </c>
      <c r="AP54" s="4" t="s">
        <v>1058</v>
      </c>
      <c r="AR54" s="4" t="s">
        <v>310</v>
      </c>
      <c r="AS54" s="4" t="s">
        <v>310</v>
      </c>
      <c r="AT54" s="4" t="s">
        <v>310</v>
      </c>
      <c r="AU54" s="4" t="s">
        <v>993</v>
      </c>
    </row>
    <row r="55" spans="1:50" ht="15" customHeight="1" x14ac:dyDescent="0.2">
      <c r="A55" s="5" t="s">
        <v>996</v>
      </c>
      <c r="B55" s="4" t="s">
        <v>995</v>
      </c>
      <c r="C55" s="4" t="s">
        <v>957</v>
      </c>
      <c r="D55" s="4" t="s">
        <v>590</v>
      </c>
      <c r="E55" s="4" t="s">
        <v>590</v>
      </c>
      <c r="F55" s="15" t="s">
        <v>553</v>
      </c>
      <c r="G55" s="15">
        <v>8</v>
      </c>
      <c r="H55" s="15" t="s">
        <v>41</v>
      </c>
      <c r="I55" s="15" t="s">
        <v>43</v>
      </c>
      <c r="J55" s="15" t="s">
        <v>397</v>
      </c>
      <c r="K55" s="15" t="s">
        <v>392</v>
      </c>
      <c r="L55" s="15" t="s">
        <v>359</v>
      </c>
      <c r="M55" s="15" t="s">
        <v>185</v>
      </c>
      <c r="N55" s="15" t="s">
        <v>118</v>
      </c>
      <c r="O55" s="15" t="s">
        <v>130</v>
      </c>
      <c r="P55" s="15" t="s">
        <v>126</v>
      </c>
      <c r="Q55" s="15" t="s">
        <v>335</v>
      </c>
      <c r="R55" s="15" t="s">
        <v>183</v>
      </c>
      <c r="S55" s="15" t="s">
        <v>275</v>
      </c>
      <c r="T55" s="15" t="s">
        <v>110</v>
      </c>
      <c r="U55" s="15" t="s">
        <v>164</v>
      </c>
      <c r="V55" s="15" t="s">
        <v>65</v>
      </c>
      <c r="W55" s="15" t="s">
        <v>201</v>
      </c>
      <c r="X55" s="15" t="s">
        <v>554</v>
      </c>
      <c r="Y55" s="15" t="s">
        <v>554</v>
      </c>
      <c r="Z55" s="15" t="s">
        <v>554</v>
      </c>
      <c r="AA55" s="15" t="s">
        <v>554</v>
      </c>
      <c r="AB55" s="15" t="s">
        <v>554</v>
      </c>
      <c r="AC55" s="15" t="s">
        <v>554</v>
      </c>
      <c r="AD55" s="15" t="s">
        <v>554</v>
      </c>
      <c r="AE55" s="15" t="s">
        <v>554</v>
      </c>
      <c r="AF55" s="15" t="s">
        <v>554</v>
      </c>
      <c r="AG55" s="15" t="s">
        <v>554</v>
      </c>
      <c r="AH55" s="15" t="s">
        <v>554</v>
      </c>
      <c r="AI55" s="15" t="s">
        <v>554</v>
      </c>
      <c r="AJ55" s="15" t="s">
        <v>554</v>
      </c>
      <c r="AK55" s="15" t="s">
        <v>554</v>
      </c>
      <c r="AL55" s="15" t="s">
        <v>554</v>
      </c>
      <c r="AM55" s="15" t="s">
        <v>554</v>
      </c>
      <c r="AN55" s="4" t="s">
        <v>254</v>
      </c>
      <c r="AO55" s="4" t="s">
        <v>1013</v>
      </c>
      <c r="AR55" s="4" t="s">
        <v>310</v>
      </c>
      <c r="AS55" s="4" t="s">
        <v>310</v>
      </c>
      <c r="AT55" s="4" t="s">
        <v>310</v>
      </c>
      <c r="AU55" s="4" t="s">
        <v>993</v>
      </c>
    </row>
    <row r="56" spans="1:50" ht="15" customHeight="1" x14ac:dyDescent="0.2">
      <c r="A56" s="5" t="s">
        <v>641</v>
      </c>
      <c r="B56" s="4" t="s">
        <v>640</v>
      </c>
      <c r="C56" s="4" t="s">
        <v>957</v>
      </c>
      <c r="D56" s="5" t="s">
        <v>591</v>
      </c>
      <c r="E56" s="14" t="s">
        <v>592</v>
      </c>
      <c r="F56" s="15" t="s">
        <v>555</v>
      </c>
      <c r="G56" s="15">
        <v>5</v>
      </c>
      <c r="H56" s="15" t="s">
        <v>363</v>
      </c>
      <c r="I56" s="15" t="s">
        <v>394</v>
      </c>
      <c r="J56" s="15" t="s">
        <v>272</v>
      </c>
      <c r="K56" s="15" t="s">
        <v>271</v>
      </c>
      <c r="L56" s="15" t="s">
        <v>185</v>
      </c>
      <c r="M56" s="15" t="s">
        <v>183</v>
      </c>
      <c r="N56" s="15" t="s">
        <v>56</v>
      </c>
      <c r="O56" s="15" t="s">
        <v>275</v>
      </c>
      <c r="P56" s="15" t="s">
        <v>125</v>
      </c>
      <c r="Q56" s="15" t="s">
        <v>53</v>
      </c>
      <c r="R56" s="15" t="s">
        <v>52</v>
      </c>
      <c r="S56" s="15" t="s">
        <v>182</v>
      </c>
      <c r="T56" s="15" t="s">
        <v>175</v>
      </c>
      <c r="U56" s="15" t="s">
        <v>57</v>
      </c>
      <c r="V56" s="15" t="s">
        <v>58</v>
      </c>
      <c r="W56" s="15" t="s">
        <v>167</v>
      </c>
      <c r="X56" s="15" t="s">
        <v>556</v>
      </c>
      <c r="Y56" s="15" t="s">
        <v>556</v>
      </c>
      <c r="Z56" s="15" t="s">
        <v>556</v>
      </c>
      <c r="AA56" s="15" t="s">
        <v>556</v>
      </c>
      <c r="AB56" s="15" t="s">
        <v>556</v>
      </c>
      <c r="AC56" s="15" t="s">
        <v>556</v>
      </c>
      <c r="AD56" s="15" t="s">
        <v>556</v>
      </c>
      <c r="AE56" s="15" t="s">
        <v>556</v>
      </c>
      <c r="AF56" s="15" t="s">
        <v>556</v>
      </c>
      <c r="AG56" s="15" t="s">
        <v>556</v>
      </c>
      <c r="AH56" s="15" t="s">
        <v>556</v>
      </c>
      <c r="AI56" s="15" t="s">
        <v>556</v>
      </c>
      <c r="AJ56" s="15" t="s">
        <v>556</v>
      </c>
      <c r="AK56" s="15" t="s">
        <v>556</v>
      </c>
      <c r="AL56" s="15" t="s">
        <v>556</v>
      </c>
      <c r="AM56" s="15" t="s">
        <v>556</v>
      </c>
      <c r="AN56" s="4" t="s">
        <v>254</v>
      </c>
      <c r="AO56" s="4" t="s">
        <v>655</v>
      </c>
      <c r="AQ56" s="4" t="s">
        <v>731</v>
      </c>
      <c r="AR56" s="4" t="s">
        <v>310</v>
      </c>
      <c r="AS56" s="4" t="s">
        <v>310</v>
      </c>
    </row>
    <row r="57" spans="1:50" ht="15" customHeight="1" x14ac:dyDescent="0.2">
      <c r="A57" s="5" t="s">
        <v>639</v>
      </c>
      <c r="B57" s="4" t="s">
        <v>638</v>
      </c>
      <c r="C57" s="4" t="s">
        <v>957</v>
      </c>
      <c r="D57" s="13" t="s">
        <v>591</v>
      </c>
      <c r="E57" s="13" t="s">
        <v>593</v>
      </c>
      <c r="F57" s="15" t="s">
        <v>555</v>
      </c>
      <c r="G57" s="15">
        <v>6</v>
      </c>
      <c r="H57" s="15" t="s">
        <v>336</v>
      </c>
      <c r="I57" s="15" t="s">
        <v>274</v>
      </c>
      <c r="J57" s="15" t="s">
        <v>199</v>
      </c>
      <c r="K57" s="15" t="s">
        <v>62</v>
      </c>
      <c r="L57" s="15" t="s">
        <v>63</v>
      </c>
      <c r="M57" s="15" t="s">
        <v>146</v>
      </c>
      <c r="N57" s="15" t="s">
        <v>55</v>
      </c>
      <c r="O57" s="15" t="s">
        <v>351</v>
      </c>
      <c r="P57" s="15" t="s">
        <v>189</v>
      </c>
      <c r="Q57" s="15" t="s">
        <v>163</v>
      </c>
      <c r="R57" s="15" t="s">
        <v>268</v>
      </c>
      <c r="S57" s="15" t="s">
        <v>267</v>
      </c>
      <c r="T57" s="15" t="s">
        <v>164</v>
      </c>
      <c r="U57" s="15" t="s">
        <v>122</v>
      </c>
      <c r="V57" s="15" t="s">
        <v>358</v>
      </c>
      <c r="W57" s="15" t="s">
        <v>480</v>
      </c>
      <c r="X57" s="15" t="s">
        <v>556</v>
      </c>
      <c r="Y57" s="15" t="s">
        <v>556</v>
      </c>
      <c r="Z57" s="15" t="s">
        <v>556</v>
      </c>
      <c r="AA57" s="15" t="s">
        <v>556</v>
      </c>
      <c r="AB57" s="15" t="s">
        <v>556</v>
      </c>
      <c r="AC57" s="15" t="s">
        <v>556</v>
      </c>
      <c r="AD57" s="15" t="s">
        <v>556</v>
      </c>
      <c r="AE57" s="15" t="s">
        <v>556</v>
      </c>
      <c r="AF57" s="15" t="s">
        <v>556</v>
      </c>
      <c r="AG57" s="15" t="s">
        <v>556</v>
      </c>
      <c r="AH57" s="15" t="s">
        <v>556</v>
      </c>
      <c r="AI57" s="15" t="s">
        <v>556</v>
      </c>
      <c r="AJ57" s="15" t="s">
        <v>556</v>
      </c>
      <c r="AK57" s="15" t="s">
        <v>556</v>
      </c>
      <c r="AL57" s="15" t="s">
        <v>556</v>
      </c>
      <c r="AM57" s="15" t="s">
        <v>556</v>
      </c>
      <c r="AN57" s="4" t="s">
        <v>254</v>
      </c>
      <c r="AO57" s="4" t="s">
        <v>508</v>
      </c>
      <c r="AQ57" s="4" t="s">
        <v>731</v>
      </c>
      <c r="AR57" s="4" t="s">
        <v>310</v>
      </c>
      <c r="AS57" s="4" t="s">
        <v>310</v>
      </c>
      <c r="AU57" s="4" t="s">
        <v>623</v>
      </c>
    </row>
    <row r="58" spans="1:50" ht="15" customHeight="1" x14ac:dyDescent="0.2">
      <c r="A58" s="5" t="s">
        <v>643</v>
      </c>
      <c r="B58" s="4" t="s">
        <v>642</v>
      </c>
      <c r="C58" s="4" t="s">
        <v>225</v>
      </c>
      <c r="D58" s="13" t="s">
        <v>593</v>
      </c>
      <c r="E58" s="13" t="s">
        <v>594</v>
      </c>
      <c r="F58" s="15" t="s">
        <v>555</v>
      </c>
      <c r="G58" s="15">
        <v>7</v>
      </c>
      <c r="H58" s="15" t="s">
        <v>117</v>
      </c>
      <c r="I58" s="15" t="s">
        <v>191</v>
      </c>
      <c r="J58" s="15" t="s">
        <v>383</v>
      </c>
      <c r="K58" s="15" t="s">
        <v>375</v>
      </c>
      <c r="L58" s="15" t="s">
        <v>477</v>
      </c>
      <c r="M58" s="15" t="s">
        <v>192</v>
      </c>
      <c r="N58" s="15" t="s">
        <v>129</v>
      </c>
      <c r="O58" s="15" t="s">
        <v>120</v>
      </c>
      <c r="P58" s="15" t="s">
        <v>557</v>
      </c>
      <c r="Q58" s="15" t="s">
        <v>102</v>
      </c>
      <c r="R58" s="15" t="s">
        <v>357</v>
      </c>
      <c r="S58" s="15" t="s">
        <v>356</v>
      </c>
      <c r="T58" s="15" t="s">
        <v>113</v>
      </c>
      <c r="U58" s="15" t="s">
        <v>80</v>
      </c>
      <c r="V58" s="15" t="s">
        <v>362</v>
      </c>
      <c r="W58" s="15" t="s">
        <v>109</v>
      </c>
      <c r="X58" s="15" t="s">
        <v>556</v>
      </c>
      <c r="Y58" s="15" t="s">
        <v>556</v>
      </c>
      <c r="Z58" s="15" t="s">
        <v>556</v>
      </c>
      <c r="AA58" s="15" t="s">
        <v>556</v>
      </c>
      <c r="AB58" s="15" t="s">
        <v>556</v>
      </c>
      <c r="AC58" s="15" t="s">
        <v>556</v>
      </c>
      <c r="AD58" s="15" t="s">
        <v>556</v>
      </c>
      <c r="AE58" s="15" t="s">
        <v>556</v>
      </c>
      <c r="AF58" s="15" t="s">
        <v>556</v>
      </c>
      <c r="AG58" s="15" t="s">
        <v>556</v>
      </c>
      <c r="AH58" s="15" t="s">
        <v>556</v>
      </c>
      <c r="AI58" s="15" t="s">
        <v>556</v>
      </c>
      <c r="AJ58" s="15" t="s">
        <v>556</v>
      </c>
      <c r="AK58" s="15" t="s">
        <v>556</v>
      </c>
      <c r="AL58" s="15" t="s">
        <v>556</v>
      </c>
      <c r="AM58" s="15" t="s">
        <v>556</v>
      </c>
      <c r="AN58" s="4" t="s">
        <v>254</v>
      </c>
      <c r="AO58" s="4" t="s">
        <v>703</v>
      </c>
      <c r="AR58" s="4" t="s">
        <v>310</v>
      </c>
      <c r="AS58" s="4" t="s">
        <v>310</v>
      </c>
      <c r="AT58" s="4" t="s">
        <v>310</v>
      </c>
      <c r="AU58" s="4" t="s">
        <v>667</v>
      </c>
    </row>
    <row r="59" spans="1:50" ht="15" customHeight="1" x14ac:dyDescent="0.2">
      <c r="A59" s="5" t="s">
        <v>636</v>
      </c>
      <c r="B59" s="4" t="s">
        <v>635</v>
      </c>
      <c r="C59" s="4" t="s">
        <v>957</v>
      </c>
      <c r="D59" s="4" t="s">
        <v>595</v>
      </c>
      <c r="E59" s="4" t="s">
        <v>595</v>
      </c>
      <c r="F59" s="15" t="s">
        <v>555</v>
      </c>
      <c r="G59" s="15">
        <v>8</v>
      </c>
      <c r="H59" s="15" t="s">
        <v>141</v>
      </c>
      <c r="I59" s="15" t="s">
        <v>61</v>
      </c>
      <c r="J59" s="15" t="s">
        <v>60</v>
      </c>
      <c r="K59" s="15" t="s">
        <v>276</v>
      </c>
      <c r="L59" s="15" t="s">
        <v>328</v>
      </c>
      <c r="M59" s="15" t="s">
        <v>364</v>
      </c>
      <c r="N59" s="15" t="s">
        <v>273</v>
      </c>
      <c r="O59" s="15" t="s">
        <v>389</v>
      </c>
      <c r="P59" s="15" t="s">
        <v>387</v>
      </c>
      <c r="Q59" s="15" t="s">
        <v>388</v>
      </c>
      <c r="R59" s="15" t="s">
        <v>386</v>
      </c>
      <c r="S59" s="15" t="s">
        <v>558</v>
      </c>
      <c r="T59" s="15" t="s">
        <v>390</v>
      </c>
      <c r="U59" s="15" t="s">
        <v>196</v>
      </c>
      <c r="V59" s="15" t="s">
        <v>195</v>
      </c>
      <c r="W59" s="15" t="s">
        <v>274</v>
      </c>
      <c r="X59" s="15" t="s">
        <v>556</v>
      </c>
      <c r="Y59" s="15" t="s">
        <v>556</v>
      </c>
      <c r="Z59" s="15" t="s">
        <v>556</v>
      </c>
      <c r="AA59" s="15" t="s">
        <v>556</v>
      </c>
      <c r="AB59" s="15" t="s">
        <v>556</v>
      </c>
      <c r="AC59" s="15" t="s">
        <v>556</v>
      </c>
      <c r="AD59" s="15" t="s">
        <v>556</v>
      </c>
      <c r="AE59" s="15" t="s">
        <v>556</v>
      </c>
      <c r="AF59" s="15" t="s">
        <v>556</v>
      </c>
      <c r="AG59" s="15" t="s">
        <v>556</v>
      </c>
      <c r="AH59" s="15" t="s">
        <v>556</v>
      </c>
      <c r="AI59" s="15" t="s">
        <v>556</v>
      </c>
      <c r="AJ59" s="15" t="s">
        <v>556</v>
      </c>
      <c r="AK59" s="15" t="s">
        <v>556</v>
      </c>
      <c r="AL59" s="15" t="s">
        <v>556</v>
      </c>
      <c r="AM59" s="15" t="s">
        <v>556</v>
      </c>
      <c r="AN59" s="4" t="s">
        <v>254</v>
      </c>
      <c r="AO59" s="4" t="s">
        <v>657</v>
      </c>
      <c r="AR59" s="4" t="s">
        <v>310</v>
      </c>
      <c r="AS59" s="4" t="s">
        <v>310</v>
      </c>
      <c r="AU59" s="4" t="s">
        <v>676</v>
      </c>
      <c r="AV59" s="4" t="s">
        <v>677</v>
      </c>
    </row>
    <row r="60" spans="1:50" ht="15" customHeight="1" x14ac:dyDescent="0.2">
      <c r="A60" s="5" t="s">
        <v>651</v>
      </c>
      <c r="B60" s="4" t="s">
        <v>650</v>
      </c>
      <c r="C60" s="4" t="s">
        <v>225</v>
      </c>
      <c r="D60" s="4" t="s">
        <v>596</v>
      </c>
      <c r="E60" s="13" t="s">
        <v>598</v>
      </c>
      <c r="F60" s="15" t="s">
        <v>559</v>
      </c>
      <c r="G60" s="15">
        <v>2</v>
      </c>
      <c r="H60" s="15" t="s">
        <v>100</v>
      </c>
      <c r="I60" s="15" t="s">
        <v>93</v>
      </c>
      <c r="J60" s="15" t="s">
        <v>176</v>
      </c>
      <c r="K60" s="15" t="s">
        <v>70</v>
      </c>
      <c r="L60" s="15" t="s">
        <v>128</v>
      </c>
      <c r="M60" s="15" t="s">
        <v>81</v>
      </c>
      <c r="N60" s="15" t="s">
        <v>202</v>
      </c>
      <c r="O60" s="15" t="s">
        <v>369</v>
      </c>
      <c r="P60" s="15" t="s">
        <v>370</v>
      </c>
      <c r="Q60" s="15" t="s">
        <v>396</v>
      </c>
      <c r="R60" s="15" t="s">
        <v>391</v>
      </c>
      <c r="S60" s="15" t="s">
        <v>380</v>
      </c>
      <c r="T60" s="15" t="s">
        <v>377</v>
      </c>
      <c r="U60" s="15" t="s">
        <v>379</v>
      </c>
      <c r="V60" s="15" t="s">
        <v>376</v>
      </c>
      <c r="W60" s="15" t="s">
        <v>197</v>
      </c>
      <c r="X60" s="15" t="s">
        <v>556</v>
      </c>
      <c r="Y60" s="15" t="s">
        <v>556</v>
      </c>
      <c r="Z60" s="15" t="s">
        <v>556</v>
      </c>
      <c r="AA60" s="15" t="s">
        <v>556</v>
      </c>
      <c r="AB60" s="15" t="s">
        <v>556</v>
      </c>
      <c r="AC60" s="15" t="s">
        <v>556</v>
      </c>
      <c r="AD60" s="15" t="s">
        <v>556</v>
      </c>
      <c r="AE60" s="15" t="s">
        <v>556</v>
      </c>
      <c r="AF60" s="15" t="s">
        <v>556</v>
      </c>
      <c r="AG60" s="15" t="s">
        <v>556</v>
      </c>
      <c r="AH60" s="15" t="s">
        <v>556</v>
      </c>
      <c r="AI60" s="15" t="s">
        <v>556</v>
      </c>
      <c r="AJ60" s="15" t="s">
        <v>556</v>
      </c>
      <c r="AK60" s="15" t="s">
        <v>556</v>
      </c>
      <c r="AL60" s="15" t="s">
        <v>556</v>
      </c>
      <c r="AM60" s="15" t="s">
        <v>556</v>
      </c>
      <c r="AN60" s="4" t="s">
        <v>254</v>
      </c>
      <c r="AO60" s="4" t="s">
        <v>710</v>
      </c>
      <c r="AP60" s="4" t="s">
        <v>991</v>
      </c>
      <c r="AR60" s="4" t="s">
        <v>310</v>
      </c>
      <c r="AS60" s="4" t="s">
        <v>305</v>
      </c>
      <c r="AT60" s="4" t="s">
        <v>305</v>
      </c>
      <c r="AU60" s="4" t="s">
        <v>954</v>
      </c>
      <c r="AV60" s="4" t="s">
        <v>875</v>
      </c>
      <c r="AW60" s="4" t="s">
        <v>669</v>
      </c>
      <c r="AX60" s="4" t="s">
        <v>961</v>
      </c>
    </row>
    <row r="61" spans="1:50" ht="15" customHeight="1" x14ac:dyDescent="0.2">
      <c r="A61" s="5" t="s">
        <v>653</v>
      </c>
      <c r="B61" s="4" t="s">
        <v>652</v>
      </c>
      <c r="C61" s="4" t="s">
        <v>957</v>
      </c>
      <c r="D61" s="4" t="s">
        <v>597</v>
      </c>
      <c r="E61" s="4" t="s">
        <v>596</v>
      </c>
      <c r="F61" s="15" t="s">
        <v>559</v>
      </c>
      <c r="G61" s="15">
        <v>3</v>
      </c>
      <c r="H61" s="15" t="s">
        <v>194</v>
      </c>
      <c r="I61" s="15" t="s">
        <v>393</v>
      </c>
      <c r="J61" s="15" t="s">
        <v>43</v>
      </c>
      <c r="K61" s="15" t="s">
        <v>397</v>
      </c>
      <c r="L61" s="15" t="s">
        <v>36</v>
      </c>
      <c r="M61" s="15" t="s">
        <v>180</v>
      </c>
      <c r="N61" s="15" t="s">
        <v>178</v>
      </c>
      <c r="O61" s="15" t="s">
        <v>179</v>
      </c>
      <c r="P61" s="15" t="s">
        <v>366</v>
      </c>
      <c r="Q61" s="15" t="s">
        <v>365</v>
      </c>
      <c r="R61" s="15" t="s">
        <v>270</v>
      </c>
      <c r="S61" s="15" t="s">
        <v>75</v>
      </c>
      <c r="T61" s="15" t="s">
        <v>74</v>
      </c>
      <c r="U61" s="15" t="s">
        <v>177</v>
      </c>
      <c r="V61" s="15" t="s">
        <v>41</v>
      </c>
      <c r="W61" s="15" t="s">
        <v>372</v>
      </c>
      <c r="X61" s="15" t="s">
        <v>556</v>
      </c>
      <c r="Y61" s="15" t="s">
        <v>556</v>
      </c>
      <c r="Z61" s="15" t="s">
        <v>556</v>
      </c>
      <c r="AA61" s="15" t="s">
        <v>556</v>
      </c>
      <c r="AB61" s="15" t="s">
        <v>556</v>
      </c>
      <c r="AC61" s="15" t="s">
        <v>556</v>
      </c>
      <c r="AD61" s="15" t="s">
        <v>556</v>
      </c>
      <c r="AE61" s="15" t="s">
        <v>556</v>
      </c>
      <c r="AF61" s="15" t="s">
        <v>556</v>
      </c>
      <c r="AG61" s="15" t="s">
        <v>556</v>
      </c>
      <c r="AH61" s="15" t="s">
        <v>556</v>
      </c>
      <c r="AI61" s="15" t="s">
        <v>556</v>
      </c>
      <c r="AJ61" s="15" t="s">
        <v>556</v>
      </c>
      <c r="AK61" s="15" t="s">
        <v>556</v>
      </c>
      <c r="AL61" s="15" t="s">
        <v>556</v>
      </c>
      <c r="AM61" s="15" t="s">
        <v>556</v>
      </c>
      <c r="AN61" s="4" t="s">
        <v>254</v>
      </c>
      <c r="AO61" s="4" t="s">
        <v>706</v>
      </c>
      <c r="AQ61" s="4" t="s">
        <v>978</v>
      </c>
      <c r="AR61" s="4" t="s">
        <v>310</v>
      </c>
      <c r="AS61" s="4" t="s">
        <v>305</v>
      </c>
      <c r="AU61" s="4" t="s">
        <v>978</v>
      </c>
    </row>
    <row r="62" spans="1:50" ht="15" customHeight="1" x14ac:dyDescent="0.2">
      <c r="A62" s="5" t="s">
        <v>647</v>
      </c>
      <c r="B62" s="4" t="s">
        <v>646</v>
      </c>
      <c r="C62" s="4" t="s">
        <v>225</v>
      </c>
      <c r="D62" s="5" t="s">
        <v>603</v>
      </c>
      <c r="E62" s="14" t="s">
        <v>599</v>
      </c>
      <c r="F62" s="15" t="s">
        <v>559</v>
      </c>
      <c r="G62" s="15">
        <v>5</v>
      </c>
      <c r="H62" s="15" t="s">
        <v>79</v>
      </c>
      <c r="I62" s="15" t="s">
        <v>137</v>
      </c>
      <c r="J62" s="15" t="s">
        <v>187</v>
      </c>
      <c r="K62" s="15" t="s">
        <v>67</v>
      </c>
      <c r="L62" s="15" t="s">
        <v>66</v>
      </c>
      <c r="M62" s="15" t="s">
        <v>65</v>
      </c>
      <c r="N62" s="15" t="s">
        <v>138</v>
      </c>
      <c r="O62" s="15" t="s">
        <v>78</v>
      </c>
      <c r="P62" s="15" t="s">
        <v>147</v>
      </c>
      <c r="Q62" s="15" t="s">
        <v>361</v>
      </c>
      <c r="R62" s="15" t="s">
        <v>96</v>
      </c>
      <c r="S62" s="15" t="s">
        <v>473</v>
      </c>
      <c r="T62" s="15" t="s">
        <v>392</v>
      </c>
      <c r="U62" s="15" t="s">
        <v>201</v>
      </c>
      <c r="V62" s="15" t="s">
        <v>144</v>
      </c>
      <c r="W62" s="15" t="s">
        <v>347</v>
      </c>
      <c r="X62" s="15" t="s">
        <v>556</v>
      </c>
      <c r="Y62" s="15" t="s">
        <v>556</v>
      </c>
      <c r="Z62" s="15" t="s">
        <v>556</v>
      </c>
      <c r="AA62" s="15" t="s">
        <v>556</v>
      </c>
      <c r="AB62" s="15" t="s">
        <v>556</v>
      </c>
      <c r="AC62" s="15" t="s">
        <v>556</v>
      </c>
      <c r="AD62" s="15" t="s">
        <v>556</v>
      </c>
      <c r="AE62" s="15" t="s">
        <v>556</v>
      </c>
      <c r="AF62" s="15" t="s">
        <v>556</v>
      </c>
      <c r="AG62" s="15" t="s">
        <v>556</v>
      </c>
      <c r="AH62" s="15" t="s">
        <v>556</v>
      </c>
      <c r="AI62" s="15" t="s">
        <v>556</v>
      </c>
      <c r="AJ62" s="15" t="s">
        <v>556</v>
      </c>
      <c r="AK62" s="15" t="s">
        <v>556</v>
      </c>
      <c r="AL62" s="15" t="s">
        <v>556</v>
      </c>
      <c r="AM62" s="15" t="s">
        <v>556</v>
      </c>
      <c r="AN62" s="4" t="s">
        <v>254</v>
      </c>
      <c r="AO62" s="4" t="s">
        <v>836</v>
      </c>
      <c r="AP62" s="4" t="s">
        <v>836</v>
      </c>
      <c r="AQ62" s="4" t="s">
        <v>981</v>
      </c>
      <c r="AR62" s="4" t="s">
        <v>310</v>
      </c>
      <c r="AS62" s="4" t="s">
        <v>305</v>
      </c>
      <c r="AT62" s="4" t="s">
        <v>310</v>
      </c>
      <c r="AU62" s="4" t="s">
        <v>711</v>
      </c>
    </row>
    <row r="63" spans="1:50" ht="15" customHeight="1" x14ac:dyDescent="0.2">
      <c r="A63" s="5" t="s">
        <v>649</v>
      </c>
      <c r="B63" s="4" t="s">
        <v>648</v>
      </c>
      <c r="C63" s="4" t="s">
        <v>957</v>
      </c>
      <c r="D63" s="13" t="s">
        <v>924</v>
      </c>
      <c r="E63" s="13" t="s">
        <v>600</v>
      </c>
      <c r="F63" s="15" t="s">
        <v>559</v>
      </c>
      <c r="G63" s="15">
        <v>6</v>
      </c>
      <c r="H63" s="15" t="s">
        <v>68</v>
      </c>
      <c r="I63" s="15" t="s">
        <v>77</v>
      </c>
      <c r="J63" s="15" t="s">
        <v>83</v>
      </c>
      <c r="K63" s="15" t="s">
        <v>105</v>
      </c>
      <c r="L63" s="15" t="s">
        <v>106</v>
      </c>
      <c r="M63" s="15" t="s">
        <v>107</v>
      </c>
      <c r="N63" s="15" t="s">
        <v>111</v>
      </c>
      <c r="O63" s="15" t="s">
        <v>127</v>
      </c>
      <c r="P63" s="15" t="s">
        <v>89</v>
      </c>
      <c r="Q63" s="15" t="s">
        <v>99</v>
      </c>
      <c r="R63" s="15" t="s">
        <v>88</v>
      </c>
      <c r="S63" s="15" t="s">
        <v>186</v>
      </c>
      <c r="T63" s="15" t="s">
        <v>97</v>
      </c>
      <c r="U63" s="15" t="s">
        <v>98</v>
      </c>
      <c r="V63" s="15" t="s">
        <v>136</v>
      </c>
      <c r="W63" s="15" t="s">
        <v>82</v>
      </c>
      <c r="X63" s="15" t="s">
        <v>556</v>
      </c>
      <c r="Y63" s="15" t="s">
        <v>556</v>
      </c>
      <c r="Z63" s="15" t="s">
        <v>556</v>
      </c>
      <c r="AA63" s="15" t="s">
        <v>556</v>
      </c>
      <c r="AB63" s="15" t="s">
        <v>556</v>
      </c>
      <c r="AC63" s="15" t="s">
        <v>556</v>
      </c>
      <c r="AD63" s="15" t="s">
        <v>556</v>
      </c>
      <c r="AE63" s="15" t="s">
        <v>556</v>
      </c>
      <c r="AF63" s="15" t="s">
        <v>556</v>
      </c>
      <c r="AG63" s="15" t="s">
        <v>556</v>
      </c>
      <c r="AH63" s="15" t="s">
        <v>556</v>
      </c>
      <c r="AI63" s="15" t="s">
        <v>556</v>
      </c>
      <c r="AJ63" s="15" t="s">
        <v>556</v>
      </c>
      <c r="AK63" s="15" t="s">
        <v>556</v>
      </c>
      <c r="AL63" s="15" t="s">
        <v>556</v>
      </c>
      <c r="AM63" s="15" t="s">
        <v>556</v>
      </c>
      <c r="AN63" s="4" t="s">
        <v>254</v>
      </c>
      <c r="AO63" s="4" t="s">
        <v>712</v>
      </c>
      <c r="AR63" s="4" t="s">
        <v>310</v>
      </c>
      <c r="AS63" s="4" t="s">
        <v>305</v>
      </c>
    </row>
    <row r="64" spans="1:50" ht="15" customHeight="1" x14ac:dyDescent="0.2">
      <c r="A64" s="5" t="s">
        <v>645</v>
      </c>
      <c r="B64" s="4" t="s">
        <v>644</v>
      </c>
      <c r="C64" s="4" t="s">
        <v>225</v>
      </c>
      <c r="D64" s="13" t="s">
        <v>600</v>
      </c>
      <c r="E64" s="13" t="s">
        <v>601</v>
      </c>
      <c r="F64" s="15" t="s">
        <v>559</v>
      </c>
      <c r="G64" s="15">
        <v>7</v>
      </c>
      <c r="H64" s="15" t="s">
        <v>39</v>
      </c>
      <c r="I64" s="15" t="s">
        <v>40</v>
      </c>
      <c r="J64" s="15" t="s">
        <v>466</v>
      </c>
      <c r="K64" s="15" t="s">
        <v>47</v>
      </c>
      <c r="L64" s="15" t="s">
        <v>371</v>
      </c>
      <c r="M64" s="15" t="s">
        <v>373</v>
      </c>
      <c r="N64" s="15" t="s">
        <v>104</v>
      </c>
      <c r="O64" s="15" t="s">
        <v>51</v>
      </c>
      <c r="P64" s="15" t="s">
        <v>169</v>
      </c>
      <c r="Q64" s="15" t="s">
        <v>140</v>
      </c>
      <c r="R64" s="15" t="s">
        <v>50</v>
      </c>
      <c r="S64" s="15" t="s">
        <v>172</v>
      </c>
      <c r="T64" s="15" t="s">
        <v>171</v>
      </c>
      <c r="U64" s="15" t="s">
        <v>170</v>
      </c>
      <c r="V64" s="15" t="s">
        <v>46</v>
      </c>
      <c r="W64" s="15" t="s">
        <v>119</v>
      </c>
      <c r="X64" s="15" t="s">
        <v>556</v>
      </c>
      <c r="Y64" s="15" t="s">
        <v>556</v>
      </c>
      <c r="Z64" s="15" t="s">
        <v>556</v>
      </c>
      <c r="AA64" s="15" t="s">
        <v>556</v>
      </c>
      <c r="AB64" s="15" t="s">
        <v>556</v>
      </c>
      <c r="AC64" s="15" t="s">
        <v>556</v>
      </c>
      <c r="AD64" s="15" t="s">
        <v>556</v>
      </c>
      <c r="AE64" s="15" t="s">
        <v>556</v>
      </c>
      <c r="AF64" s="15" t="s">
        <v>556</v>
      </c>
      <c r="AG64" s="15" t="s">
        <v>556</v>
      </c>
      <c r="AH64" s="15" t="s">
        <v>556</v>
      </c>
      <c r="AI64" s="15" t="s">
        <v>556</v>
      </c>
      <c r="AJ64" s="15" t="s">
        <v>556</v>
      </c>
      <c r="AK64" s="15" t="s">
        <v>556</v>
      </c>
      <c r="AL64" s="15" t="s">
        <v>556</v>
      </c>
      <c r="AM64" s="15" t="s">
        <v>556</v>
      </c>
      <c r="AN64" s="4" t="s">
        <v>254</v>
      </c>
      <c r="AO64" s="4" t="s">
        <v>702</v>
      </c>
      <c r="AR64" s="4" t="s">
        <v>310</v>
      </c>
      <c r="AS64" s="4" t="s">
        <v>305</v>
      </c>
      <c r="AT64" s="4" t="s">
        <v>310</v>
      </c>
      <c r="AU64" s="4" t="s">
        <v>669</v>
      </c>
    </row>
    <row r="65" spans="1:49" ht="15" customHeight="1" x14ac:dyDescent="0.2">
      <c r="A65" s="5" t="s">
        <v>1034</v>
      </c>
      <c r="B65" s="4" t="s">
        <v>1033</v>
      </c>
      <c r="C65" s="4" t="s">
        <v>957</v>
      </c>
      <c r="D65" s="4" t="s">
        <v>602</v>
      </c>
      <c r="E65" s="4" t="s">
        <v>602</v>
      </c>
      <c r="F65" s="15" t="s">
        <v>559</v>
      </c>
      <c r="G65" s="15">
        <v>8</v>
      </c>
      <c r="H65" s="15" t="s">
        <v>112</v>
      </c>
      <c r="I65" s="15" t="s">
        <v>69</v>
      </c>
      <c r="J65" s="15" t="s">
        <v>165</v>
      </c>
      <c r="K65" s="15" t="s">
        <v>76</v>
      </c>
      <c r="L65" s="15" t="s">
        <v>71</v>
      </c>
      <c r="M65" s="15" t="s">
        <v>72</v>
      </c>
      <c r="N65" s="15" t="s">
        <v>110</v>
      </c>
      <c r="O65" s="15" t="s">
        <v>85</v>
      </c>
      <c r="P65" s="15" t="s">
        <v>115</v>
      </c>
      <c r="Q65" s="15" t="s">
        <v>103</v>
      </c>
      <c r="R65" s="15" t="s">
        <v>95</v>
      </c>
      <c r="S65" s="15" t="s">
        <v>86</v>
      </c>
      <c r="T65" s="15" t="s">
        <v>92</v>
      </c>
      <c r="U65" s="15" t="s">
        <v>44</v>
      </c>
      <c r="V65" s="15" t="s">
        <v>368</v>
      </c>
      <c r="W65" s="15" t="s">
        <v>48</v>
      </c>
      <c r="X65" s="15" t="s">
        <v>556</v>
      </c>
      <c r="Y65" s="15" t="s">
        <v>556</v>
      </c>
      <c r="Z65" s="15" t="s">
        <v>556</v>
      </c>
      <c r="AA65" s="15" t="s">
        <v>556</v>
      </c>
      <c r="AB65" s="15" t="s">
        <v>556</v>
      </c>
      <c r="AC65" s="15" t="s">
        <v>556</v>
      </c>
      <c r="AD65" s="15" t="s">
        <v>556</v>
      </c>
      <c r="AE65" s="15" t="s">
        <v>556</v>
      </c>
      <c r="AF65" s="15" t="s">
        <v>556</v>
      </c>
      <c r="AG65" s="15" t="s">
        <v>556</v>
      </c>
      <c r="AH65" s="15" t="s">
        <v>556</v>
      </c>
      <c r="AI65" s="15" t="s">
        <v>556</v>
      </c>
      <c r="AJ65" s="15" t="s">
        <v>556</v>
      </c>
      <c r="AK65" s="15" t="s">
        <v>556</v>
      </c>
      <c r="AL65" s="15" t="s">
        <v>556</v>
      </c>
      <c r="AM65" s="15" t="s">
        <v>556</v>
      </c>
      <c r="AN65" s="4" t="s">
        <v>254</v>
      </c>
      <c r="AO65" s="4" t="s">
        <v>1013</v>
      </c>
      <c r="AR65" s="4" t="s">
        <v>310</v>
      </c>
      <c r="AS65" s="4" t="s">
        <v>305</v>
      </c>
      <c r="AU65" s="4" t="s">
        <v>1076</v>
      </c>
      <c r="AV65" s="4" t="s">
        <v>1077</v>
      </c>
      <c r="AW65" s="4" t="s">
        <v>1132</v>
      </c>
    </row>
    <row r="66" spans="1:49" ht="15" customHeight="1" x14ac:dyDescent="0.2">
      <c r="A66" s="5" t="s">
        <v>736</v>
      </c>
      <c r="B66" s="4" t="s">
        <v>735</v>
      </c>
      <c r="C66" s="4" t="s">
        <v>225</v>
      </c>
      <c r="D66" s="13" t="s">
        <v>695</v>
      </c>
      <c r="E66" s="13" t="s">
        <v>695</v>
      </c>
      <c r="F66" s="24" t="s">
        <v>678</v>
      </c>
      <c r="G66" s="24">
        <v>1</v>
      </c>
      <c r="H66" s="24" t="s">
        <v>379</v>
      </c>
      <c r="I66" s="24" t="s">
        <v>391</v>
      </c>
      <c r="J66" s="24" t="s">
        <v>362</v>
      </c>
      <c r="K66" s="24" t="s">
        <v>356</v>
      </c>
      <c r="L66" s="24" t="s">
        <v>380</v>
      </c>
      <c r="M66" s="24" t="s">
        <v>332</v>
      </c>
      <c r="N66" s="24" t="s">
        <v>366</v>
      </c>
      <c r="O66" s="24" t="s">
        <v>377</v>
      </c>
      <c r="P66" s="24" t="s">
        <v>109</v>
      </c>
      <c r="Q66" s="24" t="s">
        <v>360</v>
      </c>
      <c r="R66" s="24" t="s">
        <v>361</v>
      </c>
      <c r="S66" s="24" t="s">
        <v>363</v>
      </c>
      <c r="T66" s="24" t="s">
        <v>367</v>
      </c>
      <c r="U66" s="24" t="s">
        <v>203</v>
      </c>
      <c r="V66" s="24" t="s">
        <v>197</v>
      </c>
      <c r="W66" s="24" t="s">
        <v>385</v>
      </c>
      <c r="X66" s="4" t="s">
        <v>679</v>
      </c>
      <c r="Y66" s="4" t="s">
        <v>679</v>
      </c>
      <c r="Z66" s="4" t="s">
        <v>679</v>
      </c>
      <c r="AA66" s="4" t="s">
        <v>679</v>
      </c>
      <c r="AB66" s="4" t="s">
        <v>679</v>
      </c>
      <c r="AC66" s="4" t="s">
        <v>679</v>
      </c>
      <c r="AD66" s="4" t="s">
        <v>679</v>
      </c>
      <c r="AE66" s="4" t="s">
        <v>679</v>
      </c>
      <c r="AF66" s="4" t="s">
        <v>679</v>
      </c>
      <c r="AG66" s="4" t="s">
        <v>679</v>
      </c>
      <c r="AH66" s="4" t="s">
        <v>679</v>
      </c>
      <c r="AI66" s="4" t="s">
        <v>679</v>
      </c>
      <c r="AJ66" s="4" t="s">
        <v>679</v>
      </c>
      <c r="AK66" s="4" t="s">
        <v>679</v>
      </c>
      <c r="AL66" s="4" t="s">
        <v>679</v>
      </c>
      <c r="AM66" s="4" t="s">
        <v>679</v>
      </c>
      <c r="AN66" s="4" t="s">
        <v>254</v>
      </c>
      <c r="AP66" s="4" t="s">
        <v>703</v>
      </c>
      <c r="AQ66" s="4" t="s">
        <v>981</v>
      </c>
      <c r="AR66" s="4" t="s">
        <v>310</v>
      </c>
      <c r="AS66" s="4" t="s">
        <v>310</v>
      </c>
      <c r="AT66" s="4" t="s">
        <v>310</v>
      </c>
      <c r="AU66" s="4" t="s">
        <v>831</v>
      </c>
      <c r="AV66" s="4" t="s">
        <v>669</v>
      </c>
    </row>
    <row r="67" spans="1:49" ht="15" customHeight="1" x14ac:dyDescent="0.2">
      <c r="A67" s="5" t="s">
        <v>738</v>
      </c>
      <c r="B67" s="4" t="s">
        <v>737</v>
      </c>
      <c r="C67" s="4" t="s">
        <v>225</v>
      </c>
      <c r="D67" s="4" t="s">
        <v>696</v>
      </c>
      <c r="E67" s="13" t="s">
        <v>697</v>
      </c>
      <c r="F67" s="24" t="s">
        <v>678</v>
      </c>
      <c r="G67" s="24">
        <v>2</v>
      </c>
      <c r="H67" s="24" t="s">
        <v>123</v>
      </c>
      <c r="I67" s="24" t="s">
        <v>349</v>
      </c>
      <c r="J67" s="24" t="s">
        <v>480</v>
      </c>
      <c r="K67" s="24" t="s">
        <v>355</v>
      </c>
      <c r="L67" s="24" t="s">
        <v>375</v>
      </c>
      <c r="M67" s="24" t="s">
        <v>383</v>
      </c>
      <c r="N67" s="24" t="s">
        <v>80</v>
      </c>
      <c r="O67" s="24" t="s">
        <v>70</v>
      </c>
      <c r="P67" s="24" t="s">
        <v>202</v>
      </c>
      <c r="Q67" s="24" t="s">
        <v>102</v>
      </c>
      <c r="R67" s="24" t="s">
        <v>108</v>
      </c>
      <c r="S67" s="24" t="s">
        <v>113</v>
      </c>
      <c r="T67" s="24" t="s">
        <v>370</v>
      </c>
      <c r="U67" s="24" t="s">
        <v>378</v>
      </c>
      <c r="V67" s="24" t="s">
        <v>81</v>
      </c>
      <c r="W67" s="24" t="s">
        <v>128</v>
      </c>
      <c r="X67" s="4" t="s">
        <v>679</v>
      </c>
      <c r="Y67" s="4" t="s">
        <v>679</v>
      </c>
      <c r="Z67" s="4" t="s">
        <v>679</v>
      </c>
      <c r="AA67" s="4" t="s">
        <v>679</v>
      </c>
      <c r="AB67" s="4" t="s">
        <v>679</v>
      </c>
      <c r="AC67" s="4" t="s">
        <v>679</v>
      </c>
      <c r="AD67" s="4" t="s">
        <v>679</v>
      </c>
      <c r="AE67" s="4" t="s">
        <v>679</v>
      </c>
      <c r="AF67" s="4" t="s">
        <v>679</v>
      </c>
      <c r="AG67" s="4" t="s">
        <v>679</v>
      </c>
      <c r="AH67" s="4" t="s">
        <v>679</v>
      </c>
      <c r="AI67" s="4" t="s">
        <v>679</v>
      </c>
      <c r="AJ67" s="4" t="s">
        <v>679</v>
      </c>
      <c r="AK67" s="4" t="s">
        <v>679</v>
      </c>
      <c r="AL67" s="4" t="s">
        <v>679</v>
      </c>
      <c r="AM67" s="4" t="s">
        <v>679</v>
      </c>
      <c r="AN67" s="4" t="s">
        <v>254</v>
      </c>
      <c r="AP67" s="4" t="s">
        <v>868</v>
      </c>
      <c r="AR67" s="4" t="s">
        <v>310</v>
      </c>
      <c r="AS67" s="4" t="s">
        <v>310</v>
      </c>
      <c r="AT67" s="4" t="s">
        <v>310</v>
      </c>
      <c r="AU67" s="4" t="s">
        <v>751</v>
      </c>
    </row>
    <row r="68" spans="1:49" ht="15" customHeight="1" x14ac:dyDescent="0.2">
      <c r="A68" s="4" t="s">
        <v>744</v>
      </c>
      <c r="B68" s="4" t="s">
        <v>743</v>
      </c>
      <c r="C68" s="4" t="s">
        <v>957</v>
      </c>
      <c r="D68" s="4" t="s">
        <v>691</v>
      </c>
      <c r="E68" s="4" t="s">
        <v>690</v>
      </c>
      <c r="F68" s="24" t="s">
        <v>682</v>
      </c>
      <c r="G68" s="24">
        <v>3</v>
      </c>
      <c r="H68" s="24" t="s">
        <v>351</v>
      </c>
      <c r="I68" s="24" t="s">
        <v>132</v>
      </c>
      <c r="J68" s="24" t="s">
        <v>147</v>
      </c>
      <c r="K68" s="24" t="s">
        <v>61</v>
      </c>
      <c r="L68" s="24" t="s">
        <v>60</v>
      </c>
      <c r="M68" s="24" t="s">
        <v>198</v>
      </c>
      <c r="N68" s="24" t="s">
        <v>56</v>
      </c>
      <c r="O68" s="24" t="s">
        <v>63</v>
      </c>
      <c r="P68" s="24" t="s">
        <v>62</v>
      </c>
      <c r="Q68" s="24" t="s">
        <v>146</v>
      </c>
      <c r="R68" s="24" t="s">
        <v>55</v>
      </c>
      <c r="S68" s="24" t="s">
        <v>329</v>
      </c>
      <c r="T68" s="24" t="s">
        <v>57</v>
      </c>
      <c r="U68" s="24" t="s">
        <v>58</v>
      </c>
      <c r="V68" s="24" t="s">
        <v>72</v>
      </c>
      <c r="W68" s="24" t="s">
        <v>76</v>
      </c>
      <c r="X68" s="4" t="s">
        <v>681</v>
      </c>
      <c r="Y68" s="4" t="s">
        <v>681</v>
      </c>
      <c r="Z68" s="4" t="s">
        <v>681</v>
      </c>
      <c r="AA68" s="4" t="s">
        <v>681</v>
      </c>
      <c r="AB68" s="4" t="s">
        <v>681</v>
      </c>
      <c r="AC68" s="4" t="s">
        <v>681</v>
      </c>
      <c r="AD68" s="4" t="s">
        <v>681</v>
      </c>
      <c r="AE68" s="4" t="s">
        <v>681</v>
      </c>
      <c r="AF68" s="4" t="s">
        <v>681</v>
      </c>
      <c r="AG68" s="4" t="s">
        <v>681</v>
      </c>
      <c r="AH68" s="4" t="s">
        <v>681</v>
      </c>
      <c r="AI68" s="4" t="s">
        <v>681</v>
      </c>
      <c r="AJ68" s="4" t="s">
        <v>681</v>
      </c>
      <c r="AK68" s="4" t="s">
        <v>681</v>
      </c>
      <c r="AL68" s="4" t="s">
        <v>681</v>
      </c>
      <c r="AM68" s="4" t="s">
        <v>681</v>
      </c>
      <c r="AN68" s="4" t="s">
        <v>254</v>
      </c>
      <c r="AO68" s="4" t="s">
        <v>829</v>
      </c>
      <c r="AQ68" s="4" t="s">
        <v>980</v>
      </c>
      <c r="AR68" s="4" t="s">
        <v>310</v>
      </c>
      <c r="AS68" s="4" t="s">
        <v>310</v>
      </c>
      <c r="AT68" s="4" t="s">
        <v>310</v>
      </c>
      <c r="AU68" s="4" t="s">
        <v>757</v>
      </c>
      <c r="AV68" s="4" t="s">
        <v>980</v>
      </c>
    </row>
    <row r="69" spans="1:49" ht="15" customHeight="1" x14ac:dyDescent="0.2">
      <c r="A69" s="5" t="s">
        <v>746</v>
      </c>
      <c r="B69" s="4" t="s">
        <v>745</v>
      </c>
      <c r="C69" s="4" t="s">
        <v>957</v>
      </c>
      <c r="D69" s="4" t="s">
        <v>684</v>
      </c>
      <c r="E69" s="13" t="s">
        <v>685</v>
      </c>
      <c r="F69" s="24" t="s">
        <v>682</v>
      </c>
      <c r="G69" s="24">
        <v>4</v>
      </c>
      <c r="H69" s="24" t="s">
        <v>39</v>
      </c>
      <c r="I69" s="24" t="s">
        <v>48</v>
      </c>
      <c r="J69" s="24" t="s">
        <v>373</v>
      </c>
      <c r="K69" s="24" t="s">
        <v>104</v>
      </c>
      <c r="L69" s="24" t="s">
        <v>371</v>
      </c>
      <c r="M69" s="24" t="s">
        <v>47</v>
      </c>
      <c r="N69" s="24" t="s">
        <v>44</v>
      </c>
      <c r="O69" s="24" t="s">
        <v>368</v>
      </c>
      <c r="P69" s="24" t="s">
        <v>51</v>
      </c>
      <c r="Q69" s="24" t="s">
        <v>85</v>
      </c>
      <c r="R69" s="24" t="s">
        <v>114</v>
      </c>
      <c r="S69" s="24" t="s">
        <v>75</v>
      </c>
      <c r="T69" s="24" t="s">
        <v>74</v>
      </c>
      <c r="U69" s="24" t="s">
        <v>73</v>
      </c>
      <c r="V69" s="24" t="s">
        <v>54</v>
      </c>
      <c r="W69" s="24" t="s">
        <v>336</v>
      </c>
      <c r="X69" s="4" t="s">
        <v>681</v>
      </c>
      <c r="Y69" s="4" t="s">
        <v>681</v>
      </c>
      <c r="Z69" s="4" t="s">
        <v>681</v>
      </c>
      <c r="AA69" s="4" t="s">
        <v>681</v>
      </c>
      <c r="AB69" s="4" t="s">
        <v>681</v>
      </c>
      <c r="AC69" s="4" t="s">
        <v>681</v>
      </c>
      <c r="AD69" s="4" t="s">
        <v>681</v>
      </c>
      <c r="AE69" s="4" t="s">
        <v>681</v>
      </c>
      <c r="AF69" s="4" t="s">
        <v>681</v>
      </c>
      <c r="AG69" s="4" t="s">
        <v>681</v>
      </c>
      <c r="AH69" s="4" t="s">
        <v>681</v>
      </c>
      <c r="AI69" s="4" t="s">
        <v>681</v>
      </c>
      <c r="AJ69" s="4" t="s">
        <v>681</v>
      </c>
      <c r="AK69" s="4" t="s">
        <v>681</v>
      </c>
      <c r="AL69" s="4" t="s">
        <v>681</v>
      </c>
      <c r="AM69" s="4" t="s">
        <v>681</v>
      </c>
      <c r="AN69" s="4" t="s">
        <v>254</v>
      </c>
      <c r="AO69" s="4" t="s">
        <v>802</v>
      </c>
      <c r="AQ69" s="4" t="s">
        <v>1715</v>
      </c>
      <c r="AR69" s="4" t="s">
        <v>310</v>
      </c>
      <c r="AS69" s="4" t="s">
        <v>310</v>
      </c>
      <c r="AU69" s="4" t="s">
        <v>1711</v>
      </c>
      <c r="AV69" s="4" t="s">
        <v>841</v>
      </c>
    </row>
    <row r="70" spans="1:49" ht="15" customHeight="1" x14ac:dyDescent="0.2">
      <c r="A70" s="5" t="s">
        <v>742</v>
      </c>
      <c r="B70" s="4" t="s">
        <v>741</v>
      </c>
      <c r="C70" s="4" t="s">
        <v>225</v>
      </c>
      <c r="D70" s="13" t="s">
        <v>925</v>
      </c>
      <c r="E70" s="13" t="s">
        <v>689</v>
      </c>
      <c r="F70" s="24" t="s">
        <v>682</v>
      </c>
      <c r="G70" s="24">
        <v>6</v>
      </c>
      <c r="H70" s="24" t="s">
        <v>71</v>
      </c>
      <c r="I70" s="24" t="s">
        <v>112</v>
      </c>
      <c r="J70" s="24" t="s">
        <v>172</v>
      </c>
      <c r="K70" s="24" t="s">
        <v>171</v>
      </c>
      <c r="L70" s="24" t="s">
        <v>87</v>
      </c>
      <c r="M70" s="24" t="s">
        <v>131</v>
      </c>
      <c r="N70" s="24" t="s">
        <v>110</v>
      </c>
      <c r="O70" s="24" t="s">
        <v>90</v>
      </c>
      <c r="P70" s="24" t="s">
        <v>140</v>
      </c>
      <c r="Q70" s="24" t="s">
        <v>169</v>
      </c>
      <c r="R70" s="24" t="s">
        <v>45</v>
      </c>
      <c r="S70" s="24" t="s">
        <v>46</v>
      </c>
      <c r="T70" s="24" t="s">
        <v>170</v>
      </c>
      <c r="U70" s="24" t="s">
        <v>162</v>
      </c>
      <c r="V70" s="24" t="s">
        <v>68</v>
      </c>
      <c r="W70" s="24" t="s">
        <v>190</v>
      </c>
      <c r="X70" s="4" t="s">
        <v>681</v>
      </c>
      <c r="Y70" s="4" t="s">
        <v>681</v>
      </c>
      <c r="Z70" s="4" t="s">
        <v>681</v>
      </c>
      <c r="AA70" s="4" t="s">
        <v>681</v>
      </c>
      <c r="AB70" s="4" t="s">
        <v>681</v>
      </c>
      <c r="AC70" s="4" t="s">
        <v>681</v>
      </c>
      <c r="AD70" s="4" t="s">
        <v>681</v>
      </c>
      <c r="AE70" s="4" t="s">
        <v>681</v>
      </c>
      <c r="AF70" s="4" t="s">
        <v>681</v>
      </c>
      <c r="AG70" s="4" t="s">
        <v>681</v>
      </c>
      <c r="AH70" s="4" t="s">
        <v>681</v>
      </c>
      <c r="AI70" s="4" t="s">
        <v>681</v>
      </c>
      <c r="AJ70" s="4" t="s">
        <v>681</v>
      </c>
      <c r="AK70" s="4" t="s">
        <v>681</v>
      </c>
      <c r="AL70" s="4" t="s">
        <v>681</v>
      </c>
      <c r="AM70" s="4" t="s">
        <v>681</v>
      </c>
      <c r="AN70" s="4" t="s">
        <v>254</v>
      </c>
      <c r="AO70" s="4" t="s">
        <v>834</v>
      </c>
      <c r="AP70" s="4" t="s">
        <v>835</v>
      </c>
      <c r="AQ70" s="4" t="s">
        <v>981</v>
      </c>
      <c r="AR70" s="4" t="s">
        <v>310</v>
      </c>
      <c r="AS70" s="4" t="s">
        <v>310</v>
      </c>
      <c r="AT70" s="4" t="s">
        <v>305</v>
      </c>
      <c r="AU70" s="4" t="s">
        <v>752</v>
      </c>
    </row>
    <row r="71" spans="1:49" ht="15" customHeight="1" x14ac:dyDescent="0.2">
      <c r="A71" s="5" t="s">
        <v>740</v>
      </c>
      <c r="B71" s="4" t="s">
        <v>739</v>
      </c>
      <c r="C71" s="4" t="s">
        <v>957</v>
      </c>
      <c r="D71" s="4" t="s">
        <v>688</v>
      </c>
      <c r="E71" s="4" t="s">
        <v>688</v>
      </c>
      <c r="F71" s="24" t="s">
        <v>682</v>
      </c>
      <c r="G71" s="24">
        <v>8</v>
      </c>
      <c r="H71" s="24" t="s">
        <v>69</v>
      </c>
      <c r="I71" s="24" t="s">
        <v>77</v>
      </c>
      <c r="J71" s="24" t="s">
        <v>105</v>
      </c>
      <c r="K71" s="24" t="s">
        <v>106</v>
      </c>
      <c r="L71" s="24" t="s">
        <v>107</v>
      </c>
      <c r="M71" s="24" t="s">
        <v>186</v>
      </c>
      <c r="N71" s="24" t="s">
        <v>267</v>
      </c>
      <c r="O71" s="24" t="s">
        <v>127</v>
      </c>
      <c r="P71" s="24" t="s">
        <v>111</v>
      </c>
      <c r="Q71" s="24" t="s">
        <v>89</v>
      </c>
      <c r="R71" s="24" t="s">
        <v>88</v>
      </c>
      <c r="S71" s="24" t="s">
        <v>96</v>
      </c>
      <c r="T71" s="24" t="s">
        <v>139</v>
      </c>
      <c r="U71" s="24" t="s">
        <v>164</v>
      </c>
      <c r="V71" s="24" t="s">
        <v>120</v>
      </c>
      <c r="W71" s="24" t="s">
        <v>191</v>
      </c>
      <c r="X71" s="4" t="s">
        <v>681</v>
      </c>
      <c r="Y71" s="4" t="s">
        <v>681</v>
      </c>
      <c r="Z71" s="4" t="s">
        <v>681</v>
      </c>
      <c r="AA71" s="4" t="s">
        <v>681</v>
      </c>
      <c r="AB71" s="4" t="s">
        <v>681</v>
      </c>
      <c r="AC71" s="4" t="s">
        <v>681</v>
      </c>
      <c r="AD71" s="4" t="s">
        <v>681</v>
      </c>
      <c r="AE71" s="4" t="s">
        <v>681</v>
      </c>
      <c r="AF71" s="4" t="s">
        <v>681</v>
      </c>
      <c r="AG71" s="4" t="s">
        <v>681</v>
      </c>
      <c r="AH71" s="4" t="s">
        <v>681</v>
      </c>
      <c r="AI71" s="4" t="s">
        <v>681</v>
      </c>
      <c r="AJ71" s="4" t="s">
        <v>681</v>
      </c>
      <c r="AK71" s="4" t="s">
        <v>681</v>
      </c>
      <c r="AL71" s="4" t="s">
        <v>681</v>
      </c>
      <c r="AM71" s="4" t="s">
        <v>681</v>
      </c>
      <c r="AN71" s="4" t="s">
        <v>254</v>
      </c>
      <c r="AO71" s="4" t="s">
        <v>842</v>
      </c>
      <c r="AR71" s="4" t="s">
        <v>310</v>
      </c>
      <c r="AS71" s="4" t="s">
        <v>310</v>
      </c>
      <c r="AT71" s="4" t="s">
        <v>312</v>
      </c>
    </row>
    <row r="72" spans="1:49" ht="15" customHeight="1" x14ac:dyDescent="0.2">
      <c r="A72" s="5" t="s">
        <v>748</v>
      </c>
      <c r="B72" s="4" t="s">
        <v>747</v>
      </c>
      <c r="C72" s="4" t="s">
        <v>225</v>
      </c>
      <c r="D72" s="13" t="s">
        <v>698</v>
      </c>
      <c r="E72" s="13" t="s">
        <v>698</v>
      </c>
      <c r="F72" s="24" t="s">
        <v>683</v>
      </c>
      <c r="G72" s="24">
        <v>1</v>
      </c>
      <c r="H72" s="24" t="s">
        <v>192</v>
      </c>
      <c r="I72" s="24" t="s">
        <v>129</v>
      </c>
      <c r="J72" s="24" t="s">
        <v>82</v>
      </c>
      <c r="K72" s="24" t="s">
        <v>65</v>
      </c>
      <c r="L72" s="24" t="s">
        <v>187</v>
      </c>
      <c r="M72" s="24" t="s">
        <v>188</v>
      </c>
      <c r="N72" s="24" t="s">
        <v>66</v>
      </c>
      <c r="O72" s="24" t="s">
        <v>67</v>
      </c>
      <c r="P72" s="24" t="s">
        <v>137</v>
      </c>
      <c r="Q72" s="24" t="s">
        <v>79</v>
      </c>
      <c r="R72" s="24" t="s">
        <v>477</v>
      </c>
      <c r="S72" s="24" t="s">
        <v>102</v>
      </c>
      <c r="T72" s="24" t="s">
        <v>385</v>
      </c>
      <c r="U72" s="24" t="s">
        <v>108</v>
      </c>
      <c r="V72" s="24" t="s">
        <v>361</v>
      </c>
      <c r="W72" s="24" t="s">
        <v>362</v>
      </c>
      <c r="X72" s="4" t="s">
        <v>681</v>
      </c>
      <c r="Y72" s="4" t="s">
        <v>681</v>
      </c>
      <c r="Z72" s="4" t="s">
        <v>681</v>
      </c>
      <c r="AA72" s="4" t="s">
        <v>681</v>
      </c>
      <c r="AB72" s="4" t="s">
        <v>681</v>
      </c>
      <c r="AC72" s="4" t="s">
        <v>681</v>
      </c>
      <c r="AD72" s="4" t="s">
        <v>681</v>
      </c>
      <c r="AE72" s="4" t="s">
        <v>681</v>
      </c>
      <c r="AF72" s="4" t="s">
        <v>681</v>
      </c>
      <c r="AG72" s="4" t="s">
        <v>681</v>
      </c>
      <c r="AH72" s="4" t="s">
        <v>681</v>
      </c>
      <c r="AI72" s="4" t="s">
        <v>681</v>
      </c>
      <c r="AJ72" s="4" t="s">
        <v>681</v>
      </c>
      <c r="AK72" s="4" t="s">
        <v>681</v>
      </c>
      <c r="AL72" s="4" t="s">
        <v>681</v>
      </c>
      <c r="AM72" s="4" t="s">
        <v>681</v>
      </c>
      <c r="AN72" s="4" t="s">
        <v>254</v>
      </c>
      <c r="AO72" s="4" t="s">
        <v>878</v>
      </c>
      <c r="AR72" s="4" t="s">
        <v>310</v>
      </c>
      <c r="AS72" s="4" t="s">
        <v>310</v>
      </c>
      <c r="AT72" s="4" t="s">
        <v>310</v>
      </c>
      <c r="AU72" s="4" t="s">
        <v>799</v>
      </c>
    </row>
    <row r="73" spans="1:49" ht="15" customHeight="1" x14ac:dyDescent="0.2">
      <c r="A73" s="5" t="s">
        <v>750</v>
      </c>
      <c r="B73" s="4" t="s">
        <v>749</v>
      </c>
      <c r="C73" s="4" t="s">
        <v>957</v>
      </c>
      <c r="D73" s="4" t="s">
        <v>692</v>
      </c>
      <c r="E73" s="13" t="s">
        <v>693</v>
      </c>
      <c r="F73" s="24" t="s">
        <v>683</v>
      </c>
      <c r="G73" s="24">
        <v>2</v>
      </c>
      <c r="H73" s="24" t="s">
        <v>473</v>
      </c>
      <c r="I73" s="24" t="s">
        <v>348</v>
      </c>
      <c r="J73" s="24" t="s">
        <v>143</v>
      </c>
      <c r="K73" s="24" t="s">
        <v>334</v>
      </c>
      <c r="L73" s="24" t="s">
        <v>276</v>
      </c>
      <c r="M73" s="24" t="s">
        <v>345</v>
      </c>
      <c r="N73" s="24" t="s">
        <v>386</v>
      </c>
      <c r="O73" s="24" t="s">
        <v>328</v>
      </c>
      <c r="P73" s="24" t="s">
        <v>352</v>
      </c>
      <c r="Q73" s="24" t="s">
        <v>144</v>
      </c>
      <c r="R73" s="24" t="s">
        <v>347</v>
      </c>
      <c r="S73" s="24" t="s">
        <v>467</v>
      </c>
      <c r="T73" s="24" t="s">
        <v>387</v>
      </c>
      <c r="U73" s="24" t="s">
        <v>271</v>
      </c>
      <c r="V73" s="24" t="s">
        <v>53</v>
      </c>
      <c r="W73" s="24" t="s">
        <v>174</v>
      </c>
      <c r="X73" s="4" t="s">
        <v>681</v>
      </c>
      <c r="Y73" s="4" t="s">
        <v>681</v>
      </c>
      <c r="Z73" s="4" t="s">
        <v>681</v>
      </c>
      <c r="AA73" s="4" t="s">
        <v>681</v>
      </c>
      <c r="AB73" s="4" t="s">
        <v>681</v>
      </c>
      <c r="AC73" s="4" t="s">
        <v>681</v>
      </c>
      <c r="AD73" s="4" t="s">
        <v>681</v>
      </c>
      <c r="AE73" s="4" t="s">
        <v>681</v>
      </c>
      <c r="AF73" s="4" t="s">
        <v>681</v>
      </c>
      <c r="AG73" s="4" t="s">
        <v>681</v>
      </c>
      <c r="AH73" s="4" t="s">
        <v>681</v>
      </c>
      <c r="AI73" s="4" t="s">
        <v>681</v>
      </c>
      <c r="AJ73" s="4" t="s">
        <v>681</v>
      </c>
      <c r="AK73" s="4" t="s">
        <v>681</v>
      </c>
      <c r="AL73" s="4" t="s">
        <v>681</v>
      </c>
      <c r="AM73" s="4" t="s">
        <v>681</v>
      </c>
      <c r="AN73" s="4" t="s">
        <v>254</v>
      </c>
      <c r="AO73" s="4" t="s">
        <v>765</v>
      </c>
      <c r="AP73" s="4" t="s">
        <v>1231</v>
      </c>
      <c r="AR73" s="4" t="s">
        <v>310</v>
      </c>
      <c r="AS73" s="4" t="s">
        <v>310</v>
      </c>
      <c r="AU73" s="4" t="s">
        <v>1148</v>
      </c>
    </row>
    <row r="74" spans="1:49" ht="15" customHeight="1" x14ac:dyDescent="0.2">
      <c r="A74" s="5" t="s">
        <v>1377</v>
      </c>
      <c r="B74" s="19" t="s">
        <v>1376</v>
      </c>
      <c r="C74" s="4" t="s">
        <v>957</v>
      </c>
      <c r="D74" s="4" t="s">
        <v>694</v>
      </c>
      <c r="E74" s="4" t="s">
        <v>692</v>
      </c>
      <c r="F74" s="24" t="s">
        <v>683</v>
      </c>
      <c r="G74" s="24">
        <v>3</v>
      </c>
      <c r="H74" s="24" t="s">
        <v>122</v>
      </c>
      <c r="I74" s="24" t="s">
        <v>363</v>
      </c>
      <c r="J74" s="24" t="s">
        <v>359</v>
      </c>
      <c r="K74" s="24" t="s">
        <v>478</v>
      </c>
      <c r="L74" s="24" t="s">
        <v>269</v>
      </c>
      <c r="M74" s="24" t="s">
        <v>201</v>
      </c>
      <c r="N74" s="24" t="s">
        <v>180</v>
      </c>
      <c r="O74" s="24" t="s">
        <v>36</v>
      </c>
      <c r="P74" s="24" t="s">
        <v>274</v>
      </c>
      <c r="Q74" s="24" t="s">
        <v>275</v>
      </c>
      <c r="R74" s="24" t="s">
        <v>52</v>
      </c>
      <c r="S74" s="24" t="s">
        <v>119</v>
      </c>
      <c r="T74" s="24" t="s">
        <v>167</v>
      </c>
      <c r="U74" s="24" t="s">
        <v>163</v>
      </c>
      <c r="V74" s="24" t="s">
        <v>189</v>
      </c>
      <c r="W74" s="24" t="s">
        <v>199</v>
      </c>
      <c r="X74" s="4" t="s">
        <v>681</v>
      </c>
      <c r="Y74" s="4" t="s">
        <v>681</v>
      </c>
      <c r="Z74" s="4" t="s">
        <v>681</v>
      </c>
      <c r="AA74" s="4" t="s">
        <v>681</v>
      </c>
      <c r="AB74" s="4" t="s">
        <v>681</v>
      </c>
      <c r="AC74" s="4" t="s">
        <v>681</v>
      </c>
      <c r="AD74" s="4" t="s">
        <v>681</v>
      </c>
      <c r="AE74" s="4" t="s">
        <v>681</v>
      </c>
      <c r="AF74" s="4" t="s">
        <v>681</v>
      </c>
      <c r="AG74" s="4" t="s">
        <v>681</v>
      </c>
      <c r="AH74" s="4" t="s">
        <v>681</v>
      </c>
      <c r="AI74" s="4" t="s">
        <v>681</v>
      </c>
      <c r="AJ74" s="4" t="s">
        <v>681</v>
      </c>
      <c r="AK74" s="4" t="s">
        <v>681</v>
      </c>
      <c r="AL74" s="4" t="s">
        <v>681</v>
      </c>
      <c r="AM74" s="4" t="s">
        <v>681</v>
      </c>
      <c r="AN74" s="4" t="s">
        <v>254</v>
      </c>
      <c r="AO74" s="4" t="s">
        <v>1383</v>
      </c>
      <c r="AP74" s="4" t="s">
        <v>1456</v>
      </c>
      <c r="AR74" s="4" t="s">
        <v>310</v>
      </c>
      <c r="AS74" s="4" t="s">
        <v>310</v>
      </c>
      <c r="AT74" s="4" t="s">
        <v>310</v>
      </c>
      <c r="AU74" s="4" t="s">
        <v>1343</v>
      </c>
      <c r="AV74" s="4" t="s">
        <v>699</v>
      </c>
      <c r="AW74" s="4" t="s">
        <v>700</v>
      </c>
    </row>
    <row r="75" spans="1:49" ht="15" customHeight="1" x14ac:dyDescent="0.2">
      <c r="A75" s="5" t="s">
        <v>1032</v>
      </c>
      <c r="B75" s="4" t="s">
        <v>1031</v>
      </c>
      <c r="C75" s="4" t="s">
        <v>957</v>
      </c>
      <c r="D75" s="4" t="s">
        <v>686</v>
      </c>
      <c r="E75" s="13" t="s">
        <v>687</v>
      </c>
      <c r="F75" s="24" t="s">
        <v>683</v>
      </c>
      <c r="G75" s="24">
        <v>4</v>
      </c>
      <c r="H75" s="24" t="s">
        <v>341</v>
      </c>
      <c r="I75" s="24" t="s">
        <v>145</v>
      </c>
      <c r="J75" s="24" t="s">
        <v>130</v>
      </c>
      <c r="K75" s="24" t="s">
        <v>121</v>
      </c>
      <c r="L75" s="24" t="s">
        <v>353</v>
      </c>
      <c r="M75" s="24" t="s">
        <v>332</v>
      </c>
      <c r="N75" s="24" t="s">
        <v>165</v>
      </c>
      <c r="O75" s="24" t="s">
        <v>83</v>
      </c>
      <c r="P75" s="24" t="s">
        <v>183</v>
      </c>
      <c r="Q75" s="24" t="s">
        <v>125</v>
      </c>
      <c r="R75" s="24" t="s">
        <v>364</v>
      </c>
      <c r="S75" s="24" t="s">
        <v>196</v>
      </c>
      <c r="T75" s="24" t="s">
        <v>43</v>
      </c>
      <c r="U75" s="24" t="s">
        <v>392</v>
      </c>
      <c r="V75" s="24" t="s">
        <v>86</v>
      </c>
      <c r="W75" s="24" t="s">
        <v>94</v>
      </c>
      <c r="X75" s="4" t="s">
        <v>681</v>
      </c>
      <c r="Y75" s="4" t="s">
        <v>681</v>
      </c>
      <c r="Z75" s="4" t="s">
        <v>681</v>
      </c>
      <c r="AA75" s="4" t="s">
        <v>681</v>
      </c>
      <c r="AB75" s="4" t="s">
        <v>681</v>
      </c>
      <c r="AC75" s="4" t="s">
        <v>681</v>
      </c>
      <c r="AD75" s="4" t="s">
        <v>681</v>
      </c>
      <c r="AE75" s="4" t="s">
        <v>681</v>
      </c>
      <c r="AF75" s="4" t="s">
        <v>681</v>
      </c>
      <c r="AG75" s="4" t="s">
        <v>681</v>
      </c>
      <c r="AH75" s="4" t="s">
        <v>681</v>
      </c>
      <c r="AI75" s="4" t="s">
        <v>681</v>
      </c>
      <c r="AJ75" s="4" t="s">
        <v>681</v>
      </c>
      <c r="AK75" s="4" t="s">
        <v>681</v>
      </c>
      <c r="AL75" s="4" t="s">
        <v>681</v>
      </c>
      <c r="AM75" s="4" t="s">
        <v>681</v>
      </c>
      <c r="AN75" s="4" t="s">
        <v>254</v>
      </c>
      <c r="AO75" s="4" t="s">
        <v>829</v>
      </c>
      <c r="AR75" s="4" t="s">
        <v>310</v>
      </c>
      <c r="AS75" s="4" t="s">
        <v>310</v>
      </c>
      <c r="AU75" s="4" t="s">
        <v>1054</v>
      </c>
      <c r="AV75" s="4" t="s">
        <v>1146</v>
      </c>
    </row>
    <row r="76" spans="1:49" ht="15" customHeight="1" x14ac:dyDescent="0.2">
      <c r="A76" s="5" t="s">
        <v>778</v>
      </c>
      <c r="B76" s="4" t="s">
        <v>530</v>
      </c>
      <c r="C76" s="4" t="s">
        <v>957</v>
      </c>
      <c r="D76" s="5" t="s">
        <v>808</v>
      </c>
      <c r="E76" s="14" t="s">
        <v>762</v>
      </c>
      <c r="F76" s="24" t="s">
        <v>683</v>
      </c>
      <c r="G76" s="24">
        <v>5</v>
      </c>
      <c r="H76" s="24" t="s">
        <v>194</v>
      </c>
      <c r="I76" s="24" t="s">
        <v>392</v>
      </c>
      <c r="J76" s="24" t="s">
        <v>394</v>
      </c>
      <c r="K76" s="24" t="s">
        <v>270</v>
      </c>
      <c r="L76" s="24" t="s">
        <v>36</v>
      </c>
      <c r="M76" s="24" t="s">
        <v>269</v>
      </c>
      <c r="N76" s="24" t="s">
        <v>393</v>
      </c>
      <c r="O76" s="24" t="s">
        <v>397</v>
      </c>
      <c r="P76" s="24" t="s">
        <v>395</v>
      </c>
      <c r="Q76" s="24" t="s">
        <v>272</v>
      </c>
      <c r="R76" s="24" t="s">
        <v>271</v>
      </c>
      <c r="S76" s="24" t="s">
        <v>386</v>
      </c>
      <c r="T76" s="24" t="s">
        <v>388</v>
      </c>
      <c r="U76" s="24" t="s">
        <v>387</v>
      </c>
      <c r="V76" s="24" t="s">
        <v>680</v>
      </c>
      <c r="W76" s="24" t="s">
        <v>344</v>
      </c>
      <c r="X76" s="4" t="s">
        <v>803</v>
      </c>
      <c r="Y76" s="4" t="s">
        <v>803</v>
      </c>
      <c r="Z76" s="4" t="s">
        <v>803</v>
      </c>
      <c r="AA76" s="4" t="s">
        <v>803</v>
      </c>
      <c r="AB76" s="4" t="s">
        <v>803</v>
      </c>
      <c r="AC76" s="4" t="s">
        <v>803</v>
      </c>
      <c r="AD76" s="4" t="s">
        <v>803</v>
      </c>
      <c r="AE76" s="4" t="s">
        <v>803</v>
      </c>
      <c r="AF76" s="4" t="s">
        <v>803</v>
      </c>
      <c r="AG76" s="4" t="s">
        <v>803</v>
      </c>
      <c r="AH76" s="4" t="s">
        <v>803</v>
      </c>
      <c r="AI76" s="4" t="s">
        <v>803</v>
      </c>
      <c r="AJ76" s="4" t="s">
        <v>803</v>
      </c>
      <c r="AK76" s="4" t="s">
        <v>803</v>
      </c>
      <c r="AL76" s="4" t="s">
        <v>803</v>
      </c>
      <c r="AM76" s="4" t="s">
        <v>803</v>
      </c>
      <c r="AN76" s="4" t="s">
        <v>254</v>
      </c>
      <c r="AO76" s="4" t="s">
        <v>838</v>
      </c>
      <c r="AP76" s="4" t="s">
        <v>1035</v>
      </c>
      <c r="AQ76" s="4" t="s">
        <v>731</v>
      </c>
      <c r="AR76" s="4" t="s">
        <v>310</v>
      </c>
      <c r="AS76" s="4" t="s">
        <v>310</v>
      </c>
      <c r="AT76" s="4" t="s">
        <v>310</v>
      </c>
      <c r="AU76" s="4" t="s">
        <v>976</v>
      </c>
    </row>
    <row r="77" spans="1:49" ht="15" customHeight="1" x14ac:dyDescent="0.2">
      <c r="A77" s="5" t="s">
        <v>780</v>
      </c>
      <c r="B77" s="4" t="s">
        <v>779</v>
      </c>
      <c r="C77" s="4" t="s">
        <v>225</v>
      </c>
      <c r="D77" s="13" t="s">
        <v>926</v>
      </c>
      <c r="E77" s="13" t="s">
        <v>763</v>
      </c>
      <c r="F77" s="24" t="s">
        <v>683</v>
      </c>
      <c r="G77" s="24">
        <v>6</v>
      </c>
      <c r="H77" s="24" t="s">
        <v>380</v>
      </c>
      <c r="I77" s="24" t="s">
        <v>201</v>
      </c>
      <c r="J77" s="24" t="s">
        <v>391</v>
      </c>
      <c r="K77" s="24" t="s">
        <v>396</v>
      </c>
      <c r="L77" s="24" t="s">
        <v>197</v>
      </c>
      <c r="M77" s="24" t="s">
        <v>108</v>
      </c>
      <c r="N77" s="24" t="s">
        <v>360</v>
      </c>
      <c r="O77" s="24" t="s">
        <v>361</v>
      </c>
      <c r="P77" s="24" t="s">
        <v>357</v>
      </c>
      <c r="Q77" s="24" t="s">
        <v>356</v>
      </c>
      <c r="R77" s="24" t="s">
        <v>109</v>
      </c>
      <c r="S77" s="24" t="s">
        <v>113</v>
      </c>
      <c r="T77" s="24" t="s">
        <v>358</v>
      </c>
      <c r="U77" s="24" t="s">
        <v>359</v>
      </c>
      <c r="V77" s="24" t="s">
        <v>363</v>
      </c>
      <c r="W77" s="24" t="s">
        <v>122</v>
      </c>
      <c r="X77" s="4" t="s">
        <v>803</v>
      </c>
      <c r="Y77" s="4" t="s">
        <v>803</v>
      </c>
      <c r="Z77" s="4" t="s">
        <v>803</v>
      </c>
      <c r="AA77" s="4" t="s">
        <v>803</v>
      </c>
      <c r="AB77" s="4" t="s">
        <v>803</v>
      </c>
      <c r="AC77" s="4" t="s">
        <v>803</v>
      </c>
      <c r="AD77" s="4" t="s">
        <v>803</v>
      </c>
      <c r="AE77" s="4" t="s">
        <v>803</v>
      </c>
      <c r="AF77" s="4" t="s">
        <v>803</v>
      </c>
      <c r="AG77" s="4" t="s">
        <v>803</v>
      </c>
      <c r="AH77" s="4" t="s">
        <v>803</v>
      </c>
      <c r="AI77" s="4" t="s">
        <v>803</v>
      </c>
      <c r="AJ77" s="4" t="s">
        <v>803</v>
      </c>
      <c r="AK77" s="4" t="s">
        <v>803</v>
      </c>
      <c r="AL77" s="4" t="s">
        <v>803</v>
      </c>
      <c r="AM77" s="4" t="s">
        <v>803</v>
      </c>
      <c r="AN77" s="4" t="s">
        <v>254</v>
      </c>
      <c r="AO77" s="4" t="s">
        <v>871</v>
      </c>
      <c r="AP77" s="4" t="s">
        <v>872</v>
      </c>
      <c r="AR77" s="4" t="s">
        <v>310</v>
      </c>
      <c r="AS77" s="4" t="s">
        <v>310</v>
      </c>
      <c r="AT77" s="4" t="s">
        <v>310</v>
      </c>
    </row>
    <row r="78" spans="1:49" ht="15" customHeight="1" x14ac:dyDescent="0.2">
      <c r="A78" s="5" t="s">
        <v>784</v>
      </c>
      <c r="B78" s="4" t="s">
        <v>783</v>
      </c>
      <c r="C78" s="4" t="s">
        <v>957</v>
      </c>
      <c r="D78" s="13" t="s">
        <v>763</v>
      </c>
      <c r="E78" s="13" t="s">
        <v>759</v>
      </c>
      <c r="F78" s="24" t="s">
        <v>683</v>
      </c>
      <c r="G78" s="24">
        <v>7</v>
      </c>
      <c r="H78" s="24" t="s">
        <v>145</v>
      </c>
      <c r="I78" s="24" t="s">
        <v>340</v>
      </c>
      <c r="J78" s="24" t="s">
        <v>473</v>
      </c>
      <c r="K78" s="24" t="s">
        <v>338</v>
      </c>
      <c r="L78" s="24" t="s">
        <v>200</v>
      </c>
      <c r="M78" s="24" t="s">
        <v>364</v>
      </c>
      <c r="N78" s="24" t="s">
        <v>124</v>
      </c>
      <c r="O78" s="24" t="s">
        <v>471</v>
      </c>
      <c r="P78" s="24" t="s">
        <v>472</v>
      </c>
      <c r="Q78" s="24" t="s">
        <v>381</v>
      </c>
      <c r="R78" s="24" t="s">
        <v>123</v>
      </c>
      <c r="S78" s="24" t="s">
        <v>558</v>
      </c>
      <c r="T78" s="24" t="s">
        <v>478</v>
      </c>
      <c r="U78" s="24" t="s">
        <v>468</v>
      </c>
      <c r="V78" s="24" t="s">
        <v>480</v>
      </c>
      <c r="W78" s="24" t="s">
        <v>355</v>
      </c>
      <c r="X78" s="4" t="s">
        <v>803</v>
      </c>
      <c r="Y78" s="4" t="s">
        <v>803</v>
      </c>
      <c r="Z78" s="4" t="s">
        <v>803</v>
      </c>
      <c r="AA78" s="4" t="s">
        <v>803</v>
      </c>
      <c r="AB78" s="4" t="s">
        <v>803</v>
      </c>
      <c r="AC78" s="4" t="s">
        <v>803</v>
      </c>
      <c r="AD78" s="4" t="s">
        <v>803</v>
      </c>
      <c r="AE78" s="4" t="s">
        <v>803</v>
      </c>
      <c r="AF78" s="4" t="s">
        <v>803</v>
      </c>
      <c r="AG78" s="4" t="s">
        <v>803</v>
      </c>
      <c r="AH78" s="4" t="s">
        <v>803</v>
      </c>
      <c r="AI78" s="4" t="s">
        <v>803</v>
      </c>
      <c r="AJ78" s="4" t="s">
        <v>803</v>
      </c>
      <c r="AK78" s="4" t="s">
        <v>803</v>
      </c>
      <c r="AL78" s="4" t="s">
        <v>803</v>
      </c>
      <c r="AM78" s="4" t="s">
        <v>803</v>
      </c>
      <c r="AN78" s="4" t="s">
        <v>254</v>
      </c>
      <c r="AO78" s="4" t="s">
        <v>840</v>
      </c>
      <c r="AR78" s="4" t="s">
        <v>310</v>
      </c>
      <c r="AS78" s="4" t="s">
        <v>310</v>
      </c>
    </row>
    <row r="79" spans="1:49" ht="15" customHeight="1" x14ac:dyDescent="0.2">
      <c r="A79" s="5" t="s">
        <v>782</v>
      </c>
      <c r="B79" s="4" t="s">
        <v>781</v>
      </c>
      <c r="C79" s="4" t="s">
        <v>957</v>
      </c>
      <c r="D79" s="4" t="s">
        <v>764</v>
      </c>
      <c r="E79" s="4" t="s">
        <v>764</v>
      </c>
      <c r="F79" s="24" t="s">
        <v>683</v>
      </c>
      <c r="G79" s="24">
        <v>8</v>
      </c>
      <c r="H79" s="24" t="s">
        <v>477</v>
      </c>
      <c r="I79" s="24" t="s">
        <v>385</v>
      </c>
      <c r="J79" s="24" t="s">
        <v>102</v>
      </c>
      <c r="K79" s="24" t="s">
        <v>557</v>
      </c>
      <c r="L79" s="24" t="s">
        <v>384</v>
      </c>
      <c r="M79" s="24" t="s">
        <v>383</v>
      </c>
      <c r="N79" s="24" t="s">
        <v>375</v>
      </c>
      <c r="O79" s="24" t="s">
        <v>80</v>
      </c>
      <c r="P79" s="24" t="s">
        <v>70</v>
      </c>
      <c r="Q79" s="24" t="s">
        <v>128</v>
      </c>
      <c r="R79" s="24" t="s">
        <v>81</v>
      </c>
      <c r="S79" s="24" t="s">
        <v>369</v>
      </c>
      <c r="T79" s="24" t="s">
        <v>370</v>
      </c>
      <c r="U79" s="24" t="s">
        <v>376</v>
      </c>
      <c r="V79" s="24" t="s">
        <v>203</v>
      </c>
      <c r="W79" s="24" t="s">
        <v>367</v>
      </c>
      <c r="X79" s="4" t="s">
        <v>803</v>
      </c>
      <c r="Y79" s="4" t="s">
        <v>803</v>
      </c>
      <c r="Z79" s="4" t="s">
        <v>803</v>
      </c>
      <c r="AA79" s="4" t="s">
        <v>803</v>
      </c>
      <c r="AB79" s="4" t="s">
        <v>803</v>
      </c>
      <c r="AC79" s="4" t="s">
        <v>803</v>
      </c>
      <c r="AD79" s="4" t="s">
        <v>803</v>
      </c>
      <c r="AE79" s="4" t="s">
        <v>803</v>
      </c>
      <c r="AF79" s="4" t="s">
        <v>803</v>
      </c>
      <c r="AG79" s="4" t="s">
        <v>803</v>
      </c>
      <c r="AH79" s="4" t="s">
        <v>803</v>
      </c>
      <c r="AI79" s="4" t="s">
        <v>803</v>
      </c>
      <c r="AJ79" s="4" t="s">
        <v>803</v>
      </c>
      <c r="AK79" s="4" t="s">
        <v>803</v>
      </c>
      <c r="AL79" s="4" t="s">
        <v>803</v>
      </c>
      <c r="AM79" s="4" t="s">
        <v>803</v>
      </c>
      <c r="AN79" s="4" t="s">
        <v>254</v>
      </c>
      <c r="AO79" s="4" t="s">
        <v>829</v>
      </c>
      <c r="AR79" s="4" t="s">
        <v>310</v>
      </c>
      <c r="AS79" s="4" t="s">
        <v>310</v>
      </c>
    </row>
    <row r="80" spans="1:49" ht="15" customHeight="1" x14ac:dyDescent="0.2">
      <c r="A80" s="5" t="s">
        <v>844</v>
      </c>
      <c r="B80" s="4" t="s">
        <v>843</v>
      </c>
      <c r="C80" s="4" t="s">
        <v>225</v>
      </c>
      <c r="D80" s="4" t="s">
        <v>809</v>
      </c>
      <c r="E80" s="13" t="s">
        <v>810</v>
      </c>
      <c r="F80" s="24" t="s">
        <v>804</v>
      </c>
      <c r="G80" s="24">
        <v>2</v>
      </c>
      <c r="H80" s="24" t="s">
        <v>343</v>
      </c>
      <c r="I80" s="24" t="s">
        <v>341</v>
      </c>
      <c r="J80" s="24" t="s">
        <v>342</v>
      </c>
      <c r="K80" s="24" t="s">
        <v>348</v>
      </c>
      <c r="L80" s="24" t="s">
        <v>349</v>
      </c>
      <c r="M80" s="24" t="s">
        <v>166</v>
      </c>
      <c r="N80" s="24" t="s">
        <v>196</v>
      </c>
      <c r="O80" s="24" t="s">
        <v>390</v>
      </c>
      <c r="P80" s="24" t="s">
        <v>273</v>
      </c>
      <c r="Q80" s="24" t="s">
        <v>347</v>
      </c>
      <c r="R80" s="24" t="s">
        <v>467</v>
      </c>
      <c r="S80" s="24" t="s">
        <v>346</v>
      </c>
      <c r="T80" s="24" t="s">
        <v>195</v>
      </c>
      <c r="U80" s="24" t="s">
        <v>184</v>
      </c>
      <c r="V80" s="24" t="s">
        <v>185</v>
      </c>
      <c r="W80" s="24" t="s">
        <v>182</v>
      </c>
      <c r="X80" s="4" t="s">
        <v>803</v>
      </c>
      <c r="Y80" s="4" t="s">
        <v>803</v>
      </c>
      <c r="Z80" s="4" t="s">
        <v>803</v>
      </c>
      <c r="AA80" s="4" t="s">
        <v>803</v>
      </c>
      <c r="AB80" s="4" t="s">
        <v>803</v>
      </c>
      <c r="AC80" s="4" t="s">
        <v>803</v>
      </c>
      <c r="AD80" s="4" t="s">
        <v>803</v>
      </c>
      <c r="AE80" s="4" t="s">
        <v>803</v>
      </c>
      <c r="AF80" s="4" t="s">
        <v>803</v>
      </c>
      <c r="AG80" s="4" t="s">
        <v>803</v>
      </c>
      <c r="AH80" s="4" t="s">
        <v>803</v>
      </c>
      <c r="AI80" s="4" t="s">
        <v>803</v>
      </c>
      <c r="AJ80" s="4" t="s">
        <v>803</v>
      </c>
      <c r="AK80" s="4" t="s">
        <v>803</v>
      </c>
      <c r="AL80" s="4" t="s">
        <v>803</v>
      </c>
      <c r="AM80" s="4" t="s">
        <v>803</v>
      </c>
      <c r="AN80" s="4" t="s">
        <v>254</v>
      </c>
      <c r="AO80" s="4" t="s">
        <v>959</v>
      </c>
      <c r="AP80" s="4" t="s">
        <v>960</v>
      </c>
      <c r="AR80" s="4" t="s">
        <v>310</v>
      </c>
      <c r="AS80" s="4" t="s">
        <v>310</v>
      </c>
      <c r="AT80" s="4" t="s">
        <v>310</v>
      </c>
      <c r="AU80" s="4" t="s">
        <v>961</v>
      </c>
      <c r="AV80" s="4" t="s">
        <v>952</v>
      </c>
    </row>
    <row r="81" spans="1:52" ht="15" customHeight="1" x14ac:dyDescent="0.2">
      <c r="A81" s="5" t="s">
        <v>848</v>
      </c>
      <c r="B81" s="4" t="s">
        <v>847</v>
      </c>
      <c r="C81" s="4" t="s">
        <v>957</v>
      </c>
      <c r="D81" s="4" t="s">
        <v>811</v>
      </c>
      <c r="E81" s="4" t="s">
        <v>809</v>
      </c>
      <c r="F81" s="24" t="s">
        <v>804</v>
      </c>
      <c r="G81" s="24">
        <v>3</v>
      </c>
      <c r="H81" s="24" t="s">
        <v>118</v>
      </c>
      <c r="I81" s="24" t="s">
        <v>334</v>
      </c>
      <c r="J81" s="24" t="s">
        <v>132</v>
      </c>
      <c r="K81" s="24" t="s">
        <v>144</v>
      </c>
      <c r="L81" s="24" t="s">
        <v>352</v>
      </c>
      <c r="M81" s="24" t="s">
        <v>353</v>
      </c>
      <c r="N81" s="24" t="s">
        <v>275</v>
      </c>
      <c r="O81" s="24" t="s">
        <v>53</v>
      </c>
      <c r="P81" s="24" t="s">
        <v>351</v>
      </c>
      <c r="Q81" s="24" t="s">
        <v>54</v>
      </c>
      <c r="R81" s="24" t="s">
        <v>336</v>
      </c>
      <c r="S81" s="24" t="s">
        <v>274</v>
      </c>
      <c r="T81" s="24" t="s">
        <v>125</v>
      </c>
      <c r="U81" s="24" t="s">
        <v>74</v>
      </c>
      <c r="V81" s="24" t="s">
        <v>75</v>
      </c>
      <c r="W81" s="24" t="s">
        <v>168</v>
      </c>
      <c r="X81" s="4" t="s">
        <v>803</v>
      </c>
      <c r="Y81" s="4" t="s">
        <v>803</v>
      </c>
      <c r="Z81" s="4" t="s">
        <v>803</v>
      </c>
      <c r="AA81" s="4" t="s">
        <v>803</v>
      </c>
      <c r="AB81" s="4" t="s">
        <v>803</v>
      </c>
      <c r="AC81" s="4" t="s">
        <v>803</v>
      </c>
      <c r="AD81" s="4" t="s">
        <v>803</v>
      </c>
      <c r="AE81" s="4" t="s">
        <v>803</v>
      </c>
      <c r="AF81" s="4" t="s">
        <v>803</v>
      </c>
      <c r="AG81" s="4" t="s">
        <v>803</v>
      </c>
      <c r="AH81" s="4" t="s">
        <v>803</v>
      </c>
      <c r="AI81" s="4" t="s">
        <v>803</v>
      </c>
      <c r="AJ81" s="4" t="s">
        <v>803</v>
      </c>
      <c r="AK81" s="4" t="s">
        <v>803</v>
      </c>
      <c r="AL81" s="4" t="s">
        <v>803</v>
      </c>
      <c r="AM81" s="4" t="s">
        <v>803</v>
      </c>
      <c r="AN81" s="4" t="s">
        <v>254</v>
      </c>
      <c r="AO81" s="4" t="s">
        <v>864</v>
      </c>
      <c r="AQ81" s="4" t="s">
        <v>1712</v>
      </c>
      <c r="AU81" s="4" t="s">
        <v>1711</v>
      </c>
      <c r="AV81" s="4" t="s">
        <v>1716</v>
      </c>
    </row>
    <row r="82" spans="1:52" ht="15" customHeight="1" x14ac:dyDescent="0.2">
      <c r="A82" s="5" t="s">
        <v>846</v>
      </c>
      <c r="B82" s="4" t="s">
        <v>845</v>
      </c>
      <c r="C82" s="4" t="s">
        <v>225</v>
      </c>
      <c r="D82" s="4" t="s">
        <v>812</v>
      </c>
      <c r="E82" s="13" t="s">
        <v>813</v>
      </c>
      <c r="F82" s="24" t="s">
        <v>804</v>
      </c>
      <c r="G82" s="24">
        <v>4</v>
      </c>
      <c r="H82" s="24" t="s">
        <v>183</v>
      </c>
      <c r="I82" s="24" t="s">
        <v>179</v>
      </c>
      <c r="J82" s="24" t="s">
        <v>176</v>
      </c>
      <c r="K82" s="24" t="s">
        <v>116</v>
      </c>
      <c r="L82" s="24" t="s">
        <v>177</v>
      </c>
      <c r="M82" s="24" t="s">
        <v>101</v>
      </c>
      <c r="N82" s="24" t="s">
        <v>41</v>
      </c>
      <c r="O82" s="24" t="s">
        <v>180</v>
      </c>
      <c r="P82" s="24" t="s">
        <v>37</v>
      </c>
      <c r="Q82" s="24" t="s">
        <v>100</v>
      </c>
      <c r="R82" s="24" t="s">
        <v>93</v>
      </c>
      <c r="S82" s="24" t="s">
        <v>42</v>
      </c>
      <c r="T82" s="24" t="s">
        <v>372</v>
      </c>
      <c r="U82" s="24" t="s">
        <v>38</v>
      </c>
      <c r="V82" s="24" t="s">
        <v>143</v>
      </c>
      <c r="W82" s="24" t="s">
        <v>142</v>
      </c>
      <c r="X82" s="4" t="s">
        <v>803</v>
      </c>
      <c r="Y82" s="4" t="s">
        <v>803</v>
      </c>
      <c r="Z82" s="4" t="s">
        <v>803</v>
      </c>
      <c r="AA82" s="4" t="s">
        <v>803</v>
      </c>
      <c r="AB82" s="4" t="s">
        <v>803</v>
      </c>
      <c r="AC82" s="4" t="s">
        <v>803</v>
      </c>
      <c r="AD82" s="4" t="s">
        <v>803</v>
      </c>
      <c r="AE82" s="4" t="s">
        <v>803</v>
      </c>
      <c r="AF82" s="4" t="s">
        <v>803</v>
      </c>
      <c r="AG82" s="4" t="s">
        <v>803</v>
      </c>
      <c r="AH82" s="4" t="s">
        <v>803</v>
      </c>
      <c r="AI82" s="4" t="s">
        <v>803</v>
      </c>
      <c r="AJ82" s="4" t="s">
        <v>803</v>
      </c>
      <c r="AK82" s="4" t="s">
        <v>803</v>
      </c>
      <c r="AL82" s="4" t="s">
        <v>803</v>
      </c>
      <c r="AM82" s="4" t="s">
        <v>803</v>
      </c>
      <c r="AN82" s="4" t="s">
        <v>254</v>
      </c>
      <c r="AO82" s="4" t="s">
        <v>879</v>
      </c>
      <c r="AP82" s="4" t="s">
        <v>990</v>
      </c>
      <c r="AR82" s="4" t="s">
        <v>310</v>
      </c>
      <c r="AS82" s="4" t="s">
        <v>310</v>
      </c>
      <c r="AT82" s="4" t="s">
        <v>310</v>
      </c>
      <c r="AU82" s="4" t="s">
        <v>955</v>
      </c>
      <c r="AV82" s="4" t="s">
        <v>875</v>
      </c>
      <c r="AW82" s="4" t="s">
        <v>865</v>
      </c>
    </row>
    <row r="83" spans="1:52" ht="15" customHeight="1" x14ac:dyDescent="0.2">
      <c r="A83" s="5" t="s">
        <v>856</v>
      </c>
      <c r="B83" s="4" t="s">
        <v>855</v>
      </c>
      <c r="C83" s="4" t="s">
        <v>225</v>
      </c>
      <c r="D83" s="13" t="s">
        <v>927</v>
      </c>
      <c r="E83" s="13" t="s">
        <v>814</v>
      </c>
      <c r="F83" s="24" t="s">
        <v>804</v>
      </c>
      <c r="G83" s="24">
        <v>6</v>
      </c>
      <c r="H83" s="24" t="s">
        <v>73</v>
      </c>
      <c r="I83" s="24" t="s">
        <v>115</v>
      </c>
      <c r="J83" s="24" t="s">
        <v>371</v>
      </c>
      <c r="K83" s="24" t="s">
        <v>95</v>
      </c>
      <c r="L83" s="24" t="s">
        <v>94</v>
      </c>
      <c r="M83" s="24" t="s">
        <v>85</v>
      </c>
      <c r="N83" s="24" t="s">
        <v>114</v>
      </c>
      <c r="O83" s="24" t="s">
        <v>103</v>
      </c>
      <c r="P83" s="24" t="s">
        <v>104</v>
      </c>
      <c r="Q83" s="24" t="s">
        <v>373</v>
      </c>
      <c r="R83" s="24" t="s">
        <v>51</v>
      </c>
      <c r="S83" s="24" t="s">
        <v>368</v>
      </c>
      <c r="T83" s="24" t="s">
        <v>44</v>
      </c>
      <c r="U83" s="24" t="s">
        <v>86</v>
      </c>
      <c r="V83" s="24" t="s">
        <v>147</v>
      </c>
      <c r="W83" s="24" t="s">
        <v>141</v>
      </c>
      <c r="X83" s="4" t="s">
        <v>803</v>
      </c>
      <c r="Y83" s="4" t="s">
        <v>803</v>
      </c>
      <c r="Z83" s="4" t="s">
        <v>803</v>
      </c>
      <c r="AA83" s="4" t="s">
        <v>803</v>
      </c>
      <c r="AB83" s="4" t="s">
        <v>803</v>
      </c>
      <c r="AC83" s="4" t="s">
        <v>803</v>
      </c>
      <c r="AD83" s="4" t="s">
        <v>803</v>
      </c>
      <c r="AE83" s="4" t="s">
        <v>803</v>
      </c>
      <c r="AF83" s="4" t="s">
        <v>803</v>
      </c>
      <c r="AG83" s="4" t="s">
        <v>803</v>
      </c>
      <c r="AH83" s="4" t="s">
        <v>803</v>
      </c>
      <c r="AI83" s="4" t="s">
        <v>803</v>
      </c>
      <c r="AJ83" s="4" t="s">
        <v>803</v>
      </c>
      <c r="AK83" s="4" t="s">
        <v>803</v>
      </c>
      <c r="AL83" s="4" t="s">
        <v>803</v>
      </c>
      <c r="AM83" s="4" t="s">
        <v>803</v>
      </c>
      <c r="AN83" s="4" t="s">
        <v>254</v>
      </c>
      <c r="AO83" s="4" t="s">
        <v>829</v>
      </c>
      <c r="AP83" s="4" t="s">
        <v>1102</v>
      </c>
      <c r="AR83" s="4" t="s">
        <v>310</v>
      </c>
      <c r="AS83" s="4" t="s">
        <v>310</v>
      </c>
      <c r="AT83" s="4" t="s">
        <v>310</v>
      </c>
    </row>
    <row r="84" spans="1:52" ht="15" customHeight="1" x14ac:dyDescent="0.2">
      <c r="A84" s="5" t="s">
        <v>887</v>
      </c>
      <c r="B84" s="4" t="s">
        <v>886</v>
      </c>
      <c r="C84" s="4" t="s">
        <v>225</v>
      </c>
      <c r="D84" s="13" t="s">
        <v>814</v>
      </c>
      <c r="E84" s="13" t="s">
        <v>815</v>
      </c>
      <c r="F84" s="24" t="s">
        <v>804</v>
      </c>
      <c r="G84" s="24">
        <v>7</v>
      </c>
      <c r="H84" s="24" t="s">
        <v>119</v>
      </c>
      <c r="I84" s="24" t="s">
        <v>131</v>
      </c>
      <c r="J84" s="24" t="s">
        <v>46</v>
      </c>
      <c r="K84" s="24" t="s">
        <v>45</v>
      </c>
      <c r="L84" s="24" t="s">
        <v>140</v>
      </c>
      <c r="M84" s="24" t="s">
        <v>50</v>
      </c>
      <c r="N84" s="24" t="s">
        <v>171</v>
      </c>
      <c r="O84" s="24" t="s">
        <v>172</v>
      </c>
      <c r="P84" s="24" t="s">
        <v>169</v>
      </c>
      <c r="Q84" s="24" t="s">
        <v>170</v>
      </c>
      <c r="R84" s="24" t="s">
        <v>55</v>
      </c>
      <c r="S84" s="24" t="s">
        <v>148</v>
      </c>
      <c r="T84" s="24" t="s">
        <v>133</v>
      </c>
      <c r="U84" s="24" t="s">
        <v>135</v>
      </c>
      <c r="V84" s="24" t="s">
        <v>163</v>
      </c>
      <c r="W84" s="24" t="s">
        <v>189</v>
      </c>
      <c r="X84" s="4" t="s">
        <v>803</v>
      </c>
      <c r="Y84" s="4" t="s">
        <v>803</v>
      </c>
      <c r="Z84" s="4" t="s">
        <v>803</v>
      </c>
      <c r="AA84" s="4" t="s">
        <v>803</v>
      </c>
      <c r="AB84" s="4" t="s">
        <v>803</v>
      </c>
      <c r="AC84" s="4" t="s">
        <v>803</v>
      </c>
      <c r="AD84" s="4" t="s">
        <v>803</v>
      </c>
      <c r="AE84" s="4" t="s">
        <v>803</v>
      </c>
      <c r="AF84" s="4" t="s">
        <v>803</v>
      </c>
      <c r="AG84" s="4" t="s">
        <v>803</v>
      </c>
      <c r="AH84" s="4" t="s">
        <v>803</v>
      </c>
      <c r="AI84" s="4" t="s">
        <v>803</v>
      </c>
      <c r="AJ84" s="4" t="s">
        <v>803</v>
      </c>
      <c r="AK84" s="4" t="s">
        <v>803</v>
      </c>
      <c r="AL84" s="4" t="s">
        <v>803</v>
      </c>
      <c r="AM84" s="4" t="s">
        <v>803</v>
      </c>
      <c r="AN84" s="4" t="s">
        <v>254</v>
      </c>
      <c r="AO84" s="4" t="s">
        <v>946</v>
      </c>
      <c r="AP84" s="4" t="s">
        <v>989</v>
      </c>
      <c r="AQ84" s="4" t="s">
        <v>981</v>
      </c>
      <c r="AR84" s="4" t="s">
        <v>310</v>
      </c>
      <c r="AS84" s="4" t="s">
        <v>310</v>
      </c>
      <c r="AT84" s="4" t="s">
        <v>310</v>
      </c>
      <c r="AU84" s="4" t="s">
        <v>954</v>
      </c>
    </row>
    <row r="85" spans="1:52" ht="15" customHeight="1" x14ac:dyDescent="0.2">
      <c r="A85" s="5" t="s">
        <v>858</v>
      </c>
      <c r="B85" s="4" t="s">
        <v>857</v>
      </c>
      <c r="C85" s="4" t="s">
        <v>957</v>
      </c>
      <c r="D85" s="4" t="s">
        <v>816</v>
      </c>
      <c r="E85" s="4" t="s">
        <v>816</v>
      </c>
      <c r="F85" s="24" t="s">
        <v>804</v>
      </c>
      <c r="G85" s="24">
        <v>8</v>
      </c>
      <c r="H85" s="24" t="s">
        <v>61</v>
      </c>
      <c r="I85" s="24" t="s">
        <v>60</v>
      </c>
      <c r="J85" s="24" t="s">
        <v>62</v>
      </c>
      <c r="K85" s="24" t="s">
        <v>63</v>
      </c>
      <c r="L85" s="24" t="s">
        <v>56</v>
      </c>
      <c r="M85" s="24" t="s">
        <v>175</v>
      </c>
      <c r="N85" s="24" t="s">
        <v>165</v>
      </c>
      <c r="O85" s="24" t="s">
        <v>71</v>
      </c>
      <c r="P85" s="24" t="s">
        <v>76</v>
      </c>
      <c r="Q85" s="24" t="s">
        <v>72</v>
      </c>
      <c r="R85" s="24" t="s">
        <v>58</v>
      </c>
      <c r="S85" s="24" t="s">
        <v>57</v>
      </c>
      <c r="T85" s="24" t="s">
        <v>112</v>
      </c>
      <c r="U85" s="24" t="s">
        <v>110</v>
      </c>
      <c r="V85" s="24" t="s">
        <v>173</v>
      </c>
      <c r="W85" s="24" t="s">
        <v>87</v>
      </c>
      <c r="X85" s="4" t="s">
        <v>803</v>
      </c>
      <c r="Y85" s="4" t="s">
        <v>803</v>
      </c>
      <c r="Z85" s="4" t="s">
        <v>803</v>
      </c>
      <c r="AA85" s="4" t="s">
        <v>803</v>
      </c>
      <c r="AB85" s="4" t="s">
        <v>803</v>
      </c>
      <c r="AC85" s="4" t="s">
        <v>803</v>
      </c>
      <c r="AD85" s="4" t="s">
        <v>803</v>
      </c>
      <c r="AE85" s="4" t="s">
        <v>803</v>
      </c>
      <c r="AF85" s="4" t="s">
        <v>803</v>
      </c>
      <c r="AG85" s="4" t="s">
        <v>803</v>
      </c>
      <c r="AH85" s="4" t="s">
        <v>803</v>
      </c>
      <c r="AI85" s="4" t="s">
        <v>803</v>
      </c>
      <c r="AJ85" s="4" t="s">
        <v>803</v>
      </c>
      <c r="AK85" s="4" t="s">
        <v>803</v>
      </c>
      <c r="AL85" s="4" t="s">
        <v>803</v>
      </c>
      <c r="AM85" s="4" t="s">
        <v>803</v>
      </c>
      <c r="AN85" s="4" t="s">
        <v>254</v>
      </c>
      <c r="AO85" s="4" t="s">
        <v>870</v>
      </c>
      <c r="AQ85" s="4" t="s">
        <v>979</v>
      </c>
      <c r="AR85" s="4" t="s">
        <v>310</v>
      </c>
      <c r="AS85" s="4" t="s">
        <v>310</v>
      </c>
      <c r="AT85" s="4" t="s">
        <v>305</v>
      </c>
      <c r="AU85" s="4" t="s">
        <v>979</v>
      </c>
    </row>
    <row r="86" spans="1:52" ht="15" customHeight="1" x14ac:dyDescent="0.2">
      <c r="A86" s="5" t="s">
        <v>850</v>
      </c>
      <c r="B86" s="4" t="s">
        <v>849</v>
      </c>
      <c r="C86" s="4" t="s">
        <v>225</v>
      </c>
      <c r="D86" s="13" t="s">
        <v>817</v>
      </c>
      <c r="E86" s="13" t="s">
        <v>817</v>
      </c>
      <c r="F86" s="24" t="s">
        <v>805</v>
      </c>
      <c r="G86" s="24">
        <v>1</v>
      </c>
      <c r="H86" s="24" t="s">
        <v>174</v>
      </c>
      <c r="I86" s="24" t="s">
        <v>167</v>
      </c>
      <c r="J86" s="24" t="s">
        <v>190</v>
      </c>
      <c r="K86" s="24" t="s">
        <v>69</v>
      </c>
      <c r="L86" s="24" t="s">
        <v>68</v>
      </c>
      <c r="M86" s="24" t="s">
        <v>83</v>
      </c>
      <c r="N86" s="24" t="s">
        <v>88</v>
      </c>
      <c r="O86" s="24" t="s">
        <v>107</v>
      </c>
      <c r="P86" s="24" t="s">
        <v>186</v>
      </c>
      <c r="Q86" s="24" t="s">
        <v>106</v>
      </c>
      <c r="R86" s="24" t="s">
        <v>105</v>
      </c>
      <c r="S86" s="24" t="s">
        <v>77</v>
      </c>
      <c r="T86" s="24" t="s">
        <v>96</v>
      </c>
      <c r="U86" s="24" t="s">
        <v>89</v>
      </c>
      <c r="V86" s="24" t="s">
        <v>99</v>
      </c>
      <c r="W86" s="24" t="s">
        <v>127</v>
      </c>
      <c r="X86" s="4" t="s">
        <v>803</v>
      </c>
      <c r="Y86" s="4" t="s">
        <v>803</v>
      </c>
      <c r="Z86" s="4" t="s">
        <v>803</v>
      </c>
      <c r="AA86" s="4" t="s">
        <v>803</v>
      </c>
      <c r="AB86" s="4" t="s">
        <v>803</v>
      </c>
      <c r="AC86" s="4" t="s">
        <v>803</v>
      </c>
      <c r="AD86" s="4" t="s">
        <v>803</v>
      </c>
      <c r="AE86" s="4" t="s">
        <v>803</v>
      </c>
      <c r="AF86" s="4" t="s">
        <v>803</v>
      </c>
      <c r="AG86" s="4" t="s">
        <v>803</v>
      </c>
      <c r="AH86" s="4" t="s">
        <v>803</v>
      </c>
      <c r="AI86" s="4" t="s">
        <v>803</v>
      </c>
      <c r="AJ86" s="4" t="s">
        <v>803</v>
      </c>
      <c r="AK86" s="4" t="s">
        <v>803</v>
      </c>
      <c r="AL86" s="4" t="s">
        <v>803</v>
      </c>
      <c r="AM86" s="4" t="s">
        <v>803</v>
      </c>
      <c r="AN86" s="4" t="s">
        <v>254</v>
      </c>
      <c r="AO86" s="4" t="s">
        <v>947</v>
      </c>
      <c r="AP86" s="4" t="s">
        <v>1056</v>
      </c>
      <c r="AR86" s="4" t="s">
        <v>310</v>
      </c>
      <c r="AS86" s="4" t="s">
        <v>310</v>
      </c>
      <c r="AT86" s="4" t="s">
        <v>310</v>
      </c>
      <c r="AU86" s="4" t="s">
        <v>862</v>
      </c>
      <c r="AV86" s="4" t="s">
        <v>1057</v>
      </c>
    </row>
    <row r="87" spans="1:52" ht="15" customHeight="1" x14ac:dyDescent="0.2">
      <c r="A87" s="5" t="s">
        <v>852</v>
      </c>
      <c r="B87" s="4" t="s">
        <v>851</v>
      </c>
      <c r="C87" s="4" t="s">
        <v>957</v>
      </c>
      <c r="D87" s="4" t="s">
        <v>761</v>
      </c>
      <c r="E87" s="13" t="s">
        <v>818</v>
      </c>
      <c r="F87" s="24" t="s">
        <v>805</v>
      </c>
      <c r="G87" s="24">
        <v>2</v>
      </c>
      <c r="H87" s="24" t="s">
        <v>97</v>
      </c>
      <c r="I87" s="24" t="s">
        <v>98</v>
      </c>
      <c r="J87" s="24" t="s">
        <v>191</v>
      </c>
      <c r="K87" s="24" t="s">
        <v>120</v>
      </c>
      <c r="L87" s="24" t="s">
        <v>139</v>
      </c>
      <c r="M87" s="24" t="s">
        <v>164</v>
      </c>
      <c r="N87" s="24" t="s">
        <v>268</v>
      </c>
      <c r="O87" s="24" t="s">
        <v>267</v>
      </c>
      <c r="P87" s="24" t="s">
        <v>129</v>
      </c>
      <c r="Q87" s="24" t="s">
        <v>67</v>
      </c>
      <c r="R87" s="24" t="s">
        <v>66</v>
      </c>
      <c r="S87" s="24" t="s">
        <v>188</v>
      </c>
      <c r="T87" s="24" t="s">
        <v>187</v>
      </c>
      <c r="U87" s="24" t="s">
        <v>138</v>
      </c>
      <c r="V87" s="24" t="s">
        <v>79</v>
      </c>
      <c r="W87" s="24" t="s">
        <v>136</v>
      </c>
      <c r="X87" s="4" t="s">
        <v>803</v>
      </c>
      <c r="Y87" s="4" t="s">
        <v>803</v>
      </c>
      <c r="Z87" s="4" t="s">
        <v>803</v>
      </c>
      <c r="AA87" s="4" t="s">
        <v>803</v>
      </c>
      <c r="AB87" s="4" t="s">
        <v>803</v>
      </c>
      <c r="AC87" s="4" t="s">
        <v>803</v>
      </c>
      <c r="AD87" s="4" t="s">
        <v>803</v>
      </c>
      <c r="AE87" s="4" t="s">
        <v>803</v>
      </c>
      <c r="AF87" s="4" t="s">
        <v>803</v>
      </c>
      <c r="AG87" s="4" t="s">
        <v>803</v>
      </c>
      <c r="AH87" s="4" t="s">
        <v>803</v>
      </c>
      <c r="AI87" s="4" t="s">
        <v>803</v>
      </c>
      <c r="AJ87" s="4" t="s">
        <v>803</v>
      </c>
      <c r="AK87" s="4" t="s">
        <v>803</v>
      </c>
      <c r="AL87" s="4" t="s">
        <v>803</v>
      </c>
      <c r="AM87" s="4" t="s">
        <v>803</v>
      </c>
      <c r="AN87" s="4" t="s">
        <v>254</v>
      </c>
      <c r="AO87" s="4" t="s">
        <v>876</v>
      </c>
      <c r="AQ87" s="4" t="s">
        <v>1712</v>
      </c>
      <c r="AR87" s="4" t="s">
        <v>310</v>
      </c>
      <c r="AS87" s="4" t="s">
        <v>305</v>
      </c>
      <c r="AU87" s="4" t="s">
        <v>1711</v>
      </c>
    </row>
    <row r="88" spans="1:52" ht="15" customHeight="1" x14ac:dyDescent="0.2">
      <c r="A88" s="5" t="s">
        <v>1030</v>
      </c>
      <c r="B88" s="4" t="s">
        <v>1029</v>
      </c>
      <c r="C88" s="4" t="s">
        <v>957</v>
      </c>
      <c r="D88" s="4" t="s">
        <v>819</v>
      </c>
      <c r="E88" s="4" t="s">
        <v>761</v>
      </c>
      <c r="F88" s="24" t="s">
        <v>805</v>
      </c>
      <c r="G88" s="24">
        <v>3</v>
      </c>
      <c r="H88" s="24" t="s">
        <v>339</v>
      </c>
      <c r="I88" s="24" t="s">
        <v>470</v>
      </c>
      <c r="J88" s="24" t="s">
        <v>340</v>
      </c>
      <c r="K88" s="24" t="s">
        <v>145</v>
      </c>
      <c r="L88" s="24" t="s">
        <v>337</v>
      </c>
      <c r="M88" s="24" t="s">
        <v>473</v>
      </c>
      <c r="N88" s="24" t="s">
        <v>471</v>
      </c>
      <c r="O88" s="24" t="s">
        <v>472</v>
      </c>
      <c r="P88" s="24" t="s">
        <v>381</v>
      </c>
      <c r="Q88" s="24" t="s">
        <v>123</v>
      </c>
      <c r="R88" s="24" t="s">
        <v>338</v>
      </c>
      <c r="S88" s="24" t="s">
        <v>200</v>
      </c>
      <c r="T88" s="24" t="s">
        <v>382</v>
      </c>
      <c r="U88" s="24" t="s">
        <v>558</v>
      </c>
      <c r="V88" s="24" t="s">
        <v>124</v>
      </c>
      <c r="W88" s="24" t="s">
        <v>364</v>
      </c>
      <c r="X88" s="4" t="s">
        <v>806</v>
      </c>
      <c r="Y88" s="4" t="s">
        <v>806</v>
      </c>
      <c r="Z88" s="4" t="s">
        <v>806</v>
      </c>
      <c r="AA88" s="4" t="s">
        <v>806</v>
      </c>
      <c r="AB88" s="4" t="s">
        <v>806</v>
      </c>
      <c r="AC88" s="4" t="s">
        <v>806</v>
      </c>
      <c r="AD88" s="4" t="s">
        <v>806</v>
      </c>
      <c r="AE88" s="4" t="s">
        <v>806</v>
      </c>
      <c r="AF88" s="4" t="s">
        <v>806</v>
      </c>
      <c r="AG88" s="4" t="s">
        <v>806</v>
      </c>
      <c r="AH88" s="4" t="s">
        <v>806</v>
      </c>
      <c r="AI88" s="4" t="s">
        <v>806</v>
      </c>
      <c r="AJ88" s="4" t="s">
        <v>806</v>
      </c>
      <c r="AK88" s="4" t="s">
        <v>806</v>
      </c>
      <c r="AL88" s="4" t="s">
        <v>806</v>
      </c>
      <c r="AM88" s="4" t="s">
        <v>806</v>
      </c>
      <c r="AN88" s="4" t="s">
        <v>254</v>
      </c>
      <c r="AO88" s="4" t="s">
        <v>1047</v>
      </c>
    </row>
    <row r="89" spans="1:52" ht="15" customHeight="1" x14ac:dyDescent="0.2">
      <c r="A89" s="5" t="s">
        <v>854</v>
      </c>
      <c r="B89" s="4" t="s">
        <v>853</v>
      </c>
      <c r="C89" s="4" t="s">
        <v>957</v>
      </c>
      <c r="D89" s="5" t="s">
        <v>820</v>
      </c>
      <c r="E89" s="14" t="s">
        <v>821</v>
      </c>
      <c r="F89" s="24" t="s">
        <v>805</v>
      </c>
      <c r="G89" s="24">
        <v>5</v>
      </c>
      <c r="H89" s="24" t="s">
        <v>137</v>
      </c>
      <c r="I89" s="24" t="s">
        <v>350</v>
      </c>
      <c r="J89" s="24" t="s">
        <v>339</v>
      </c>
      <c r="K89" s="24" t="s">
        <v>470</v>
      </c>
      <c r="L89" s="24" t="s">
        <v>366</v>
      </c>
      <c r="M89" s="24" t="s">
        <v>365</v>
      </c>
      <c r="N89" s="24" t="s">
        <v>345</v>
      </c>
      <c r="O89" s="24" t="s">
        <v>333</v>
      </c>
      <c r="P89" s="24" t="s">
        <v>332</v>
      </c>
      <c r="Q89" s="24" t="s">
        <v>389</v>
      </c>
      <c r="R89" s="24" t="s">
        <v>39</v>
      </c>
      <c r="S89" s="24" t="s">
        <v>378</v>
      </c>
      <c r="T89" s="24" t="s">
        <v>40</v>
      </c>
      <c r="U89" s="24" t="s">
        <v>466</v>
      </c>
      <c r="V89" s="24" t="s">
        <v>469</v>
      </c>
      <c r="W89" s="24" t="s">
        <v>335</v>
      </c>
      <c r="X89" s="4" t="s">
        <v>806</v>
      </c>
      <c r="Y89" s="4" t="s">
        <v>806</v>
      </c>
      <c r="Z89" s="4" t="s">
        <v>806</v>
      </c>
      <c r="AA89" s="4" t="s">
        <v>806</v>
      </c>
      <c r="AB89" s="4" t="s">
        <v>806</v>
      </c>
      <c r="AC89" s="4" t="s">
        <v>806</v>
      </c>
      <c r="AD89" s="4" t="s">
        <v>806</v>
      </c>
      <c r="AE89" s="4" t="s">
        <v>806</v>
      </c>
      <c r="AF89" s="4" t="s">
        <v>806</v>
      </c>
      <c r="AG89" s="4" t="s">
        <v>806</v>
      </c>
      <c r="AH89" s="4" t="s">
        <v>806</v>
      </c>
      <c r="AI89" s="4" t="s">
        <v>806</v>
      </c>
      <c r="AJ89" s="4" t="s">
        <v>806</v>
      </c>
      <c r="AK89" s="4" t="s">
        <v>806</v>
      </c>
      <c r="AL89" s="4" t="s">
        <v>806</v>
      </c>
      <c r="AM89" s="4" t="s">
        <v>806</v>
      </c>
      <c r="AN89" s="4" t="s">
        <v>254</v>
      </c>
      <c r="AO89" s="4" t="s">
        <v>877</v>
      </c>
      <c r="AP89" s="4" t="s">
        <v>958</v>
      </c>
      <c r="AR89" s="4" t="s">
        <v>310</v>
      </c>
      <c r="AS89" s="4" t="s">
        <v>310</v>
      </c>
      <c r="AT89" s="4" t="s">
        <v>310</v>
      </c>
      <c r="AU89" s="4" t="s">
        <v>873</v>
      </c>
    </row>
    <row r="90" spans="1:52" ht="15" customHeight="1" x14ac:dyDescent="0.2">
      <c r="A90" s="5" t="s">
        <v>786</v>
      </c>
      <c r="B90" s="4" t="s">
        <v>785</v>
      </c>
      <c r="C90" s="4" t="s">
        <v>957</v>
      </c>
      <c r="D90" s="13" t="s">
        <v>928</v>
      </c>
      <c r="E90" s="13" t="s">
        <v>760</v>
      </c>
      <c r="F90" s="24" t="s">
        <v>805</v>
      </c>
      <c r="G90" s="24">
        <v>6</v>
      </c>
      <c r="H90" s="24" t="s">
        <v>478</v>
      </c>
      <c r="I90" s="24" t="s">
        <v>480</v>
      </c>
      <c r="J90" s="24" t="s">
        <v>385</v>
      </c>
      <c r="K90" s="24" t="s">
        <v>102</v>
      </c>
      <c r="L90" s="24" t="s">
        <v>557</v>
      </c>
      <c r="M90" s="24" t="s">
        <v>375</v>
      </c>
      <c r="N90" s="24" t="s">
        <v>477</v>
      </c>
      <c r="O90" s="24" t="s">
        <v>468</v>
      </c>
      <c r="P90" s="24" t="s">
        <v>80</v>
      </c>
      <c r="Q90" s="24" t="s">
        <v>70</v>
      </c>
      <c r="R90" s="24" t="s">
        <v>128</v>
      </c>
      <c r="S90" s="24" t="s">
        <v>81</v>
      </c>
      <c r="T90" s="24" t="s">
        <v>202</v>
      </c>
      <c r="U90" s="24" t="s">
        <v>370</v>
      </c>
      <c r="V90" s="24" t="s">
        <v>380</v>
      </c>
      <c r="W90" s="24" t="s">
        <v>379</v>
      </c>
      <c r="X90" s="4" t="s">
        <v>806</v>
      </c>
      <c r="Y90" s="4" t="s">
        <v>806</v>
      </c>
      <c r="Z90" s="4" t="s">
        <v>806</v>
      </c>
      <c r="AA90" s="4" t="s">
        <v>806</v>
      </c>
      <c r="AB90" s="4" t="s">
        <v>806</v>
      </c>
      <c r="AC90" s="4" t="s">
        <v>806</v>
      </c>
      <c r="AD90" s="4" t="s">
        <v>806</v>
      </c>
      <c r="AE90" s="4" t="s">
        <v>806</v>
      </c>
      <c r="AF90" s="4" t="s">
        <v>806</v>
      </c>
      <c r="AG90" s="4" t="s">
        <v>806</v>
      </c>
      <c r="AH90" s="4" t="s">
        <v>806</v>
      </c>
      <c r="AI90" s="4" t="s">
        <v>806</v>
      </c>
      <c r="AJ90" s="4" t="s">
        <v>806</v>
      </c>
      <c r="AK90" s="4" t="s">
        <v>806</v>
      </c>
      <c r="AL90" s="4" t="s">
        <v>806</v>
      </c>
      <c r="AM90" s="4" t="s">
        <v>806</v>
      </c>
      <c r="AN90" s="4" t="s">
        <v>254</v>
      </c>
      <c r="AO90" s="4" t="s">
        <v>1098</v>
      </c>
      <c r="AP90" s="4" t="s">
        <v>1475</v>
      </c>
      <c r="AR90" s="4" t="s">
        <v>310</v>
      </c>
      <c r="AS90" s="4" t="s">
        <v>310</v>
      </c>
      <c r="AT90" s="4" t="s">
        <v>310</v>
      </c>
      <c r="AU90" s="4" t="s">
        <v>839</v>
      </c>
      <c r="AV90" s="4" t="s">
        <v>1198</v>
      </c>
      <c r="AZ90" s="4">
        <v>3</v>
      </c>
    </row>
    <row r="91" spans="1:52" ht="15" customHeight="1" x14ac:dyDescent="0.2">
      <c r="A91" s="5" t="s">
        <v>1000</v>
      </c>
      <c r="B91" s="4" t="s">
        <v>999</v>
      </c>
      <c r="C91" s="4" t="s">
        <v>957</v>
      </c>
      <c r="D91" s="13" t="s">
        <v>760</v>
      </c>
      <c r="E91" s="13" t="s">
        <v>822</v>
      </c>
      <c r="F91" s="24" t="s">
        <v>805</v>
      </c>
      <c r="G91" s="24">
        <v>7</v>
      </c>
      <c r="H91" s="24" t="s">
        <v>108</v>
      </c>
      <c r="I91" s="24" t="s">
        <v>113</v>
      </c>
      <c r="J91" s="24" t="s">
        <v>362</v>
      </c>
      <c r="K91" s="24" t="s">
        <v>109</v>
      </c>
      <c r="L91" s="24" t="s">
        <v>356</v>
      </c>
      <c r="M91" s="24" t="s">
        <v>361</v>
      </c>
      <c r="N91" s="24" t="s">
        <v>332</v>
      </c>
      <c r="O91" s="24" t="s">
        <v>333</v>
      </c>
      <c r="P91" s="24" t="s">
        <v>363</v>
      </c>
      <c r="Q91" s="24" t="s">
        <v>122</v>
      </c>
      <c r="R91" s="24" t="s">
        <v>358</v>
      </c>
      <c r="S91" s="24" t="s">
        <v>360</v>
      </c>
      <c r="T91" s="24" t="s">
        <v>345</v>
      </c>
      <c r="U91" s="24" t="s">
        <v>344</v>
      </c>
      <c r="V91" s="24" t="s">
        <v>386</v>
      </c>
      <c r="W91" s="24" t="s">
        <v>388</v>
      </c>
      <c r="X91" s="4" t="s">
        <v>806</v>
      </c>
      <c r="Y91" s="4" t="s">
        <v>806</v>
      </c>
      <c r="Z91" s="4" t="s">
        <v>806</v>
      </c>
      <c r="AA91" s="4" t="s">
        <v>806</v>
      </c>
      <c r="AB91" s="4" t="s">
        <v>806</v>
      </c>
      <c r="AC91" s="4" t="s">
        <v>806</v>
      </c>
      <c r="AD91" s="4" t="s">
        <v>806</v>
      </c>
      <c r="AE91" s="4" t="s">
        <v>806</v>
      </c>
      <c r="AF91" s="4" t="s">
        <v>806</v>
      </c>
      <c r="AG91" s="4" t="s">
        <v>806</v>
      </c>
      <c r="AH91" s="4" t="s">
        <v>806</v>
      </c>
      <c r="AI91" s="4" t="s">
        <v>806</v>
      </c>
      <c r="AJ91" s="4" t="s">
        <v>806</v>
      </c>
      <c r="AK91" s="4" t="s">
        <v>806</v>
      </c>
      <c r="AL91" s="4" t="s">
        <v>806</v>
      </c>
      <c r="AM91" s="4" t="s">
        <v>806</v>
      </c>
      <c r="AN91" s="4" t="s">
        <v>254</v>
      </c>
      <c r="AO91" s="4" t="s">
        <v>948</v>
      </c>
      <c r="AU91" s="4" t="s">
        <v>993</v>
      </c>
      <c r="AV91" s="4" t="s">
        <v>1008</v>
      </c>
    </row>
    <row r="92" spans="1:52" ht="15" customHeight="1" x14ac:dyDescent="0.2">
      <c r="A92" s="5" t="s">
        <v>860</v>
      </c>
      <c r="B92" s="4" t="s">
        <v>893</v>
      </c>
      <c r="C92" s="4" t="s">
        <v>957</v>
      </c>
      <c r="D92" s="4" t="s">
        <v>823</v>
      </c>
      <c r="E92" s="4" t="s">
        <v>823</v>
      </c>
      <c r="F92" s="24" t="s">
        <v>805</v>
      </c>
      <c r="G92" s="24">
        <v>8</v>
      </c>
      <c r="H92" s="24" t="s">
        <v>389</v>
      </c>
      <c r="I92" s="24" t="s">
        <v>394</v>
      </c>
      <c r="J92" s="24" t="s">
        <v>392</v>
      </c>
      <c r="K92" s="24" t="s">
        <v>194</v>
      </c>
      <c r="L92" s="24" t="s">
        <v>270</v>
      </c>
      <c r="M92" s="24" t="s">
        <v>393</v>
      </c>
      <c r="N92" s="24" t="s">
        <v>271</v>
      </c>
      <c r="O92" s="24" t="s">
        <v>395</v>
      </c>
      <c r="P92" s="24" t="s">
        <v>43</v>
      </c>
      <c r="Q92" s="24" t="s">
        <v>397</v>
      </c>
      <c r="R92" s="24" t="s">
        <v>201</v>
      </c>
      <c r="S92" s="24" t="s">
        <v>391</v>
      </c>
      <c r="T92" s="24" t="s">
        <v>197</v>
      </c>
      <c r="U92" s="24" t="s">
        <v>347</v>
      </c>
      <c r="V92" s="24" t="s">
        <v>166</v>
      </c>
      <c r="W92" s="24" t="s">
        <v>467</v>
      </c>
      <c r="X92" s="4" t="s">
        <v>806</v>
      </c>
      <c r="Y92" s="4" t="s">
        <v>806</v>
      </c>
      <c r="Z92" s="4" t="s">
        <v>806</v>
      </c>
      <c r="AA92" s="4" t="s">
        <v>806</v>
      </c>
      <c r="AB92" s="4" t="s">
        <v>806</v>
      </c>
      <c r="AC92" s="4" t="s">
        <v>806</v>
      </c>
      <c r="AD92" s="4" t="s">
        <v>806</v>
      </c>
      <c r="AE92" s="4" t="s">
        <v>806</v>
      </c>
      <c r="AF92" s="4" t="s">
        <v>806</v>
      </c>
      <c r="AG92" s="4" t="s">
        <v>806</v>
      </c>
      <c r="AH92" s="4" t="s">
        <v>806</v>
      </c>
      <c r="AI92" s="4" t="s">
        <v>806</v>
      </c>
      <c r="AJ92" s="4" t="s">
        <v>806</v>
      </c>
      <c r="AK92" s="4" t="s">
        <v>806</v>
      </c>
      <c r="AL92" s="4" t="s">
        <v>806</v>
      </c>
      <c r="AM92" s="4" t="s">
        <v>806</v>
      </c>
      <c r="AN92" s="4" t="s">
        <v>254</v>
      </c>
      <c r="AO92" s="4" t="s">
        <v>948</v>
      </c>
      <c r="AQ92" s="4" t="s">
        <v>1712</v>
      </c>
      <c r="AR92" s="4" t="s">
        <v>310</v>
      </c>
      <c r="AS92" s="4" t="s">
        <v>310</v>
      </c>
      <c r="AT92" s="4" t="s">
        <v>310</v>
      </c>
      <c r="AU92" s="4" t="s">
        <v>1711</v>
      </c>
      <c r="AV92" s="4" t="s">
        <v>1100</v>
      </c>
    </row>
    <row r="93" spans="1:52" ht="15" customHeight="1" x14ac:dyDescent="0.2">
      <c r="A93" s="5" t="s">
        <v>1338</v>
      </c>
      <c r="B93" s="19" t="s">
        <v>1337</v>
      </c>
      <c r="C93" s="4" t="s">
        <v>957</v>
      </c>
      <c r="D93" s="4" t="s">
        <v>824</v>
      </c>
      <c r="E93" s="13" t="s">
        <v>825</v>
      </c>
      <c r="F93" s="24" t="s">
        <v>807</v>
      </c>
      <c r="G93" s="24">
        <v>2</v>
      </c>
      <c r="H93" s="24" t="s">
        <v>390</v>
      </c>
      <c r="I93" s="24" t="s">
        <v>273</v>
      </c>
      <c r="J93" s="24" t="s">
        <v>196</v>
      </c>
      <c r="K93" s="24" t="s">
        <v>195</v>
      </c>
      <c r="L93" s="24" t="s">
        <v>184</v>
      </c>
      <c r="M93" s="24" t="s">
        <v>185</v>
      </c>
      <c r="N93" s="24" t="s">
        <v>97</v>
      </c>
      <c r="O93" s="24" t="s">
        <v>180</v>
      </c>
      <c r="P93" s="24" t="s">
        <v>179</v>
      </c>
      <c r="Q93" s="24" t="s">
        <v>178</v>
      </c>
      <c r="R93" s="24" t="s">
        <v>183</v>
      </c>
      <c r="S93" s="24" t="s">
        <v>182</v>
      </c>
      <c r="T93" s="24" t="s">
        <v>177</v>
      </c>
      <c r="U93" s="24" t="s">
        <v>41</v>
      </c>
      <c r="V93" s="24" t="s">
        <v>116</v>
      </c>
      <c r="W93" s="24" t="s">
        <v>101</v>
      </c>
      <c r="X93" s="4" t="s">
        <v>806</v>
      </c>
      <c r="Y93" s="4" t="s">
        <v>806</v>
      </c>
      <c r="Z93" s="4" t="s">
        <v>806</v>
      </c>
      <c r="AA93" s="4" t="s">
        <v>806</v>
      </c>
      <c r="AB93" s="4" t="s">
        <v>806</v>
      </c>
      <c r="AC93" s="4" t="s">
        <v>806</v>
      </c>
      <c r="AD93" s="4" t="s">
        <v>806</v>
      </c>
      <c r="AE93" s="4" t="s">
        <v>806</v>
      </c>
      <c r="AF93" s="4" t="s">
        <v>806</v>
      </c>
      <c r="AG93" s="4" t="s">
        <v>806</v>
      </c>
      <c r="AH93" s="4" t="s">
        <v>806</v>
      </c>
      <c r="AI93" s="4" t="s">
        <v>806</v>
      </c>
      <c r="AJ93" s="4" t="s">
        <v>806</v>
      </c>
      <c r="AK93" s="4" t="s">
        <v>806</v>
      </c>
      <c r="AL93" s="4" t="s">
        <v>806</v>
      </c>
      <c r="AM93" s="4" t="s">
        <v>806</v>
      </c>
      <c r="AN93" s="4" t="s">
        <v>254</v>
      </c>
      <c r="AO93" s="4" t="s">
        <v>1344</v>
      </c>
      <c r="AP93" s="4" t="s">
        <v>1578</v>
      </c>
      <c r="AR93" s="4" t="s">
        <v>310</v>
      </c>
      <c r="AS93" s="4" t="s">
        <v>310</v>
      </c>
      <c r="AU93" s="4" t="s">
        <v>874</v>
      </c>
      <c r="AV93" s="4" t="s">
        <v>1336</v>
      </c>
      <c r="AW93" s="4" t="s">
        <v>700</v>
      </c>
    </row>
    <row r="94" spans="1:52" ht="15" customHeight="1" x14ac:dyDescent="0.2">
      <c r="A94" s="5" t="s">
        <v>889</v>
      </c>
      <c r="B94" s="4" t="s">
        <v>888</v>
      </c>
      <c r="C94" s="4" t="s">
        <v>225</v>
      </c>
      <c r="D94" s="4" t="s">
        <v>826</v>
      </c>
      <c r="E94" s="13" t="s">
        <v>827</v>
      </c>
      <c r="F94" s="24" t="s">
        <v>807</v>
      </c>
      <c r="G94" s="24">
        <v>4</v>
      </c>
      <c r="H94" s="24" t="s">
        <v>176</v>
      </c>
      <c r="I94" s="24" t="s">
        <v>37</v>
      </c>
      <c r="J94" s="24" t="s">
        <v>49</v>
      </c>
      <c r="K94" s="24" t="s">
        <v>38</v>
      </c>
      <c r="L94" s="24" t="s">
        <v>42</v>
      </c>
      <c r="M94" s="24" t="s">
        <v>372</v>
      </c>
      <c r="N94" s="24" t="s">
        <v>100</v>
      </c>
      <c r="O94" s="24" t="s">
        <v>93</v>
      </c>
      <c r="P94" s="24" t="s">
        <v>466</v>
      </c>
      <c r="Q94" s="24" t="s">
        <v>469</v>
      </c>
      <c r="R94" s="24" t="s">
        <v>40</v>
      </c>
      <c r="S94" s="24" t="s">
        <v>39</v>
      </c>
      <c r="T94" s="24" t="s">
        <v>48</v>
      </c>
      <c r="U94" s="24" t="s">
        <v>368</v>
      </c>
      <c r="V94" s="24" t="s">
        <v>51</v>
      </c>
      <c r="W94" s="24" t="s">
        <v>373</v>
      </c>
      <c r="X94" s="4" t="s">
        <v>806</v>
      </c>
      <c r="Y94" s="4" t="s">
        <v>806</v>
      </c>
      <c r="Z94" s="4" t="s">
        <v>806</v>
      </c>
      <c r="AA94" s="4" t="s">
        <v>806</v>
      </c>
      <c r="AB94" s="4" t="s">
        <v>806</v>
      </c>
      <c r="AC94" s="4" t="s">
        <v>806</v>
      </c>
      <c r="AD94" s="4" t="s">
        <v>806</v>
      </c>
      <c r="AE94" s="4" t="s">
        <v>806</v>
      </c>
      <c r="AF94" s="4" t="s">
        <v>806</v>
      </c>
      <c r="AG94" s="4" t="s">
        <v>806</v>
      </c>
      <c r="AH94" s="4" t="s">
        <v>806</v>
      </c>
      <c r="AI94" s="4" t="s">
        <v>806</v>
      </c>
      <c r="AJ94" s="4" t="s">
        <v>806</v>
      </c>
      <c r="AK94" s="4" t="s">
        <v>806</v>
      </c>
      <c r="AL94" s="4" t="s">
        <v>806</v>
      </c>
      <c r="AM94" s="4" t="s">
        <v>806</v>
      </c>
      <c r="AN94" s="4" t="s">
        <v>254</v>
      </c>
      <c r="AO94" s="4" t="s">
        <v>895</v>
      </c>
      <c r="AP94" s="4" t="s">
        <v>962</v>
      </c>
      <c r="AR94" s="4" t="s">
        <v>310</v>
      </c>
      <c r="AS94" s="4" t="s">
        <v>310</v>
      </c>
      <c r="AT94" s="4" t="s">
        <v>310</v>
      </c>
    </row>
    <row r="95" spans="1:52" ht="15" customHeight="1" x14ac:dyDescent="0.2">
      <c r="A95" s="5" t="s">
        <v>861</v>
      </c>
      <c r="B95" s="2" t="s">
        <v>890</v>
      </c>
      <c r="C95" s="4" t="s">
        <v>225</v>
      </c>
      <c r="D95" s="13" t="s">
        <v>929</v>
      </c>
      <c r="E95" s="13" t="s">
        <v>828</v>
      </c>
      <c r="F95" s="24" t="s">
        <v>807</v>
      </c>
      <c r="G95" s="24">
        <v>6</v>
      </c>
      <c r="H95" s="24" t="s">
        <v>94</v>
      </c>
      <c r="I95" s="24" t="s">
        <v>85</v>
      </c>
      <c r="J95" s="24" t="s">
        <v>95</v>
      </c>
      <c r="K95" s="24" t="s">
        <v>86</v>
      </c>
      <c r="L95" s="24" t="s">
        <v>115</v>
      </c>
      <c r="M95" s="24" t="s">
        <v>103</v>
      </c>
      <c r="N95" s="24" t="s">
        <v>168</v>
      </c>
      <c r="O95" s="24" t="s">
        <v>73</v>
      </c>
      <c r="P95" s="24" t="s">
        <v>74</v>
      </c>
      <c r="Q95" s="24" t="s">
        <v>75</v>
      </c>
      <c r="R95" s="24" t="s">
        <v>114</v>
      </c>
      <c r="S95" s="24" t="s">
        <v>92</v>
      </c>
      <c r="T95" s="24" t="s">
        <v>52</v>
      </c>
      <c r="U95" s="24" t="s">
        <v>125</v>
      </c>
      <c r="V95" s="24" t="s">
        <v>53</v>
      </c>
      <c r="W95" s="24" t="s">
        <v>275</v>
      </c>
      <c r="X95" s="4" t="s">
        <v>806</v>
      </c>
      <c r="Y95" s="4" t="s">
        <v>806</v>
      </c>
      <c r="Z95" s="4" t="s">
        <v>806</v>
      </c>
      <c r="AA95" s="4" t="s">
        <v>806</v>
      </c>
      <c r="AB95" s="4" t="s">
        <v>806</v>
      </c>
      <c r="AC95" s="4" t="s">
        <v>806</v>
      </c>
      <c r="AD95" s="4" t="s">
        <v>806</v>
      </c>
      <c r="AE95" s="4" t="s">
        <v>806</v>
      </c>
      <c r="AF95" s="4" t="s">
        <v>806</v>
      </c>
      <c r="AG95" s="4" t="s">
        <v>806</v>
      </c>
      <c r="AH95" s="4" t="s">
        <v>806</v>
      </c>
      <c r="AI95" s="4" t="s">
        <v>806</v>
      </c>
      <c r="AJ95" s="4" t="s">
        <v>806</v>
      </c>
      <c r="AK95" s="4" t="s">
        <v>806</v>
      </c>
      <c r="AL95" s="4" t="s">
        <v>806</v>
      </c>
      <c r="AM95" s="4" t="s">
        <v>806</v>
      </c>
      <c r="AN95" s="4" t="s">
        <v>254</v>
      </c>
      <c r="AP95" s="4" t="s">
        <v>703</v>
      </c>
      <c r="AR95" s="4" t="s">
        <v>310</v>
      </c>
      <c r="AS95" s="4" t="s">
        <v>310</v>
      </c>
      <c r="AT95" s="4" t="s">
        <v>310</v>
      </c>
      <c r="AU95" s="4" t="s">
        <v>943</v>
      </c>
      <c r="AV95" s="4" t="s">
        <v>669</v>
      </c>
      <c r="AW95" s="19" t="s">
        <v>1099</v>
      </c>
    </row>
    <row r="96" spans="1:52" ht="15" customHeight="1" x14ac:dyDescent="0.2">
      <c r="A96" s="5" t="s">
        <v>892</v>
      </c>
      <c r="B96" s="4" t="s">
        <v>891</v>
      </c>
      <c r="C96" s="4" t="s">
        <v>225</v>
      </c>
      <c r="D96" s="4" t="s">
        <v>833</v>
      </c>
      <c r="E96" s="4" t="s">
        <v>833</v>
      </c>
      <c r="F96" s="24" t="s">
        <v>807</v>
      </c>
      <c r="G96" s="24">
        <v>8</v>
      </c>
      <c r="H96" s="24" t="s">
        <v>274</v>
      </c>
      <c r="I96" s="24" t="s">
        <v>336</v>
      </c>
      <c r="J96" s="24" t="s">
        <v>353</v>
      </c>
      <c r="K96" s="24" t="s">
        <v>352</v>
      </c>
      <c r="L96" s="24" t="s">
        <v>132</v>
      </c>
      <c r="M96" s="24" t="s">
        <v>144</v>
      </c>
      <c r="N96" s="24" t="s">
        <v>351</v>
      </c>
      <c r="O96" s="24" t="s">
        <v>54</v>
      </c>
      <c r="P96" s="24" t="s">
        <v>143</v>
      </c>
      <c r="Q96" s="24" t="s">
        <v>142</v>
      </c>
      <c r="R96" s="24" t="s">
        <v>118</v>
      </c>
      <c r="S96" s="24" t="s">
        <v>334</v>
      </c>
      <c r="T96" s="24" t="s">
        <v>680</v>
      </c>
      <c r="U96" s="24" t="s">
        <v>59</v>
      </c>
      <c r="V96" s="24" t="s">
        <v>126</v>
      </c>
      <c r="W96" s="24" t="s">
        <v>130</v>
      </c>
      <c r="X96" s="4" t="s">
        <v>806</v>
      </c>
      <c r="Y96" s="4" t="s">
        <v>806</v>
      </c>
      <c r="Z96" s="4" t="s">
        <v>806</v>
      </c>
      <c r="AA96" s="4" t="s">
        <v>806</v>
      </c>
      <c r="AB96" s="4" t="s">
        <v>806</v>
      </c>
      <c r="AC96" s="4" t="s">
        <v>806</v>
      </c>
      <c r="AD96" s="4" t="s">
        <v>806</v>
      </c>
      <c r="AE96" s="4" t="s">
        <v>806</v>
      </c>
      <c r="AF96" s="4" t="s">
        <v>806</v>
      </c>
      <c r="AG96" s="4" t="s">
        <v>806</v>
      </c>
      <c r="AH96" s="4" t="s">
        <v>806</v>
      </c>
      <c r="AI96" s="4" t="s">
        <v>806</v>
      </c>
      <c r="AJ96" s="4" t="s">
        <v>806</v>
      </c>
      <c r="AK96" s="4" t="s">
        <v>806</v>
      </c>
      <c r="AL96" s="4" t="s">
        <v>806</v>
      </c>
      <c r="AM96" s="4" t="s">
        <v>806</v>
      </c>
      <c r="AN96" s="4" t="s">
        <v>254</v>
      </c>
      <c r="AO96" s="4" t="s">
        <v>966</v>
      </c>
      <c r="AP96" s="4" t="s">
        <v>965</v>
      </c>
      <c r="AR96" s="4" t="s">
        <v>310</v>
      </c>
      <c r="AS96" s="4" t="s">
        <v>310</v>
      </c>
      <c r="AT96" s="4" t="s">
        <v>310</v>
      </c>
      <c r="AU96" s="4" t="s">
        <v>967</v>
      </c>
    </row>
    <row r="97" spans="1:52" ht="15" customHeight="1" x14ac:dyDescent="0.2">
      <c r="A97" s="5" t="s">
        <v>1006</v>
      </c>
      <c r="B97" s="4" t="s">
        <v>1005</v>
      </c>
      <c r="C97" s="4" t="s">
        <v>225</v>
      </c>
      <c r="D97" s="13" t="s">
        <v>930</v>
      </c>
      <c r="E97" s="13" t="s">
        <v>900</v>
      </c>
      <c r="F97" s="24" t="s">
        <v>896</v>
      </c>
      <c r="G97" s="24">
        <v>6</v>
      </c>
      <c r="H97" s="24" t="s">
        <v>470</v>
      </c>
      <c r="I97" s="24" t="s">
        <v>340</v>
      </c>
      <c r="J97" s="24" t="s">
        <v>145</v>
      </c>
      <c r="K97" s="24" t="s">
        <v>337</v>
      </c>
      <c r="L97" s="24" t="s">
        <v>200</v>
      </c>
      <c r="M97" s="24" t="s">
        <v>472</v>
      </c>
      <c r="N97" s="24" t="s">
        <v>471</v>
      </c>
      <c r="O97" s="24" t="s">
        <v>381</v>
      </c>
      <c r="P97" s="24" t="s">
        <v>338</v>
      </c>
      <c r="Q97" s="24" t="s">
        <v>124</v>
      </c>
      <c r="R97" s="24" t="s">
        <v>558</v>
      </c>
      <c r="S97" s="24" t="s">
        <v>364</v>
      </c>
      <c r="T97" s="24" t="s">
        <v>478</v>
      </c>
      <c r="U97" s="24" t="s">
        <v>468</v>
      </c>
      <c r="V97" s="24" t="s">
        <v>480</v>
      </c>
      <c r="W97" s="24" t="s">
        <v>374</v>
      </c>
      <c r="X97" s="4" t="s">
        <v>897</v>
      </c>
      <c r="Y97" s="4" t="s">
        <v>897</v>
      </c>
      <c r="Z97" s="4" t="s">
        <v>897</v>
      </c>
      <c r="AA97" s="4" t="s">
        <v>897</v>
      </c>
      <c r="AB97" s="4" t="s">
        <v>897</v>
      </c>
      <c r="AC97" s="4" t="s">
        <v>897</v>
      </c>
      <c r="AD97" s="4" t="s">
        <v>897</v>
      </c>
      <c r="AE97" s="4" t="s">
        <v>897</v>
      </c>
      <c r="AF97" s="4" t="s">
        <v>897</v>
      </c>
      <c r="AG97" s="4" t="s">
        <v>897</v>
      </c>
      <c r="AH97" s="4" t="s">
        <v>897</v>
      </c>
      <c r="AI97" s="4" t="s">
        <v>897</v>
      </c>
      <c r="AJ97" s="4" t="s">
        <v>897</v>
      </c>
      <c r="AK97" s="4" t="s">
        <v>897</v>
      </c>
      <c r="AL97" s="4" t="s">
        <v>897</v>
      </c>
      <c r="AM97" s="4" t="s">
        <v>897</v>
      </c>
      <c r="AN97" s="4" t="s">
        <v>254</v>
      </c>
      <c r="AO97" s="4" t="s">
        <v>1018</v>
      </c>
      <c r="AP97" s="4" t="s">
        <v>1018</v>
      </c>
      <c r="AR97" s="4" t="s">
        <v>310</v>
      </c>
      <c r="AS97" s="4" t="s">
        <v>310</v>
      </c>
      <c r="AT97" s="4" t="s">
        <v>310</v>
      </c>
      <c r="AU97" s="4" t="s">
        <v>1055</v>
      </c>
      <c r="AV97" s="4" t="s">
        <v>993</v>
      </c>
      <c r="AW97" s="4" t="s">
        <v>1017</v>
      </c>
    </row>
    <row r="98" spans="1:52" ht="15" customHeight="1" x14ac:dyDescent="0.2">
      <c r="A98" s="5" t="s">
        <v>1004</v>
      </c>
      <c r="B98" s="4" t="s">
        <v>1003</v>
      </c>
      <c r="C98" s="4" t="s">
        <v>225</v>
      </c>
      <c r="D98" s="13" t="s">
        <v>900</v>
      </c>
      <c r="E98" s="13" t="s">
        <v>902</v>
      </c>
      <c r="F98" s="24" t="s">
        <v>896</v>
      </c>
      <c r="G98" s="24">
        <v>7</v>
      </c>
      <c r="H98" s="24" t="s">
        <v>384</v>
      </c>
      <c r="I98" s="24" t="s">
        <v>375</v>
      </c>
      <c r="J98" s="24" t="s">
        <v>383</v>
      </c>
      <c r="K98" s="24" t="s">
        <v>355</v>
      </c>
      <c r="L98" s="24" t="s">
        <v>102</v>
      </c>
      <c r="M98" s="24" t="s">
        <v>202</v>
      </c>
      <c r="N98" s="24" t="s">
        <v>369</v>
      </c>
      <c r="O98" s="24" t="s">
        <v>378</v>
      </c>
      <c r="P98" s="24" t="s">
        <v>370</v>
      </c>
      <c r="Q98" s="24" t="s">
        <v>108</v>
      </c>
      <c r="R98" s="24" t="s">
        <v>81</v>
      </c>
      <c r="S98" s="24" t="s">
        <v>128</v>
      </c>
      <c r="T98" s="24" t="s">
        <v>80</v>
      </c>
      <c r="U98" s="24" t="s">
        <v>367</v>
      </c>
      <c r="V98" s="24" t="s">
        <v>203</v>
      </c>
      <c r="W98" s="24" t="s">
        <v>113</v>
      </c>
      <c r="X98" s="4" t="s">
        <v>897</v>
      </c>
      <c r="Y98" s="4" t="s">
        <v>897</v>
      </c>
      <c r="Z98" s="4" t="s">
        <v>897</v>
      </c>
      <c r="AA98" s="4" t="s">
        <v>897</v>
      </c>
      <c r="AB98" s="4" t="s">
        <v>897</v>
      </c>
      <c r="AC98" s="4" t="s">
        <v>897</v>
      </c>
      <c r="AD98" s="4" t="s">
        <v>897</v>
      </c>
      <c r="AE98" s="4" t="s">
        <v>897</v>
      </c>
      <c r="AF98" s="4" t="s">
        <v>897</v>
      </c>
      <c r="AG98" s="4" t="s">
        <v>897</v>
      </c>
      <c r="AH98" s="4" t="s">
        <v>897</v>
      </c>
      <c r="AI98" s="4" t="s">
        <v>897</v>
      </c>
      <c r="AJ98" s="4" t="s">
        <v>897</v>
      </c>
      <c r="AK98" s="4" t="s">
        <v>897</v>
      </c>
      <c r="AL98" s="4" t="s">
        <v>897</v>
      </c>
      <c r="AM98" s="4" t="s">
        <v>897</v>
      </c>
      <c r="AN98" s="4" t="s">
        <v>254</v>
      </c>
      <c r="AO98" s="4" t="s">
        <v>1023</v>
      </c>
      <c r="AP98" s="4" t="s">
        <v>1048</v>
      </c>
      <c r="AR98" s="4" t="s">
        <v>310</v>
      </c>
      <c r="AS98" s="4" t="s">
        <v>310</v>
      </c>
      <c r="AT98" s="4" t="s">
        <v>310</v>
      </c>
      <c r="AU98" s="4" t="s">
        <v>993</v>
      </c>
      <c r="AV98" s="4" t="s">
        <v>1049</v>
      </c>
      <c r="AW98" s="4" t="s">
        <v>961</v>
      </c>
    </row>
    <row r="99" spans="1:52" ht="15" customHeight="1" x14ac:dyDescent="0.2">
      <c r="A99" s="5" t="s">
        <v>983</v>
      </c>
      <c r="B99" s="4" t="s">
        <v>1002</v>
      </c>
      <c r="C99" s="4" t="s">
        <v>225</v>
      </c>
      <c r="D99" s="4" t="s">
        <v>901</v>
      </c>
      <c r="E99" s="4" t="s">
        <v>901</v>
      </c>
      <c r="F99" s="24" t="s">
        <v>896</v>
      </c>
      <c r="G99" s="24">
        <v>8</v>
      </c>
      <c r="H99" s="24" t="s">
        <v>122</v>
      </c>
      <c r="I99" s="24" t="s">
        <v>363</v>
      </c>
      <c r="J99" s="24" t="s">
        <v>396</v>
      </c>
      <c r="K99" s="24" t="s">
        <v>391</v>
      </c>
      <c r="L99" s="24" t="s">
        <v>197</v>
      </c>
      <c r="M99" s="24" t="s">
        <v>194</v>
      </c>
      <c r="N99" s="24" t="s">
        <v>392</v>
      </c>
      <c r="O99" s="24" t="s">
        <v>109</v>
      </c>
      <c r="P99" s="24" t="s">
        <v>362</v>
      </c>
      <c r="Q99" s="24" t="s">
        <v>357</v>
      </c>
      <c r="R99" s="24" t="s">
        <v>360</v>
      </c>
      <c r="S99" s="24" t="s">
        <v>361</v>
      </c>
      <c r="T99" s="24" t="s">
        <v>201</v>
      </c>
      <c r="U99" s="24" t="s">
        <v>380</v>
      </c>
      <c r="V99" s="24" t="s">
        <v>376</v>
      </c>
      <c r="W99" s="24" t="s">
        <v>43</v>
      </c>
      <c r="X99" s="4" t="s">
        <v>897</v>
      </c>
      <c r="Y99" s="4" t="s">
        <v>897</v>
      </c>
      <c r="Z99" s="4" t="s">
        <v>897</v>
      </c>
      <c r="AA99" s="4" t="s">
        <v>897</v>
      </c>
      <c r="AB99" s="4" t="s">
        <v>897</v>
      </c>
      <c r="AC99" s="4" t="s">
        <v>897</v>
      </c>
      <c r="AD99" s="4" t="s">
        <v>897</v>
      </c>
      <c r="AE99" s="4" t="s">
        <v>897</v>
      </c>
      <c r="AF99" s="4" t="s">
        <v>897</v>
      </c>
      <c r="AG99" s="4" t="s">
        <v>897</v>
      </c>
      <c r="AH99" s="4" t="s">
        <v>897</v>
      </c>
      <c r="AI99" s="4" t="s">
        <v>897</v>
      </c>
      <c r="AJ99" s="4" t="s">
        <v>897</v>
      </c>
      <c r="AK99" s="4" t="s">
        <v>897</v>
      </c>
      <c r="AL99" s="4" t="s">
        <v>897</v>
      </c>
      <c r="AM99" s="4" t="s">
        <v>897</v>
      </c>
      <c r="AN99" s="4" t="s">
        <v>254</v>
      </c>
      <c r="AO99" s="4" t="s">
        <v>1016</v>
      </c>
      <c r="AP99" s="4" t="s">
        <v>1016</v>
      </c>
      <c r="AR99" s="4" t="s">
        <v>310</v>
      </c>
      <c r="AS99" s="4" t="s">
        <v>310</v>
      </c>
      <c r="AT99" s="4" t="s">
        <v>310</v>
      </c>
      <c r="AU99" s="4" t="s">
        <v>1053</v>
      </c>
      <c r="AV99" s="4" t="s">
        <v>993</v>
      </c>
      <c r="AW99" s="4" t="s">
        <v>1022</v>
      </c>
    </row>
    <row r="100" spans="1:52" ht="15" customHeight="1" x14ac:dyDescent="0.2">
      <c r="A100" s="5" t="s">
        <v>937</v>
      </c>
      <c r="B100" s="4" t="s">
        <v>936</v>
      </c>
      <c r="C100" s="4" t="s">
        <v>225</v>
      </c>
      <c r="D100" s="13" t="s">
        <v>916</v>
      </c>
      <c r="E100" s="13" t="s">
        <v>916</v>
      </c>
      <c r="F100" s="24" t="s">
        <v>898</v>
      </c>
      <c r="G100" s="24">
        <v>1</v>
      </c>
      <c r="H100" s="24" t="s">
        <v>395</v>
      </c>
      <c r="I100" s="24" t="s">
        <v>270</v>
      </c>
      <c r="J100" s="24" t="s">
        <v>36</v>
      </c>
      <c r="K100" s="24" t="s">
        <v>269</v>
      </c>
      <c r="L100" s="24" t="s">
        <v>393</v>
      </c>
      <c r="M100" s="24" t="s">
        <v>397</v>
      </c>
      <c r="N100" s="24" t="s">
        <v>271</v>
      </c>
      <c r="O100" s="24" t="s">
        <v>386</v>
      </c>
      <c r="P100" s="24" t="s">
        <v>388</v>
      </c>
      <c r="Q100" s="24" t="s">
        <v>387</v>
      </c>
      <c r="R100" s="24" t="s">
        <v>389</v>
      </c>
      <c r="S100" s="24" t="s">
        <v>332</v>
      </c>
      <c r="T100" s="24" t="s">
        <v>349</v>
      </c>
      <c r="U100" s="24" t="s">
        <v>121</v>
      </c>
      <c r="V100" s="24" t="s">
        <v>350</v>
      </c>
      <c r="W100" s="24" t="s">
        <v>344</v>
      </c>
      <c r="X100" s="4" t="s">
        <v>897</v>
      </c>
      <c r="Y100" s="4" t="s">
        <v>897</v>
      </c>
      <c r="Z100" s="4" t="s">
        <v>897</v>
      </c>
      <c r="AA100" s="4" t="s">
        <v>897</v>
      </c>
      <c r="AB100" s="4" t="s">
        <v>897</v>
      </c>
      <c r="AC100" s="4" t="s">
        <v>897</v>
      </c>
      <c r="AD100" s="4" t="s">
        <v>897</v>
      </c>
      <c r="AE100" s="4" t="s">
        <v>897</v>
      </c>
      <c r="AF100" s="4" t="s">
        <v>897</v>
      </c>
      <c r="AG100" s="4" t="s">
        <v>897</v>
      </c>
      <c r="AH100" s="4" t="s">
        <v>897</v>
      </c>
      <c r="AI100" s="4" t="s">
        <v>897</v>
      </c>
      <c r="AJ100" s="4" t="s">
        <v>897</v>
      </c>
      <c r="AK100" s="4" t="s">
        <v>897</v>
      </c>
      <c r="AL100" s="4" t="s">
        <v>897</v>
      </c>
      <c r="AM100" s="4" t="s">
        <v>897</v>
      </c>
      <c r="AN100" s="4" t="s">
        <v>254</v>
      </c>
      <c r="AO100" s="4" t="s">
        <v>945</v>
      </c>
      <c r="AP100" s="4" t="s">
        <v>988</v>
      </c>
      <c r="AR100" s="4" t="s">
        <v>310</v>
      </c>
      <c r="AS100" s="4" t="s">
        <v>310</v>
      </c>
      <c r="AT100" s="4" t="s">
        <v>310</v>
      </c>
    </row>
    <row r="101" spans="1:52" ht="15" customHeight="1" x14ac:dyDescent="0.2">
      <c r="A101" s="5" t="s">
        <v>935</v>
      </c>
      <c r="B101" s="4" t="s">
        <v>934</v>
      </c>
      <c r="C101" s="4" t="s">
        <v>225</v>
      </c>
      <c r="D101" s="4" t="s">
        <v>907</v>
      </c>
      <c r="E101" s="13" t="s">
        <v>908</v>
      </c>
      <c r="F101" s="24" t="s">
        <v>898</v>
      </c>
      <c r="G101" s="24">
        <v>2</v>
      </c>
      <c r="H101" s="24" t="s">
        <v>166</v>
      </c>
      <c r="I101" s="24" t="s">
        <v>467</v>
      </c>
      <c r="J101" s="24" t="s">
        <v>347</v>
      </c>
      <c r="K101" s="24" t="s">
        <v>273</v>
      </c>
      <c r="L101" s="24" t="s">
        <v>390</v>
      </c>
      <c r="M101" s="24" t="s">
        <v>196</v>
      </c>
      <c r="N101" s="24" t="s">
        <v>179</v>
      </c>
      <c r="O101" s="24" t="s">
        <v>178</v>
      </c>
      <c r="P101" s="24" t="s">
        <v>183</v>
      </c>
      <c r="Q101" s="24" t="s">
        <v>184</v>
      </c>
      <c r="R101" s="24" t="s">
        <v>185</v>
      </c>
      <c r="S101" s="24" t="s">
        <v>195</v>
      </c>
      <c r="T101" s="24" t="s">
        <v>41</v>
      </c>
      <c r="U101" s="24" t="s">
        <v>101</v>
      </c>
      <c r="V101" s="24" t="s">
        <v>116</v>
      </c>
      <c r="W101" s="24" t="s">
        <v>37</v>
      </c>
      <c r="X101" s="4" t="s">
        <v>897</v>
      </c>
      <c r="Y101" s="4" t="s">
        <v>897</v>
      </c>
      <c r="Z101" s="4" t="s">
        <v>897</v>
      </c>
      <c r="AA101" s="4" t="s">
        <v>897</v>
      </c>
      <c r="AB101" s="4" t="s">
        <v>897</v>
      </c>
      <c r="AC101" s="4" t="s">
        <v>897</v>
      </c>
      <c r="AD101" s="4" t="s">
        <v>897</v>
      </c>
      <c r="AE101" s="4" t="s">
        <v>897</v>
      </c>
      <c r="AF101" s="4" t="s">
        <v>897</v>
      </c>
      <c r="AG101" s="4" t="s">
        <v>897</v>
      </c>
      <c r="AH101" s="4" t="s">
        <v>897</v>
      </c>
      <c r="AI101" s="4" t="s">
        <v>897</v>
      </c>
      <c r="AJ101" s="4" t="s">
        <v>897</v>
      </c>
      <c r="AK101" s="4" t="s">
        <v>897</v>
      </c>
      <c r="AL101" s="4" t="s">
        <v>897</v>
      </c>
      <c r="AM101" s="4" t="s">
        <v>897</v>
      </c>
      <c r="AN101" s="4" t="s">
        <v>254</v>
      </c>
      <c r="AO101" s="4" t="s">
        <v>944</v>
      </c>
      <c r="AP101" s="4" t="s">
        <v>964</v>
      </c>
      <c r="AR101" s="4" t="s">
        <v>310</v>
      </c>
      <c r="AS101" s="4" t="s">
        <v>310</v>
      </c>
      <c r="AT101" s="4" t="s">
        <v>305</v>
      </c>
      <c r="AU101" s="4" t="s">
        <v>963</v>
      </c>
    </row>
    <row r="102" spans="1:52" ht="15" customHeight="1" x14ac:dyDescent="0.2">
      <c r="A102" s="5" t="s">
        <v>941</v>
      </c>
      <c r="B102" s="4" t="s">
        <v>942</v>
      </c>
      <c r="C102" s="4" t="s">
        <v>957</v>
      </c>
      <c r="D102" s="4" t="s">
        <v>917</v>
      </c>
      <c r="E102" s="4" t="s">
        <v>907</v>
      </c>
      <c r="F102" s="24" t="s">
        <v>898</v>
      </c>
      <c r="G102" s="24">
        <v>3</v>
      </c>
      <c r="H102" s="24" t="s">
        <v>176</v>
      </c>
      <c r="I102" s="24" t="s">
        <v>93</v>
      </c>
      <c r="J102" s="24" t="s">
        <v>39</v>
      </c>
      <c r="K102" s="24" t="s">
        <v>466</v>
      </c>
      <c r="L102" s="24" t="s">
        <v>469</v>
      </c>
      <c r="M102" s="24" t="s">
        <v>38</v>
      </c>
      <c r="N102" s="24" t="s">
        <v>372</v>
      </c>
      <c r="O102" s="24" t="s">
        <v>42</v>
      </c>
      <c r="P102" s="24" t="s">
        <v>40</v>
      </c>
      <c r="Q102" s="24" t="s">
        <v>48</v>
      </c>
      <c r="R102" s="24" t="s">
        <v>368</v>
      </c>
      <c r="S102" s="24" t="s">
        <v>47</v>
      </c>
      <c r="T102" s="24" t="s">
        <v>85</v>
      </c>
      <c r="U102" s="24" t="s">
        <v>95</v>
      </c>
      <c r="V102" s="24" t="s">
        <v>94</v>
      </c>
      <c r="W102" s="24" t="s">
        <v>51</v>
      </c>
      <c r="X102" s="4" t="s">
        <v>897</v>
      </c>
      <c r="Y102" s="4" t="s">
        <v>897</v>
      </c>
      <c r="Z102" s="4" t="s">
        <v>897</v>
      </c>
      <c r="AA102" s="4" t="s">
        <v>897</v>
      </c>
      <c r="AB102" s="4" t="s">
        <v>897</v>
      </c>
      <c r="AC102" s="4" t="s">
        <v>897</v>
      </c>
      <c r="AD102" s="4" t="s">
        <v>897</v>
      </c>
      <c r="AE102" s="4" t="s">
        <v>897</v>
      </c>
      <c r="AF102" s="4" t="s">
        <v>897</v>
      </c>
      <c r="AG102" s="4" t="s">
        <v>897</v>
      </c>
      <c r="AH102" s="4" t="s">
        <v>897</v>
      </c>
      <c r="AI102" s="4" t="s">
        <v>897</v>
      </c>
      <c r="AJ102" s="4" t="s">
        <v>897</v>
      </c>
      <c r="AK102" s="4" t="s">
        <v>897</v>
      </c>
      <c r="AL102" s="4" t="s">
        <v>897</v>
      </c>
      <c r="AM102" s="4" t="s">
        <v>897</v>
      </c>
      <c r="AN102" s="4" t="s">
        <v>254</v>
      </c>
      <c r="AO102" s="4" t="s">
        <v>562</v>
      </c>
    </row>
    <row r="103" spans="1:52" ht="15" customHeight="1" x14ac:dyDescent="0.2">
      <c r="A103" s="5" t="s">
        <v>919</v>
      </c>
      <c r="B103" s="4" t="s">
        <v>918</v>
      </c>
      <c r="C103" s="4" t="s">
        <v>225</v>
      </c>
      <c r="D103" s="4" t="s">
        <v>909</v>
      </c>
      <c r="E103" s="13" t="s">
        <v>910</v>
      </c>
      <c r="F103" s="24" t="s">
        <v>898</v>
      </c>
      <c r="G103" s="24">
        <v>4</v>
      </c>
      <c r="H103" s="24" t="s">
        <v>92</v>
      </c>
      <c r="I103" s="24" t="s">
        <v>114</v>
      </c>
      <c r="J103" s="24" t="s">
        <v>75</v>
      </c>
      <c r="K103" s="24" t="s">
        <v>74</v>
      </c>
      <c r="L103" s="24" t="s">
        <v>73</v>
      </c>
      <c r="M103" s="24" t="s">
        <v>168</v>
      </c>
      <c r="N103" s="24" t="s">
        <v>54</v>
      </c>
      <c r="O103" s="24" t="s">
        <v>351</v>
      </c>
      <c r="P103" s="24" t="s">
        <v>336</v>
      </c>
      <c r="Q103" s="24" t="s">
        <v>275</v>
      </c>
      <c r="R103" s="24" t="s">
        <v>125</v>
      </c>
      <c r="S103" s="24" t="s">
        <v>52</v>
      </c>
      <c r="T103" s="24" t="s">
        <v>352</v>
      </c>
      <c r="U103" s="24" t="s">
        <v>132</v>
      </c>
      <c r="V103" s="24" t="s">
        <v>143</v>
      </c>
      <c r="W103" s="24" t="s">
        <v>142</v>
      </c>
      <c r="X103" s="4" t="s">
        <v>897</v>
      </c>
      <c r="Y103" s="4" t="s">
        <v>897</v>
      </c>
      <c r="Z103" s="4" t="s">
        <v>897</v>
      </c>
      <c r="AA103" s="4" t="s">
        <v>897</v>
      </c>
      <c r="AB103" s="4" t="s">
        <v>897</v>
      </c>
      <c r="AC103" s="4" t="s">
        <v>897</v>
      </c>
      <c r="AD103" s="4" t="s">
        <v>897</v>
      </c>
      <c r="AE103" s="4" t="s">
        <v>897</v>
      </c>
      <c r="AF103" s="4" t="s">
        <v>897</v>
      </c>
      <c r="AG103" s="4" t="s">
        <v>897</v>
      </c>
      <c r="AH103" s="4" t="s">
        <v>897</v>
      </c>
      <c r="AI103" s="4" t="s">
        <v>897</v>
      </c>
      <c r="AJ103" s="4" t="s">
        <v>897</v>
      </c>
      <c r="AK103" s="4" t="s">
        <v>897</v>
      </c>
      <c r="AL103" s="4" t="s">
        <v>897</v>
      </c>
      <c r="AM103" s="4" t="s">
        <v>897</v>
      </c>
      <c r="AN103" s="4" t="s">
        <v>254</v>
      </c>
      <c r="AO103" s="4" t="s">
        <v>1019</v>
      </c>
      <c r="AP103" s="4" t="s">
        <v>1050</v>
      </c>
      <c r="AR103" s="4" t="s">
        <v>310</v>
      </c>
      <c r="AS103" s="4" t="s">
        <v>953</v>
      </c>
      <c r="AT103" s="4" t="s">
        <v>310</v>
      </c>
      <c r="AU103" s="4" t="s">
        <v>1051</v>
      </c>
    </row>
    <row r="104" spans="1:52" ht="15" customHeight="1" x14ac:dyDescent="0.2">
      <c r="A104" s="5" t="s">
        <v>933</v>
      </c>
      <c r="B104" s="4" t="s">
        <v>932</v>
      </c>
      <c r="C104" s="4" t="s">
        <v>225</v>
      </c>
      <c r="D104" s="5" t="s">
        <v>904</v>
      </c>
      <c r="E104" s="14" t="s">
        <v>920</v>
      </c>
      <c r="F104" s="24" t="s">
        <v>898</v>
      </c>
      <c r="G104" s="24">
        <v>5</v>
      </c>
      <c r="H104" s="24" t="s">
        <v>118</v>
      </c>
      <c r="I104" s="24" t="s">
        <v>170</v>
      </c>
      <c r="J104" s="24" t="s">
        <v>169</v>
      </c>
      <c r="K104" s="24" t="s">
        <v>342</v>
      </c>
      <c r="L104" s="24" t="s">
        <v>343</v>
      </c>
      <c r="M104" s="24" t="s">
        <v>680</v>
      </c>
      <c r="N104" s="24" t="s">
        <v>334</v>
      </c>
      <c r="O104" s="24" t="s">
        <v>46</v>
      </c>
      <c r="P104" s="24" t="s">
        <v>171</v>
      </c>
      <c r="Q104" s="24" t="s">
        <v>172</v>
      </c>
      <c r="R104" s="24" t="s">
        <v>50</v>
      </c>
      <c r="S104" s="24" t="s">
        <v>119</v>
      </c>
      <c r="T104" s="24" t="s">
        <v>110</v>
      </c>
      <c r="U104" s="24" t="s">
        <v>90</v>
      </c>
      <c r="V104" s="24" t="s">
        <v>91</v>
      </c>
      <c r="W104" s="24" t="s">
        <v>87</v>
      </c>
      <c r="X104" s="4" t="s">
        <v>897</v>
      </c>
      <c r="Y104" s="4" t="s">
        <v>897</v>
      </c>
      <c r="Z104" s="4" t="s">
        <v>897</v>
      </c>
      <c r="AA104" s="4" t="s">
        <v>897</v>
      </c>
      <c r="AB104" s="4" t="s">
        <v>897</v>
      </c>
      <c r="AC104" s="4" t="s">
        <v>897</v>
      </c>
      <c r="AD104" s="4" t="s">
        <v>897</v>
      </c>
      <c r="AE104" s="4" t="s">
        <v>897</v>
      </c>
      <c r="AF104" s="4" t="s">
        <v>897</v>
      </c>
      <c r="AG104" s="4" t="s">
        <v>897</v>
      </c>
      <c r="AH104" s="4" t="s">
        <v>897</v>
      </c>
      <c r="AI104" s="4" t="s">
        <v>897</v>
      </c>
      <c r="AJ104" s="4" t="s">
        <v>897</v>
      </c>
      <c r="AK104" s="4" t="s">
        <v>897</v>
      </c>
      <c r="AL104" s="4" t="s">
        <v>897</v>
      </c>
      <c r="AM104" s="4" t="s">
        <v>897</v>
      </c>
      <c r="AN104" s="4" t="s">
        <v>254</v>
      </c>
      <c r="AO104" s="4" t="s">
        <v>1020</v>
      </c>
      <c r="AP104" s="4" t="s">
        <v>1020</v>
      </c>
      <c r="AR104" s="4" t="s">
        <v>310</v>
      </c>
      <c r="AS104" s="4" t="s">
        <v>310</v>
      </c>
      <c r="AT104" s="4" t="s">
        <v>310</v>
      </c>
      <c r="AU104" s="4" t="s">
        <v>949</v>
      </c>
      <c r="AV104" s="4" t="s">
        <v>1052</v>
      </c>
    </row>
    <row r="105" spans="1:52" ht="15" customHeight="1" x14ac:dyDescent="0.2">
      <c r="A105" s="5" t="s">
        <v>984</v>
      </c>
      <c r="B105" s="4" t="s">
        <v>1001</v>
      </c>
      <c r="C105" s="4" t="s">
        <v>957</v>
      </c>
      <c r="D105" s="13" t="s">
        <v>931</v>
      </c>
      <c r="E105" s="13" t="s">
        <v>905</v>
      </c>
      <c r="F105" s="24" t="s">
        <v>898</v>
      </c>
      <c r="G105" s="24">
        <v>6</v>
      </c>
      <c r="H105" s="24" t="s">
        <v>72</v>
      </c>
      <c r="I105" s="24" t="s">
        <v>76</v>
      </c>
      <c r="J105" s="24" t="s">
        <v>71</v>
      </c>
      <c r="K105" s="24" t="s">
        <v>56</v>
      </c>
      <c r="L105" s="24" t="s">
        <v>57</v>
      </c>
      <c r="M105" s="24" t="s">
        <v>58</v>
      </c>
      <c r="N105" s="24" t="s">
        <v>141</v>
      </c>
      <c r="O105" s="24" t="s">
        <v>147</v>
      </c>
      <c r="P105" s="24" t="s">
        <v>62</v>
      </c>
      <c r="Q105" s="24" t="s">
        <v>63</v>
      </c>
      <c r="R105" s="24" t="s">
        <v>146</v>
      </c>
      <c r="S105" s="24" t="s">
        <v>55</v>
      </c>
      <c r="T105" s="24" t="s">
        <v>61</v>
      </c>
      <c r="U105" s="24" t="s">
        <v>60</v>
      </c>
      <c r="V105" s="24" t="s">
        <v>126</v>
      </c>
      <c r="W105" s="24" t="s">
        <v>130</v>
      </c>
      <c r="X105" s="4" t="s">
        <v>897</v>
      </c>
      <c r="Y105" s="4" t="s">
        <v>897</v>
      </c>
      <c r="Z105" s="4" t="s">
        <v>897</v>
      </c>
      <c r="AA105" s="4" t="s">
        <v>897</v>
      </c>
      <c r="AB105" s="4" t="s">
        <v>897</v>
      </c>
      <c r="AC105" s="4" t="s">
        <v>897</v>
      </c>
      <c r="AD105" s="4" t="s">
        <v>897</v>
      </c>
      <c r="AE105" s="4" t="s">
        <v>897</v>
      </c>
      <c r="AF105" s="4" t="s">
        <v>897</v>
      </c>
      <c r="AG105" s="4" t="s">
        <v>897</v>
      </c>
      <c r="AH105" s="4" t="s">
        <v>897</v>
      </c>
      <c r="AI105" s="4" t="s">
        <v>897</v>
      </c>
      <c r="AJ105" s="4" t="s">
        <v>897</v>
      </c>
      <c r="AK105" s="4" t="s">
        <v>897</v>
      </c>
      <c r="AL105" s="4" t="s">
        <v>897</v>
      </c>
      <c r="AM105" s="4" t="s">
        <v>897</v>
      </c>
      <c r="AN105" s="4" t="s">
        <v>254</v>
      </c>
      <c r="AO105" s="4" t="s">
        <v>535</v>
      </c>
      <c r="AP105" s="4" t="s">
        <v>1125</v>
      </c>
      <c r="AQ105" s="4" t="s">
        <v>1715</v>
      </c>
      <c r="AR105" s="4" t="s">
        <v>310</v>
      </c>
      <c r="AS105" s="4" t="s">
        <v>310</v>
      </c>
      <c r="AT105" s="4" t="s">
        <v>310</v>
      </c>
      <c r="AU105" s="4" t="s">
        <v>1711</v>
      </c>
      <c r="AV105" s="4" t="s">
        <v>993</v>
      </c>
      <c r="AW105" s="4" t="s">
        <v>961</v>
      </c>
      <c r="AX105" s="4" t="s">
        <v>1195</v>
      </c>
    </row>
    <row r="106" spans="1:52" ht="15" customHeight="1" x14ac:dyDescent="0.2">
      <c r="A106" s="5" t="s">
        <v>912</v>
      </c>
      <c r="B106" s="4" t="s">
        <v>911</v>
      </c>
      <c r="C106" s="4" t="s">
        <v>225</v>
      </c>
      <c r="D106" s="13" t="s">
        <v>905</v>
      </c>
      <c r="E106" s="13" t="s">
        <v>903</v>
      </c>
      <c r="F106" s="24" t="s">
        <v>898</v>
      </c>
      <c r="G106" s="24">
        <v>7</v>
      </c>
      <c r="H106" s="24" t="s">
        <v>107</v>
      </c>
      <c r="I106" s="24" t="s">
        <v>96</v>
      </c>
      <c r="J106" s="24" t="s">
        <v>99</v>
      </c>
      <c r="K106" s="24" t="s">
        <v>89</v>
      </c>
      <c r="L106" s="24" t="s">
        <v>111</v>
      </c>
      <c r="M106" s="24" t="s">
        <v>98</v>
      </c>
      <c r="N106" s="24" t="s">
        <v>120</v>
      </c>
      <c r="O106" s="24" t="s">
        <v>192</v>
      </c>
      <c r="P106" s="24" t="s">
        <v>139</v>
      </c>
      <c r="Q106" s="24" t="s">
        <v>164</v>
      </c>
      <c r="R106" s="24" t="s">
        <v>268</v>
      </c>
      <c r="S106" s="24" t="s">
        <v>97</v>
      </c>
      <c r="T106" s="24" t="s">
        <v>191</v>
      </c>
      <c r="U106" s="24" t="s">
        <v>129</v>
      </c>
      <c r="V106" s="24" t="s">
        <v>67</v>
      </c>
      <c r="W106" s="24" t="s">
        <v>66</v>
      </c>
      <c r="X106" s="4" t="s">
        <v>897</v>
      </c>
      <c r="Y106" s="4" t="s">
        <v>897</v>
      </c>
      <c r="Z106" s="4" t="s">
        <v>897</v>
      </c>
      <c r="AA106" s="4" t="s">
        <v>897</v>
      </c>
      <c r="AB106" s="4" t="s">
        <v>897</v>
      </c>
      <c r="AC106" s="4" t="s">
        <v>897</v>
      </c>
      <c r="AD106" s="4" t="s">
        <v>897</v>
      </c>
      <c r="AE106" s="4" t="s">
        <v>897</v>
      </c>
      <c r="AF106" s="4" t="s">
        <v>897</v>
      </c>
      <c r="AG106" s="4" t="s">
        <v>897</v>
      </c>
      <c r="AH106" s="4" t="s">
        <v>897</v>
      </c>
      <c r="AI106" s="4" t="s">
        <v>897</v>
      </c>
      <c r="AJ106" s="4" t="s">
        <v>897</v>
      </c>
      <c r="AK106" s="4" t="s">
        <v>897</v>
      </c>
      <c r="AL106" s="4" t="s">
        <v>897</v>
      </c>
      <c r="AM106" s="4" t="s">
        <v>897</v>
      </c>
      <c r="AN106" s="4" t="s">
        <v>254</v>
      </c>
      <c r="AO106" s="4" t="s">
        <v>669</v>
      </c>
      <c r="AP106" s="4" t="s">
        <v>703</v>
      </c>
      <c r="AR106" s="4" t="s">
        <v>310</v>
      </c>
      <c r="AS106" s="4" t="s">
        <v>310</v>
      </c>
      <c r="AT106" s="4" t="s">
        <v>310</v>
      </c>
      <c r="AU106" s="4" t="s">
        <v>1044</v>
      </c>
      <c r="AV106" s="4" t="s">
        <v>1024</v>
      </c>
    </row>
    <row r="107" spans="1:52" ht="15" customHeight="1" x14ac:dyDescent="0.2">
      <c r="A107" s="5" t="s">
        <v>939</v>
      </c>
      <c r="B107" s="4" t="s">
        <v>938</v>
      </c>
      <c r="C107" s="4" t="s">
        <v>225</v>
      </c>
      <c r="D107" s="4" t="s">
        <v>906</v>
      </c>
      <c r="E107" s="4" t="s">
        <v>906</v>
      </c>
      <c r="F107" s="24" t="s">
        <v>898</v>
      </c>
      <c r="G107" s="24">
        <v>8</v>
      </c>
      <c r="H107" s="24" t="s">
        <v>59</v>
      </c>
      <c r="I107" s="24" t="s">
        <v>335</v>
      </c>
      <c r="J107" s="24" t="s">
        <v>329</v>
      </c>
      <c r="K107" s="24" t="s">
        <v>328</v>
      </c>
      <c r="L107" s="24" t="s">
        <v>276</v>
      </c>
      <c r="M107" s="24" t="s">
        <v>135</v>
      </c>
      <c r="N107" s="24" t="s">
        <v>134</v>
      </c>
      <c r="O107" s="24" t="s">
        <v>199</v>
      </c>
      <c r="P107" s="24" t="s">
        <v>163</v>
      </c>
      <c r="Q107" s="24" t="s">
        <v>174</v>
      </c>
      <c r="R107" s="24" t="s">
        <v>167</v>
      </c>
      <c r="S107" s="24" t="s">
        <v>190</v>
      </c>
      <c r="T107" s="24" t="s">
        <v>88</v>
      </c>
      <c r="U107" s="24" t="s">
        <v>106</v>
      </c>
      <c r="V107" s="24" t="s">
        <v>105</v>
      </c>
      <c r="W107" s="24" t="s">
        <v>77</v>
      </c>
      <c r="X107" s="4" t="s">
        <v>897</v>
      </c>
      <c r="Y107" s="4" t="s">
        <v>897</v>
      </c>
      <c r="Z107" s="4" t="s">
        <v>897</v>
      </c>
      <c r="AA107" s="4" t="s">
        <v>897</v>
      </c>
      <c r="AB107" s="4" t="s">
        <v>897</v>
      </c>
      <c r="AC107" s="4" t="s">
        <v>897</v>
      </c>
      <c r="AD107" s="4" t="s">
        <v>897</v>
      </c>
      <c r="AE107" s="4" t="s">
        <v>897</v>
      </c>
      <c r="AF107" s="4" t="s">
        <v>897</v>
      </c>
      <c r="AG107" s="4" t="s">
        <v>897</v>
      </c>
      <c r="AH107" s="4" t="s">
        <v>897</v>
      </c>
      <c r="AI107" s="4" t="s">
        <v>897</v>
      </c>
      <c r="AJ107" s="4" t="s">
        <v>897</v>
      </c>
      <c r="AK107" s="4" t="s">
        <v>897</v>
      </c>
      <c r="AL107" s="4" t="s">
        <v>897</v>
      </c>
      <c r="AM107" s="4" t="s">
        <v>897</v>
      </c>
      <c r="AN107" s="4" t="s">
        <v>254</v>
      </c>
      <c r="AO107" s="4" t="s">
        <v>1021</v>
      </c>
      <c r="AP107" s="4" t="s">
        <v>1021</v>
      </c>
      <c r="AR107" s="4" t="s">
        <v>310</v>
      </c>
      <c r="AS107" s="4" t="s">
        <v>310</v>
      </c>
      <c r="AT107" s="4" t="s">
        <v>310</v>
      </c>
      <c r="AU107" s="4" t="s">
        <v>609</v>
      </c>
      <c r="AV107" s="4" t="s">
        <v>961</v>
      </c>
    </row>
    <row r="108" spans="1:52" ht="15" customHeight="1" x14ac:dyDescent="0.2">
      <c r="A108" s="5" t="s">
        <v>915</v>
      </c>
      <c r="B108" s="4" t="s">
        <v>914</v>
      </c>
      <c r="C108" s="4" t="s">
        <v>957</v>
      </c>
      <c r="D108" s="13" t="s">
        <v>913</v>
      </c>
      <c r="E108" s="13" t="s">
        <v>913</v>
      </c>
      <c r="F108" s="24" t="s">
        <v>899</v>
      </c>
      <c r="G108" s="24">
        <v>1</v>
      </c>
      <c r="H108" s="24" t="s">
        <v>188</v>
      </c>
      <c r="I108" s="24" t="s">
        <v>187</v>
      </c>
      <c r="J108" s="24" t="s">
        <v>136</v>
      </c>
      <c r="K108" s="24" t="s">
        <v>137</v>
      </c>
      <c r="L108" s="24" t="s">
        <v>82</v>
      </c>
      <c r="M108" s="24" t="s">
        <v>64</v>
      </c>
      <c r="N108" s="24" t="s">
        <v>78</v>
      </c>
      <c r="O108" s="24" t="s">
        <v>138</v>
      </c>
      <c r="P108" s="24" t="s">
        <v>346</v>
      </c>
      <c r="Q108" s="24" t="s">
        <v>189</v>
      </c>
      <c r="R108" s="24" t="s">
        <v>53</v>
      </c>
      <c r="S108" s="24" t="s">
        <v>394</v>
      </c>
      <c r="T108" s="24" t="s">
        <v>180</v>
      </c>
      <c r="U108" s="24" t="s">
        <v>181</v>
      </c>
      <c r="V108" s="24" t="s">
        <v>86</v>
      </c>
      <c r="W108" s="24" t="s">
        <v>140</v>
      </c>
      <c r="X108" s="4" t="s">
        <v>897</v>
      </c>
      <c r="Y108" s="4" t="s">
        <v>897</v>
      </c>
      <c r="Z108" s="4" t="s">
        <v>897</v>
      </c>
      <c r="AA108" s="4" t="s">
        <v>897</v>
      </c>
      <c r="AB108" s="4" t="s">
        <v>897</v>
      </c>
      <c r="AC108" s="4" t="s">
        <v>897</v>
      </c>
      <c r="AD108" s="4" t="s">
        <v>897</v>
      </c>
      <c r="AE108" s="4" t="s">
        <v>897</v>
      </c>
      <c r="AF108" s="4" t="s">
        <v>897</v>
      </c>
      <c r="AG108" s="4" t="s">
        <v>897</v>
      </c>
      <c r="AH108" s="4" t="s">
        <v>897</v>
      </c>
      <c r="AI108" s="4" t="s">
        <v>897</v>
      </c>
      <c r="AJ108" s="4" t="s">
        <v>897</v>
      </c>
      <c r="AK108" s="4" t="s">
        <v>897</v>
      </c>
      <c r="AL108" s="4" t="s">
        <v>897</v>
      </c>
      <c r="AM108" s="4" t="s">
        <v>897</v>
      </c>
      <c r="AN108" s="4" t="s">
        <v>254</v>
      </c>
      <c r="AO108" s="4" t="s">
        <v>609</v>
      </c>
      <c r="AP108" s="4" t="s">
        <v>1352</v>
      </c>
      <c r="AR108" s="4" t="s">
        <v>310</v>
      </c>
      <c r="AS108" s="4" t="s">
        <v>310</v>
      </c>
      <c r="AT108" s="4" t="s">
        <v>310</v>
      </c>
      <c r="AU108" s="4" t="s">
        <v>956</v>
      </c>
      <c r="AV108" s="4" t="s">
        <v>1244</v>
      </c>
      <c r="AZ108" s="4">
        <v>4</v>
      </c>
    </row>
    <row r="109" spans="1:52" ht="15" customHeight="1" x14ac:dyDescent="0.2">
      <c r="A109" s="4" t="s">
        <v>1107</v>
      </c>
      <c r="B109" s="19" t="s">
        <v>1106</v>
      </c>
      <c r="C109" s="4" t="s">
        <v>225</v>
      </c>
      <c r="D109" s="4" t="s">
        <v>1063</v>
      </c>
      <c r="E109" s="4" t="s">
        <v>1064</v>
      </c>
      <c r="F109" s="24" t="s">
        <v>1059</v>
      </c>
      <c r="G109" s="24">
        <v>3</v>
      </c>
      <c r="H109" s="24" t="s">
        <v>144</v>
      </c>
      <c r="I109" s="24" t="s">
        <v>132</v>
      </c>
      <c r="J109" s="24" t="s">
        <v>143</v>
      </c>
      <c r="K109" s="24" t="s">
        <v>142</v>
      </c>
      <c r="L109" s="24" t="s">
        <v>680</v>
      </c>
      <c r="M109" s="24" t="s">
        <v>329</v>
      </c>
      <c r="N109" s="24" t="s">
        <v>336</v>
      </c>
      <c r="O109" s="24" t="s">
        <v>274</v>
      </c>
      <c r="P109" s="24" t="s">
        <v>54</v>
      </c>
      <c r="Q109" s="24" t="s">
        <v>351</v>
      </c>
      <c r="R109" s="24" t="s">
        <v>352</v>
      </c>
      <c r="S109" s="24" t="s">
        <v>353</v>
      </c>
      <c r="T109" s="24" t="s">
        <v>139</v>
      </c>
      <c r="U109" s="24" t="s">
        <v>334</v>
      </c>
      <c r="V109" s="24" t="s">
        <v>61</v>
      </c>
      <c r="W109" s="24" t="s">
        <v>55</v>
      </c>
      <c r="X109" s="4" t="s">
        <v>1060</v>
      </c>
      <c r="Y109" s="4" t="s">
        <v>1060</v>
      </c>
      <c r="Z109" s="4" t="s">
        <v>1060</v>
      </c>
      <c r="AA109" s="4" t="s">
        <v>1060</v>
      </c>
      <c r="AB109" s="4" t="s">
        <v>1060</v>
      </c>
      <c r="AC109" s="4" t="s">
        <v>1060</v>
      </c>
      <c r="AD109" s="4" t="s">
        <v>1060</v>
      </c>
      <c r="AE109" s="4" t="s">
        <v>1060</v>
      </c>
      <c r="AF109" s="4" t="s">
        <v>1060</v>
      </c>
      <c r="AG109" s="4" t="s">
        <v>1060</v>
      </c>
      <c r="AH109" s="4" t="s">
        <v>1060</v>
      </c>
      <c r="AI109" s="4" t="s">
        <v>1060</v>
      </c>
      <c r="AJ109" s="4" t="s">
        <v>1060</v>
      </c>
      <c r="AK109" s="4" t="s">
        <v>1060</v>
      </c>
      <c r="AL109" s="4" t="s">
        <v>1060</v>
      </c>
      <c r="AM109" s="4" t="s">
        <v>1060</v>
      </c>
      <c r="AN109" s="4" t="s">
        <v>254</v>
      </c>
      <c r="AO109" s="4" t="s">
        <v>609</v>
      </c>
      <c r="AR109" s="4" t="s">
        <v>310</v>
      </c>
      <c r="AS109" s="4" t="s">
        <v>310</v>
      </c>
      <c r="AT109" s="4" t="s">
        <v>310</v>
      </c>
      <c r="AU109" s="4" t="s">
        <v>1123</v>
      </c>
      <c r="AV109" s="4" t="s">
        <v>1131</v>
      </c>
    </row>
    <row r="110" spans="1:52" ht="15" customHeight="1" x14ac:dyDescent="0.2">
      <c r="A110" s="5" t="s">
        <v>1109</v>
      </c>
      <c r="B110" s="19" t="s">
        <v>1108</v>
      </c>
      <c r="C110" s="4" t="s">
        <v>225</v>
      </c>
      <c r="D110" s="4" t="s">
        <v>1065</v>
      </c>
      <c r="E110" s="13" t="s">
        <v>1066</v>
      </c>
      <c r="F110" s="24" t="s">
        <v>1059</v>
      </c>
      <c r="G110" s="24">
        <v>4</v>
      </c>
      <c r="H110" s="24" t="s">
        <v>473</v>
      </c>
      <c r="I110" s="24" t="s">
        <v>338</v>
      </c>
      <c r="J110" s="24" t="s">
        <v>350</v>
      </c>
      <c r="K110" s="24" t="s">
        <v>349</v>
      </c>
      <c r="L110" s="24" t="s">
        <v>339</v>
      </c>
      <c r="M110" s="24" t="s">
        <v>370</v>
      </c>
      <c r="N110" s="24" t="s">
        <v>163</v>
      </c>
      <c r="O110" s="24" t="s">
        <v>340</v>
      </c>
      <c r="P110" s="24" t="s">
        <v>345</v>
      </c>
      <c r="Q110" s="24" t="s">
        <v>332</v>
      </c>
      <c r="R110" s="24" t="s">
        <v>81</v>
      </c>
      <c r="S110" s="24" t="s">
        <v>201</v>
      </c>
      <c r="T110" s="24" t="s">
        <v>270</v>
      </c>
      <c r="U110" s="24" t="s">
        <v>346</v>
      </c>
      <c r="V110" s="24" t="s">
        <v>344</v>
      </c>
      <c r="W110" s="24" t="s">
        <v>128</v>
      </c>
      <c r="X110" s="4" t="s">
        <v>1060</v>
      </c>
      <c r="Y110" s="4" t="s">
        <v>1060</v>
      </c>
      <c r="Z110" s="4" t="s">
        <v>1060</v>
      </c>
      <c r="AA110" s="4" t="s">
        <v>1060</v>
      </c>
      <c r="AB110" s="4" t="s">
        <v>1060</v>
      </c>
      <c r="AC110" s="4" t="s">
        <v>1060</v>
      </c>
      <c r="AD110" s="4" t="s">
        <v>1060</v>
      </c>
      <c r="AE110" s="4" t="s">
        <v>1060</v>
      </c>
      <c r="AF110" s="4" t="s">
        <v>1060</v>
      </c>
      <c r="AG110" s="4" t="s">
        <v>1060</v>
      </c>
      <c r="AH110" s="4" t="s">
        <v>1060</v>
      </c>
      <c r="AI110" s="4" t="s">
        <v>1060</v>
      </c>
      <c r="AJ110" s="4" t="s">
        <v>1060</v>
      </c>
      <c r="AK110" s="4" t="s">
        <v>1060</v>
      </c>
      <c r="AL110" s="4" t="s">
        <v>1060</v>
      </c>
      <c r="AM110" s="4" t="s">
        <v>1060</v>
      </c>
      <c r="AN110" s="4" t="s">
        <v>254</v>
      </c>
      <c r="AO110" s="4" t="s">
        <v>703</v>
      </c>
      <c r="AP110" s="4" t="s">
        <v>703</v>
      </c>
      <c r="AR110" s="4" t="s">
        <v>310</v>
      </c>
      <c r="AS110" s="4" t="s">
        <v>310</v>
      </c>
      <c r="AT110" s="4" t="s">
        <v>310</v>
      </c>
      <c r="AU110" s="4" t="s">
        <v>1123</v>
      </c>
      <c r="AV110" s="4" t="s">
        <v>609</v>
      </c>
    </row>
    <row r="111" spans="1:52" ht="15" customHeight="1" x14ac:dyDescent="0.2">
      <c r="A111" s="5" t="s">
        <v>1111</v>
      </c>
      <c r="B111" s="19" t="s">
        <v>1110</v>
      </c>
      <c r="C111" s="4" t="s">
        <v>957</v>
      </c>
      <c r="D111" s="5" t="s">
        <v>1067</v>
      </c>
      <c r="E111" s="14" t="s">
        <v>1068</v>
      </c>
      <c r="F111" s="24" t="s">
        <v>1059</v>
      </c>
      <c r="G111" s="24">
        <v>5</v>
      </c>
      <c r="H111" s="24" t="s">
        <v>339</v>
      </c>
      <c r="I111" s="24" t="s">
        <v>680</v>
      </c>
      <c r="J111" s="24" t="s">
        <v>343</v>
      </c>
      <c r="K111" s="24" t="s">
        <v>341</v>
      </c>
      <c r="L111" s="24" t="s">
        <v>342</v>
      </c>
      <c r="M111" s="24" t="s">
        <v>473</v>
      </c>
      <c r="N111" s="24" t="s">
        <v>337</v>
      </c>
      <c r="O111" s="24" t="s">
        <v>200</v>
      </c>
      <c r="P111" s="24" t="s">
        <v>338</v>
      </c>
      <c r="Q111" s="24" t="s">
        <v>121</v>
      </c>
      <c r="R111" s="24" t="s">
        <v>333</v>
      </c>
      <c r="S111" s="24" t="s">
        <v>470</v>
      </c>
      <c r="T111" s="24" t="s">
        <v>340</v>
      </c>
      <c r="U111" s="24" t="s">
        <v>334</v>
      </c>
      <c r="V111" s="24" t="s">
        <v>143</v>
      </c>
      <c r="W111" s="24" t="s">
        <v>142</v>
      </c>
      <c r="X111" s="4" t="s">
        <v>1061</v>
      </c>
      <c r="Y111" s="4" t="s">
        <v>1061</v>
      </c>
      <c r="Z111" s="4" t="s">
        <v>1061</v>
      </c>
      <c r="AA111" s="4" t="s">
        <v>1061</v>
      </c>
      <c r="AB111" s="4" t="s">
        <v>1061</v>
      </c>
      <c r="AC111" s="4" t="s">
        <v>1061</v>
      </c>
      <c r="AD111" s="4" t="s">
        <v>1061</v>
      </c>
      <c r="AE111" s="4" t="s">
        <v>1061</v>
      </c>
      <c r="AF111" s="4" t="s">
        <v>1061</v>
      </c>
      <c r="AG111" s="4" t="s">
        <v>1061</v>
      </c>
      <c r="AH111" s="4" t="s">
        <v>1061</v>
      </c>
      <c r="AI111" s="4" t="s">
        <v>1061</v>
      </c>
      <c r="AJ111" s="4" t="s">
        <v>1061</v>
      </c>
      <c r="AK111" s="4" t="s">
        <v>1061</v>
      </c>
      <c r="AL111" s="4" t="s">
        <v>1061</v>
      </c>
      <c r="AM111" s="4" t="s">
        <v>1061</v>
      </c>
      <c r="AN111" s="4" t="s">
        <v>254</v>
      </c>
      <c r="AO111" s="4" t="s">
        <v>1122</v>
      </c>
      <c r="AR111" s="4" t="s">
        <v>310</v>
      </c>
      <c r="AS111" s="4" t="s">
        <v>310</v>
      </c>
      <c r="AU111" s="4" t="s">
        <v>1123</v>
      </c>
      <c r="AV111" s="4" t="s">
        <v>1196</v>
      </c>
    </row>
    <row r="112" spans="1:52" ht="15" customHeight="1" x14ac:dyDescent="0.2">
      <c r="A112" s="5" t="s">
        <v>1113</v>
      </c>
      <c r="B112" s="19" t="s">
        <v>1112</v>
      </c>
      <c r="C112" s="4" t="s">
        <v>957</v>
      </c>
      <c r="D112" s="13" t="s">
        <v>1069</v>
      </c>
      <c r="E112" s="13" t="s">
        <v>1070</v>
      </c>
      <c r="F112" s="24" t="s">
        <v>1059</v>
      </c>
      <c r="G112" s="24">
        <v>6</v>
      </c>
      <c r="H112" s="24" t="s">
        <v>348</v>
      </c>
      <c r="I112" s="24" t="s">
        <v>349</v>
      </c>
      <c r="J112" s="24" t="s">
        <v>118</v>
      </c>
      <c r="K112" s="24" t="s">
        <v>126</v>
      </c>
      <c r="L112" s="24" t="s">
        <v>335</v>
      </c>
      <c r="M112" s="24" t="s">
        <v>59</v>
      </c>
      <c r="N112" s="24" t="s">
        <v>148</v>
      </c>
      <c r="O112" s="24" t="s">
        <v>344</v>
      </c>
      <c r="P112" s="24" t="s">
        <v>134</v>
      </c>
      <c r="Q112" s="24" t="s">
        <v>133</v>
      </c>
      <c r="R112" s="24" t="s">
        <v>471</v>
      </c>
      <c r="S112" s="24" t="s">
        <v>472</v>
      </c>
      <c r="T112" s="24" t="s">
        <v>123</v>
      </c>
      <c r="U112" s="24" t="s">
        <v>381</v>
      </c>
      <c r="V112" s="24" t="s">
        <v>332</v>
      </c>
      <c r="W112" s="24" t="s">
        <v>345</v>
      </c>
      <c r="X112" s="4" t="s">
        <v>1061</v>
      </c>
      <c r="Y112" s="4" t="s">
        <v>1061</v>
      </c>
      <c r="Z112" s="4" t="s">
        <v>1061</v>
      </c>
      <c r="AA112" s="4" t="s">
        <v>1061</v>
      </c>
      <c r="AB112" s="4" t="s">
        <v>1061</v>
      </c>
      <c r="AC112" s="4" t="s">
        <v>1061</v>
      </c>
      <c r="AD112" s="4" t="s">
        <v>1061</v>
      </c>
      <c r="AE112" s="4" t="s">
        <v>1061</v>
      </c>
      <c r="AF112" s="4" t="s">
        <v>1061</v>
      </c>
      <c r="AG112" s="4" t="s">
        <v>1061</v>
      </c>
      <c r="AH112" s="4" t="s">
        <v>1061</v>
      </c>
      <c r="AI112" s="4" t="s">
        <v>1061</v>
      </c>
      <c r="AJ112" s="4" t="s">
        <v>1061</v>
      </c>
      <c r="AK112" s="4" t="s">
        <v>1061</v>
      </c>
      <c r="AL112" s="4" t="s">
        <v>1061</v>
      </c>
      <c r="AM112" s="4" t="s">
        <v>1061</v>
      </c>
      <c r="AN112" s="4" t="s">
        <v>254</v>
      </c>
      <c r="AO112" s="4" t="s">
        <v>1127</v>
      </c>
      <c r="AQ112" s="4" t="s">
        <v>1712</v>
      </c>
      <c r="AU112" s="4" t="s">
        <v>1711</v>
      </c>
      <c r="AV112" s="4" t="s">
        <v>1123</v>
      </c>
      <c r="AW112" s="4" t="s">
        <v>1076</v>
      </c>
    </row>
    <row r="113" spans="1:49" ht="15" customHeight="1" x14ac:dyDescent="0.2">
      <c r="A113" s="5" t="s">
        <v>1115</v>
      </c>
      <c r="B113" s="19" t="s">
        <v>1114</v>
      </c>
      <c r="C113" s="4" t="s">
        <v>957</v>
      </c>
      <c r="D113" s="13" t="s">
        <v>1070</v>
      </c>
      <c r="E113" s="13" t="s">
        <v>1071</v>
      </c>
      <c r="F113" s="24" t="s">
        <v>1059</v>
      </c>
      <c r="G113" s="24">
        <v>7</v>
      </c>
      <c r="H113" s="24" t="s">
        <v>477</v>
      </c>
      <c r="I113" s="24" t="s">
        <v>375</v>
      </c>
      <c r="J113" s="24" t="s">
        <v>379</v>
      </c>
      <c r="K113" s="24" t="s">
        <v>376</v>
      </c>
      <c r="L113" s="24" t="s">
        <v>383</v>
      </c>
      <c r="M113" s="24" t="s">
        <v>384</v>
      </c>
      <c r="N113" s="24" t="s">
        <v>359</v>
      </c>
      <c r="O113" s="24" t="s">
        <v>358</v>
      </c>
      <c r="P113" s="24" t="s">
        <v>357</v>
      </c>
      <c r="Q113" s="24" t="s">
        <v>385</v>
      </c>
      <c r="R113" s="24" t="s">
        <v>102</v>
      </c>
      <c r="S113" s="24" t="s">
        <v>202</v>
      </c>
      <c r="T113" s="24" t="s">
        <v>70</v>
      </c>
      <c r="U113" s="24" t="s">
        <v>80</v>
      </c>
      <c r="V113" s="24" t="s">
        <v>108</v>
      </c>
      <c r="W113" s="24" t="s">
        <v>367</v>
      </c>
      <c r="X113" s="4" t="s">
        <v>1061</v>
      </c>
      <c r="Y113" s="4" t="s">
        <v>1061</v>
      </c>
      <c r="Z113" s="4" t="s">
        <v>1061</v>
      </c>
      <c r="AA113" s="4" t="s">
        <v>1061</v>
      </c>
      <c r="AB113" s="4" t="s">
        <v>1061</v>
      </c>
      <c r="AC113" s="4" t="s">
        <v>1061</v>
      </c>
      <c r="AD113" s="4" t="s">
        <v>1061</v>
      </c>
      <c r="AE113" s="4" t="s">
        <v>1061</v>
      </c>
      <c r="AF113" s="4" t="s">
        <v>1061</v>
      </c>
      <c r="AG113" s="4" t="s">
        <v>1061</v>
      </c>
      <c r="AH113" s="4" t="s">
        <v>1061</v>
      </c>
      <c r="AI113" s="4" t="s">
        <v>1061</v>
      </c>
      <c r="AJ113" s="4" t="s">
        <v>1061</v>
      </c>
      <c r="AK113" s="4" t="s">
        <v>1061</v>
      </c>
      <c r="AL113" s="4" t="s">
        <v>1061</v>
      </c>
      <c r="AM113" s="4" t="s">
        <v>1061</v>
      </c>
      <c r="AN113" s="4" t="s">
        <v>254</v>
      </c>
      <c r="AO113" s="4" t="s">
        <v>1130</v>
      </c>
      <c r="AQ113" s="4" t="s">
        <v>1712</v>
      </c>
      <c r="AU113" s="4" t="s">
        <v>1711</v>
      </c>
      <c r="AV113" s="4" t="s">
        <v>1124</v>
      </c>
      <c r="AW113" s="4" t="s">
        <v>1129</v>
      </c>
    </row>
    <row r="114" spans="1:49" ht="15" customHeight="1" x14ac:dyDescent="0.2">
      <c r="A114" s="5" t="s">
        <v>1117</v>
      </c>
      <c r="B114" s="19" t="s">
        <v>1116</v>
      </c>
      <c r="C114" s="4" t="s">
        <v>225</v>
      </c>
      <c r="D114" s="4" t="s">
        <v>1072</v>
      </c>
      <c r="E114" s="4" t="s">
        <v>1072</v>
      </c>
      <c r="F114" s="24" t="s">
        <v>1059</v>
      </c>
      <c r="G114" s="24">
        <v>8</v>
      </c>
      <c r="H114" s="24" t="s">
        <v>356</v>
      </c>
      <c r="I114" s="24" t="s">
        <v>370</v>
      </c>
      <c r="J114" s="24" t="s">
        <v>378</v>
      </c>
      <c r="K114" s="24" t="s">
        <v>81</v>
      </c>
      <c r="L114" s="24" t="s">
        <v>362</v>
      </c>
      <c r="M114" s="24" t="s">
        <v>109</v>
      </c>
      <c r="N114" s="24" t="s">
        <v>361</v>
      </c>
      <c r="O114" s="24" t="s">
        <v>122</v>
      </c>
      <c r="P114" s="24" t="s">
        <v>395</v>
      </c>
      <c r="Q114" s="24" t="s">
        <v>363</v>
      </c>
      <c r="R114" s="24" t="s">
        <v>394</v>
      </c>
      <c r="S114" s="24" t="s">
        <v>269</v>
      </c>
      <c r="T114" s="24" t="s">
        <v>393</v>
      </c>
      <c r="U114" s="24" t="s">
        <v>392</v>
      </c>
      <c r="V114" s="24" t="s">
        <v>194</v>
      </c>
      <c r="W114" s="24" t="s">
        <v>391</v>
      </c>
      <c r="X114" s="4" t="s">
        <v>1061</v>
      </c>
      <c r="Y114" s="4" t="s">
        <v>1061</v>
      </c>
      <c r="Z114" s="4" t="s">
        <v>1061</v>
      </c>
      <c r="AA114" s="4" t="s">
        <v>1061</v>
      </c>
      <c r="AB114" s="4" t="s">
        <v>1061</v>
      </c>
      <c r="AC114" s="4" t="s">
        <v>1061</v>
      </c>
      <c r="AD114" s="4" t="s">
        <v>1061</v>
      </c>
      <c r="AE114" s="4" t="s">
        <v>1061</v>
      </c>
      <c r="AF114" s="4" t="s">
        <v>1061</v>
      </c>
      <c r="AG114" s="4" t="s">
        <v>1061</v>
      </c>
      <c r="AH114" s="4" t="s">
        <v>1061</v>
      </c>
      <c r="AI114" s="4" t="s">
        <v>1061</v>
      </c>
      <c r="AJ114" s="4" t="s">
        <v>1061</v>
      </c>
      <c r="AK114" s="4" t="s">
        <v>1061</v>
      </c>
      <c r="AL114" s="4" t="s">
        <v>1061</v>
      </c>
      <c r="AM114" s="4" t="s">
        <v>1061</v>
      </c>
      <c r="AN114" s="4" t="s">
        <v>254</v>
      </c>
      <c r="AO114" s="4" t="s">
        <v>703</v>
      </c>
      <c r="AP114" s="4" t="s">
        <v>703</v>
      </c>
      <c r="AR114" s="4" t="s">
        <v>310</v>
      </c>
      <c r="AS114" s="4" t="s">
        <v>310</v>
      </c>
      <c r="AT114" s="4" t="s">
        <v>310</v>
      </c>
      <c r="AU114" s="4" t="s">
        <v>1124</v>
      </c>
      <c r="AV114" s="4" t="s">
        <v>609</v>
      </c>
    </row>
    <row r="115" spans="1:49" ht="15" customHeight="1" x14ac:dyDescent="0.2">
      <c r="A115" s="5" t="s">
        <v>1119</v>
      </c>
      <c r="B115" s="19" t="s">
        <v>1118</v>
      </c>
      <c r="C115" s="4" t="s">
        <v>225</v>
      </c>
      <c r="D115" s="13" t="s">
        <v>1073</v>
      </c>
      <c r="E115" s="13" t="s">
        <v>1073</v>
      </c>
      <c r="F115" s="24" t="s">
        <v>1062</v>
      </c>
      <c r="G115" s="24">
        <v>1</v>
      </c>
      <c r="H115" s="24" t="s">
        <v>347</v>
      </c>
      <c r="I115" s="24" t="s">
        <v>467</v>
      </c>
      <c r="J115" s="24" t="s">
        <v>144</v>
      </c>
      <c r="K115" s="24" t="s">
        <v>132</v>
      </c>
      <c r="L115" s="24" t="s">
        <v>353</v>
      </c>
      <c r="M115" s="24" t="s">
        <v>352</v>
      </c>
      <c r="N115" s="24" t="s">
        <v>198</v>
      </c>
      <c r="O115" s="24" t="s">
        <v>60</v>
      </c>
      <c r="P115" s="24" t="s">
        <v>61</v>
      </c>
      <c r="Q115" s="24" t="s">
        <v>147</v>
      </c>
      <c r="R115" s="24" t="s">
        <v>141</v>
      </c>
      <c r="S115" s="24" t="s">
        <v>364</v>
      </c>
      <c r="T115" s="24" t="s">
        <v>558</v>
      </c>
      <c r="U115" s="24" t="s">
        <v>124</v>
      </c>
      <c r="V115" s="24" t="s">
        <v>382</v>
      </c>
      <c r="W115" s="24" t="s">
        <v>329</v>
      </c>
      <c r="X115" s="4" t="s">
        <v>1061</v>
      </c>
      <c r="Y115" s="4" t="s">
        <v>1061</v>
      </c>
      <c r="Z115" s="4" t="s">
        <v>1061</v>
      </c>
      <c r="AA115" s="4" t="s">
        <v>1061</v>
      </c>
      <c r="AB115" s="4" t="s">
        <v>1061</v>
      </c>
      <c r="AC115" s="4" t="s">
        <v>1061</v>
      </c>
      <c r="AD115" s="4" t="s">
        <v>1061</v>
      </c>
      <c r="AE115" s="4" t="s">
        <v>1061</v>
      </c>
      <c r="AF115" s="4" t="s">
        <v>1061</v>
      </c>
      <c r="AG115" s="4" t="s">
        <v>1061</v>
      </c>
      <c r="AH115" s="4" t="s">
        <v>1061</v>
      </c>
      <c r="AI115" s="4" t="s">
        <v>1061</v>
      </c>
      <c r="AJ115" s="4" t="s">
        <v>1061</v>
      </c>
      <c r="AK115" s="4" t="s">
        <v>1061</v>
      </c>
      <c r="AL115" s="4" t="s">
        <v>1061</v>
      </c>
      <c r="AM115" s="4" t="s">
        <v>1061</v>
      </c>
      <c r="AN115" s="4" t="s">
        <v>254</v>
      </c>
      <c r="AO115" s="4" t="s">
        <v>703</v>
      </c>
      <c r="AP115" s="4" t="s">
        <v>703</v>
      </c>
      <c r="AR115" s="4" t="s">
        <v>310</v>
      </c>
      <c r="AS115" s="4" t="s">
        <v>310</v>
      </c>
      <c r="AT115" s="4" t="s">
        <v>310</v>
      </c>
      <c r="AU115" s="4" t="s">
        <v>1124</v>
      </c>
      <c r="AV115" s="4" t="s">
        <v>609</v>
      </c>
    </row>
    <row r="116" spans="1:49" ht="15" customHeight="1" x14ac:dyDescent="0.2">
      <c r="A116" s="5" t="s">
        <v>1121</v>
      </c>
      <c r="B116" s="19" t="s">
        <v>1120</v>
      </c>
      <c r="C116" s="4" t="s">
        <v>225</v>
      </c>
      <c r="D116" s="4" t="s">
        <v>1074</v>
      </c>
      <c r="E116" s="4" t="s">
        <v>1075</v>
      </c>
      <c r="F116" s="24" t="s">
        <v>1062</v>
      </c>
      <c r="G116" s="24">
        <v>3</v>
      </c>
      <c r="H116" s="24" t="s">
        <v>328</v>
      </c>
      <c r="I116" s="24" t="s">
        <v>195</v>
      </c>
      <c r="J116" s="24" t="s">
        <v>273</v>
      </c>
      <c r="K116" s="24" t="s">
        <v>389</v>
      </c>
      <c r="L116" s="24" t="s">
        <v>387</v>
      </c>
      <c r="M116" s="24" t="s">
        <v>388</v>
      </c>
      <c r="N116" s="24" t="s">
        <v>386</v>
      </c>
      <c r="O116" s="24" t="s">
        <v>146</v>
      </c>
      <c r="P116" s="24" t="s">
        <v>54</v>
      </c>
      <c r="Q116" s="24" t="s">
        <v>351</v>
      </c>
      <c r="R116" s="24" t="s">
        <v>336</v>
      </c>
      <c r="S116" s="24" t="s">
        <v>62</v>
      </c>
      <c r="T116" s="24" t="s">
        <v>196</v>
      </c>
      <c r="U116" s="24" t="s">
        <v>390</v>
      </c>
      <c r="V116" s="24" t="s">
        <v>468</v>
      </c>
      <c r="W116" s="24" t="s">
        <v>480</v>
      </c>
      <c r="X116" s="4" t="s">
        <v>1061</v>
      </c>
      <c r="Y116" s="4" t="s">
        <v>1061</v>
      </c>
      <c r="Z116" s="4" t="s">
        <v>1061</v>
      </c>
      <c r="AA116" s="4" t="s">
        <v>1061</v>
      </c>
      <c r="AB116" s="4" t="s">
        <v>1061</v>
      </c>
      <c r="AC116" s="4" t="s">
        <v>1061</v>
      </c>
      <c r="AD116" s="4" t="s">
        <v>1061</v>
      </c>
      <c r="AE116" s="4" t="s">
        <v>1061</v>
      </c>
      <c r="AF116" s="4" t="s">
        <v>1061</v>
      </c>
      <c r="AG116" s="4" t="s">
        <v>1061</v>
      </c>
      <c r="AH116" s="4" t="s">
        <v>1061</v>
      </c>
      <c r="AI116" s="4" t="s">
        <v>1061</v>
      </c>
      <c r="AJ116" s="4" t="s">
        <v>1061</v>
      </c>
      <c r="AK116" s="4" t="s">
        <v>1061</v>
      </c>
      <c r="AL116" s="4" t="s">
        <v>1061</v>
      </c>
      <c r="AM116" s="4" t="s">
        <v>1061</v>
      </c>
      <c r="AN116" s="4" t="s">
        <v>254</v>
      </c>
      <c r="AO116" s="4" t="s">
        <v>703</v>
      </c>
      <c r="AP116" s="4" t="s">
        <v>703</v>
      </c>
      <c r="AR116" s="4" t="s">
        <v>310</v>
      </c>
      <c r="AS116" s="4" t="s">
        <v>310</v>
      </c>
      <c r="AT116" s="4" t="s">
        <v>310</v>
      </c>
      <c r="AU116" s="4" t="s">
        <v>1124</v>
      </c>
      <c r="AV116" s="4" t="s">
        <v>609</v>
      </c>
    </row>
    <row r="117" spans="1:49" ht="15" customHeight="1" x14ac:dyDescent="0.2">
      <c r="A117" s="5" t="s">
        <v>1217</v>
      </c>
      <c r="B117" s="19" t="s">
        <v>1227</v>
      </c>
      <c r="C117" s="4" t="s">
        <v>225</v>
      </c>
      <c r="D117" s="4" t="s">
        <v>1171</v>
      </c>
      <c r="E117" s="13" t="s">
        <v>1172</v>
      </c>
      <c r="F117" s="27" t="s">
        <v>1166</v>
      </c>
      <c r="G117" s="27">
        <v>4</v>
      </c>
      <c r="H117" s="27" t="s">
        <v>36</v>
      </c>
      <c r="I117" s="27" t="s">
        <v>270</v>
      </c>
      <c r="J117" s="27" t="s">
        <v>386</v>
      </c>
      <c r="K117" s="27" t="s">
        <v>272</v>
      </c>
      <c r="L117" s="27" t="s">
        <v>271</v>
      </c>
      <c r="M117" s="27" t="s">
        <v>395</v>
      </c>
      <c r="N117" s="27" t="s">
        <v>268</v>
      </c>
      <c r="O117" s="27" t="s">
        <v>387</v>
      </c>
      <c r="P117" s="27" t="s">
        <v>389</v>
      </c>
      <c r="Q117" s="27" t="s">
        <v>139</v>
      </c>
      <c r="R117" s="27" t="s">
        <v>333</v>
      </c>
      <c r="S117" s="27" t="s">
        <v>345</v>
      </c>
      <c r="T117" s="27" t="s">
        <v>344</v>
      </c>
      <c r="U117" s="27" t="s">
        <v>40</v>
      </c>
      <c r="V117" s="27" t="s">
        <v>466</v>
      </c>
      <c r="W117" s="27" t="s">
        <v>338</v>
      </c>
      <c r="X117" s="27" t="s">
        <v>1167</v>
      </c>
      <c r="Y117" s="27" t="s">
        <v>1167</v>
      </c>
      <c r="Z117" s="27" t="s">
        <v>1167</v>
      </c>
      <c r="AA117" s="27" t="s">
        <v>1167</v>
      </c>
      <c r="AB117" s="27" t="s">
        <v>1167</v>
      </c>
      <c r="AC117" s="27" t="s">
        <v>1167</v>
      </c>
      <c r="AD117" s="27" t="s">
        <v>1167</v>
      </c>
      <c r="AE117" s="27" t="s">
        <v>1167</v>
      </c>
      <c r="AF117" s="27" t="s">
        <v>1167</v>
      </c>
      <c r="AG117" s="27" t="s">
        <v>1167</v>
      </c>
      <c r="AH117" s="27" t="s">
        <v>1167</v>
      </c>
      <c r="AI117" s="27" t="s">
        <v>1167</v>
      </c>
      <c r="AJ117" s="27" t="s">
        <v>1167</v>
      </c>
      <c r="AK117" s="27" t="s">
        <v>1167</v>
      </c>
      <c r="AL117" s="27" t="s">
        <v>1167</v>
      </c>
      <c r="AM117" s="27" t="s">
        <v>1167</v>
      </c>
      <c r="AN117" s="4" t="s">
        <v>254</v>
      </c>
      <c r="AP117" s="4" t="s">
        <v>703</v>
      </c>
      <c r="AR117" s="4" t="s">
        <v>310</v>
      </c>
      <c r="AS117" s="4" t="s">
        <v>310</v>
      </c>
      <c r="AT117" s="4" t="s">
        <v>310</v>
      </c>
      <c r="AU117" s="4" t="s">
        <v>1298</v>
      </c>
    </row>
    <row r="118" spans="1:49" ht="15" customHeight="1" x14ac:dyDescent="0.2">
      <c r="A118" s="5" t="s">
        <v>1214</v>
      </c>
      <c r="B118" s="19" t="s">
        <v>1228</v>
      </c>
      <c r="C118" s="4" t="s">
        <v>957</v>
      </c>
      <c r="D118" s="5" t="s">
        <v>1173</v>
      </c>
      <c r="E118" s="14" t="s">
        <v>1174</v>
      </c>
      <c r="F118" s="27" t="s">
        <v>1166</v>
      </c>
      <c r="G118" s="27">
        <v>5</v>
      </c>
      <c r="H118" s="27" t="s">
        <v>557</v>
      </c>
      <c r="I118" s="27" t="s">
        <v>102</v>
      </c>
      <c r="J118" s="27" t="s">
        <v>385</v>
      </c>
      <c r="K118" s="27" t="s">
        <v>477</v>
      </c>
      <c r="L118" s="27" t="s">
        <v>383</v>
      </c>
      <c r="M118" s="27" t="s">
        <v>384</v>
      </c>
      <c r="N118" s="27" t="s">
        <v>370</v>
      </c>
      <c r="O118" s="27" t="s">
        <v>267</v>
      </c>
      <c r="P118" s="27" t="s">
        <v>480</v>
      </c>
      <c r="Q118" s="27" t="s">
        <v>355</v>
      </c>
      <c r="R118" s="27" t="s">
        <v>337</v>
      </c>
      <c r="S118" s="27" t="s">
        <v>468</v>
      </c>
      <c r="T118" s="27" t="s">
        <v>113</v>
      </c>
      <c r="U118" s="27" t="s">
        <v>108</v>
      </c>
      <c r="V118" s="27" t="s">
        <v>128</v>
      </c>
      <c r="W118" s="27" t="s">
        <v>80</v>
      </c>
      <c r="X118" s="27" t="s">
        <v>1167</v>
      </c>
      <c r="Y118" s="27" t="s">
        <v>1167</v>
      </c>
      <c r="Z118" s="27" t="s">
        <v>1167</v>
      </c>
      <c r="AA118" s="27" t="s">
        <v>1167</v>
      </c>
      <c r="AB118" s="27" t="s">
        <v>1167</v>
      </c>
      <c r="AC118" s="27" t="s">
        <v>1167</v>
      </c>
      <c r="AD118" s="27" t="s">
        <v>1167</v>
      </c>
      <c r="AE118" s="27" t="s">
        <v>1167</v>
      </c>
      <c r="AF118" s="27" t="s">
        <v>1167</v>
      </c>
      <c r="AG118" s="27" t="s">
        <v>1167</v>
      </c>
      <c r="AH118" s="27" t="s">
        <v>1167</v>
      </c>
      <c r="AI118" s="27" t="s">
        <v>1167</v>
      </c>
      <c r="AJ118" s="27" t="s">
        <v>1167</v>
      </c>
      <c r="AK118" s="27" t="s">
        <v>1167</v>
      </c>
      <c r="AL118" s="27" t="s">
        <v>1167</v>
      </c>
      <c r="AM118" s="27" t="s">
        <v>1167</v>
      </c>
      <c r="AN118" s="4" t="s">
        <v>254</v>
      </c>
      <c r="AO118" s="4" t="s">
        <v>1243</v>
      </c>
      <c r="AP118" s="4" t="s">
        <v>771</v>
      </c>
      <c r="AR118" s="4" t="s">
        <v>310</v>
      </c>
      <c r="AS118" s="4" t="s">
        <v>310</v>
      </c>
    </row>
    <row r="119" spans="1:49" ht="15" customHeight="1" x14ac:dyDescent="0.2">
      <c r="A119" s="5" t="s">
        <v>1213</v>
      </c>
      <c r="B119" s="19" t="s">
        <v>1229</v>
      </c>
      <c r="C119" s="4" t="s">
        <v>225</v>
      </c>
      <c r="D119" s="13" t="s">
        <v>1175</v>
      </c>
      <c r="E119" s="13" t="s">
        <v>1176</v>
      </c>
      <c r="F119" s="27" t="s">
        <v>1166</v>
      </c>
      <c r="G119" s="27">
        <v>6</v>
      </c>
      <c r="H119" s="27" t="s">
        <v>200</v>
      </c>
      <c r="I119" s="27" t="s">
        <v>378</v>
      </c>
      <c r="J119" s="27" t="s">
        <v>360</v>
      </c>
      <c r="K119" s="27" t="s">
        <v>357</v>
      </c>
      <c r="L119" s="27" t="s">
        <v>164</v>
      </c>
      <c r="M119" s="27" t="s">
        <v>356</v>
      </c>
      <c r="N119" s="27" t="s">
        <v>109</v>
      </c>
      <c r="O119" s="27" t="s">
        <v>362</v>
      </c>
      <c r="P119" s="27" t="s">
        <v>359</v>
      </c>
      <c r="Q119" s="27" t="s">
        <v>363</v>
      </c>
      <c r="R119" s="27" t="s">
        <v>122</v>
      </c>
      <c r="S119" s="27" t="s">
        <v>124</v>
      </c>
      <c r="T119" s="27" t="s">
        <v>364</v>
      </c>
      <c r="U119" s="27" t="s">
        <v>558</v>
      </c>
      <c r="V119" s="27" t="s">
        <v>366</v>
      </c>
      <c r="W119" s="27" t="s">
        <v>365</v>
      </c>
      <c r="X119" s="27" t="s">
        <v>1167</v>
      </c>
      <c r="Y119" s="27" t="s">
        <v>1167</v>
      </c>
      <c r="Z119" s="27" t="s">
        <v>1167</v>
      </c>
      <c r="AA119" s="27" t="s">
        <v>1167</v>
      </c>
      <c r="AB119" s="27" t="s">
        <v>1167</v>
      </c>
      <c r="AC119" s="27" t="s">
        <v>1167</v>
      </c>
      <c r="AD119" s="27" t="s">
        <v>1167</v>
      </c>
      <c r="AE119" s="27" t="s">
        <v>1167</v>
      </c>
      <c r="AF119" s="27" t="s">
        <v>1167</v>
      </c>
      <c r="AG119" s="27" t="s">
        <v>1167</v>
      </c>
      <c r="AH119" s="27" t="s">
        <v>1167</v>
      </c>
      <c r="AI119" s="27" t="s">
        <v>1167</v>
      </c>
      <c r="AJ119" s="27" t="s">
        <v>1167</v>
      </c>
      <c r="AK119" s="27" t="s">
        <v>1167</v>
      </c>
      <c r="AL119" s="27" t="s">
        <v>1167</v>
      </c>
      <c r="AM119" s="27" t="s">
        <v>1167</v>
      </c>
      <c r="AN119" s="4" t="s">
        <v>254</v>
      </c>
      <c r="AO119" s="4" t="s">
        <v>609</v>
      </c>
      <c r="AP119" s="4" t="s">
        <v>703</v>
      </c>
      <c r="AR119" s="4" t="s">
        <v>310</v>
      </c>
      <c r="AS119" s="4" t="s">
        <v>310</v>
      </c>
      <c r="AT119" s="4" t="s">
        <v>310</v>
      </c>
      <c r="AU119" s="4" t="s">
        <v>1298</v>
      </c>
    </row>
    <row r="120" spans="1:49" ht="15" customHeight="1" x14ac:dyDescent="0.2">
      <c r="A120" s="5" t="s">
        <v>1241</v>
      </c>
      <c r="B120" s="19" t="s">
        <v>1240</v>
      </c>
      <c r="C120" s="4" t="s">
        <v>225</v>
      </c>
      <c r="D120" s="13" t="s">
        <v>1176</v>
      </c>
      <c r="E120" s="13" t="s">
        <v>1177</v>
      </c>
      <c r="F120" s="27" t="s">
        <v>1166</v>
      </c>
      <c r="G120" s="27">
        <v>7</v>
      </c>
      <c r="H120" s="27" t="s">
        <v>39</v>
      </c>
      <c r="I120" s="27" t="s">
        <v>372</v>
      </c>
      <c r="J120" s="27" t="s">
        <v>38</v>
      </c>
      <c r="K120" s="27" t="s">
        <v>42</v>
      </c>
      <c r="L120" s="27" t="s">
        <v>176</v>
      </c>
      <c r="M120" s="27" t="s">
        <v>116</v>
      </c>
      <c r="N120" s="27" t="s">
        <v>41</v>
      </c>
      <c r="O120" s="27" t="s">
        <v>181</v>
      </c>
      <c r="P120" s="27" t="s">
        <v>180</v>
      </c>
      <c r="Q120" s="27" t="s">
        <v>185</v>
      </c>
      <c r="R120" s="27" t="s">
        <v>166</v>
      </c>
      <c r="S120" s="27" t="s">
        <v>196</v>
      </c>
      <c r="T120" s="27" t="s">
        <v>195</v>
      </c>
      <c r="U120" s="27" t="s">
        <v>390</v>
      </c>
      <c r="V120" s="27" t="s">
        <v>183</v>
      </c>
      <c r="W120" s="27" t="s">
        <v>472</v>
      </c>
      <c r="X120" s="27" t="s">
        <v>1167</v>
      </c>
      <c r="Y120" s="27" t="s">
        <v>1167</v>
      </c>
      <c r="Z120" s="27" t="s">
        <v>1167</v>
      </c>
      <c r="AA120" s="27" t="s">
        <v>1167</v>
      </c>
      <c r="AB120" s="27" t="s">
        <v>1167</v>
      </c>
      <c r="AC120" s="27" t="s">
        <v>1167</v>
      </c>
      <c r="AD120" s="27" t="s">
        <v>1167</v>
      </c>
      <c r="AE120" s="27" t="s">
        <v>1167</v>
      </c>
      <c r="AF120" s="27" t="s">
        <v>1167</v>
      </c>
      <c r="AG120" s="27" t="s">
        <v>1167</v>
      </c>
      <c r="AH120" s="27" t="s">
        <v>1167</v>
      </c>
      <c r="AI120" s="27" t="s">
        <v>1167</v>
      </c>
      <c r="AJ120" s="27" t="s">
        <v>1167</v>
      </c>
      <c r="AK120" s="27" t="s">
        <v>1167</v>
      </c>
      <c r="AL120" s="27" t="s">
        <v>1167</v>
      </c>
      <c r="AM120" s="27" t="s">
        <v>1167</v>
      </c>
      <c r="AN120" s="4" t="s">
        <v>254</v>
      </c>
      <c r="AO120" s="4" t="s">
        <v>609</v>
      </c>
      <c r="AP120" s="4" t="s">
        <v>703</v>
      </c>
      <c r="AR120" s="4" t="s">
        <v>310</v>
      </c>
      <c r="AS120" s="4" t="s">
        <v>310</v>
      </c>
      <c r="AT120" s="4" t="s">
        <v>310</v>
      </c>
      <c r="AU120" s="4" t="s">
        <v>1245</v>
      </c>
    </row>
    <row r="121" spans="1:49" ht="15" customHeight="1" x14ac:dyDescent="0.2">
      <c r="A121" s="5" t="s">
        <v>951</v>
      </c>
      <c r="B121" s="19" t="s">
        <v>1218</v>
      </c>
      <c r="C121" s="4" t="s">
        <v>225</v>
      </c>
      <c r="D121" s="13" t="s">
        <v>1178</v>
      </c>
      <c r="E121" s="13" t="s">
        <v>1178</v>
      </c>
      <c r="F121" s="27" t="s">
        <v>1168</v>
      </c>
      <c r="G121" s="27">
        <v>1</v>
      </c>
      <c r="H121" s="27" t="s">
        <v>336</v>
      </c>
      <c r="I121" s="27" t="s">
        <v>54</v>
      </c>
      <c r="J121" s="27" t="s">
        <v>143</v>
      </c>
      <c r="K121" s="27" t="s">
        <v>352</v>
      </c>
      <c r="L121" s="27" t="s">
        <v>353</v>
      </c>
      <c r="M121" s="27" t="s">
        <v>132</v>
      </c>
      <c r="N121" s="27" t="s">
        <v>144</v>
      </c>
      <c r="O121" s="27" t="s">
        <v>351</v>
      </c>
      <c r="P121" s="27" t="s">
        <v>118</v>
      </c>
      <c r="Q121" s="27" t="s">
        <v>142</v>
      </c>
      <c r="R121" s="27" t="s">
        <v>334</v>
      </c>
      <c r="S121" s="27" t="s">
        <v>343</v>
      </c>
      <c r="T121" s="27" t="s">
        <v>349</v>
      </c>
      <c r="U121" s="27" t="s">
        <v>342</v>
      </c>
      <c r="V121" s="27" t="s">
        <v>50</v>
      </c>
      <c r="W121" s="27" t="s">
        <v>171</v>
      </c>
      <c r="X121" s="27" t="s">
        <v>1167</v>
      </c>
      <c r="Y121" s="27" t="s">
        <v>1167</v>
      </c>
      <c r="Z121" s="27" t="s">
        <v>1167</v>
      </c>
      <c r="AA121" s="27" t="s">
        <v>1167</v>
      </c>
      <c r="AB121" s="27" t="s">
        <v>1167</v>
      </c>
      <c r="AC121" s="27" t="s">
        <v>1167</v>
      </c>
      <c r="AD121" s="27" t="s">
        <v>1167</v>
      </c>
      <c r="AE121" s="27" t="s">
        <v>1167</v>
      </c>
      <c r="AF121" s="27" t="s">
        <v>1167</v>
      </c>
      <c r="AG121" s="27" t="s">
        <v>1167</v>
      </c>
      <c r="AH121" s="27" t="s">
        <v>1167</v>
      </c>
      <c r="AI121" s="27" t="s">
        <v>1167</v>
      </c>
      <c r="AJ121" s="27" t="s">
        <v>1167</v>
      </c>
      <c r="AK121" s="27" t="s">
        <v>1167</v>
      </c>
      <c r="AL121" s="27" t="s">
        <v>1167</v>
      </c>
      <c r="AM121" s="27" t="s">
        <v>1167</v>
      </c>
      <c r="AN121" s="4" t="s">
        <v>254</v>
      </c>
      <c r="AO121" s="4" t="s">
        <v>609</v>
      </c>
      <c r="AP121" s="4" t="s">
        <v>703</v>
      </c>
      <c r="AR121" s="4" t="s">
        <v>310</v>
      </c>
      <c r="AS121" s="4" t="s">
        <v>310</v>
      </c>
      <c r="AT121" s="4" t="s">
        <v>310</v>
      </c>
      <c r="AU121" s="4" t="s">
        <v>1298</v>
      </c>
      <c r="AV121" s="4" t="s">
        <v>1314</v>
      </c>
    </row>
    <row r="122" spans="1:49" ht="15" customHeight="1" x14ac:dyDescent="0.2">
      <c r="A122" s="5" t="s">
        <v>1239</v>
      </c>
      <c r="B122" s="19" t="s">
        <v>1238</v>
      </c>
      <c r="C122" s="4" t="s">
        <v>957</v>
      </c>
      <c r="D122" s="4" t="s">
        <v>1179</v>
      </c>
      <c r="E122" s="4" t="s">
        <v>1180</v>
      </c>
      <c r="F122" s="27" t="s">
        <v>1168</v>
      </c>
      <c r="G122" s="27">
        <v>3</v>
      </c>
      <c r="H122" s="27" t="s">
        <v>107</v>
      </c>
      <c r="I122" s="27" t="s">
        <v>121</v>
      </c>
      <c r="J122" s="27" t="s">
        <v>68</v>
      </c>
      <c r="K122" s="27" t="s">
        <v>69</v>
      </c>
      <c r="L122" s="27" t="s">
        <v>77</v>
      </c>
      <c r="M122" s="27" t="s">
        <v>167</v>
      </c>
      <c r="N122" s="27" t="s">
        <v>350</v>
      </c>
      <c r="O122" s="27" t="s">
        <v>189</v>
      </c>
      <c r="P122" s="27" t="s">
        <v>162</v>
      </c>
      <c r="Q122" s="27" t="s">
        <v>117</v>
      </c>
      <c r="R122" s="27" t="s">
        <v>190</v>
      </c>
      <c r="S122" s="27" t="s">
        <v>174</v>
      </c>
      <c r="T122" s="27" t="s">
        <v>467</v>
      </c>
      <c r="U122" s="27" t="s">
        <v>276</v>
      </c>
      <c r="V122" s="27" t="s">
        <v>328</v>
      </c>
      <c r="W122" s="27" t="s">
        <v>329</v>
      </c>
      <c r="X122" s="27" t="s">
        <v>1167</v>
      </c>
      <c r="Y122" s="27" t="s">
        <v>1167</v>
      </c>
      <c r="Z122" s="27" t="s">
        <v>1167</v>
      </c>
      <c r="AA122" s="27" t="s">
        <v>1167</v>
      </c>
      <c r="AB122" s="27" t="s">
        <v>1167</v>
      </c>
      <c r="AC122" s="27" t="s">
        <v>1167</v>
      </c>
      <c r="AD122" s="27" t="s">
        <v>1167</v>
      </c>
      <c r="AE122" s="27" t="s">
        <v>1167</v>
      </c>
      <c r="AF122" s="27" t="s">
        <v>1167</v>
      </c>
      <c r="AG122" s="27" t="s">
        <v>1167</v>
      </c>
      <c r="AH122" s="27" t="s">
        <v>1167</v>
      </c>
      <c r="AI122" s="27" t="s">
        <v>1167</v>
      </c>
      <c r="AJ122" s="27" t="s">
        <v>1167</v>
      </c>
      <c r="AK122" s="27" t="s">
        <v>1167</v>
      </c>
      <c r="AL122" s="27" t="s">
        <v>1167</v>
      </c>
      <c r="AM122" s="27" t="s">
        <v>1167</v>
      </c>
      <c r="AN122" s="4" t="s">
        <v>254</v>
      </c>
      <c r="AO122" s="4" t="s">
        <v>609</v>
      </c>
      <c r="AP122" s="4" t="s">
        <v>1311</v>
      </c>
      <c r="AR122" s="4" t="s">
        <v>310</v>
      </c>
      <c r="AS122" s="4" t="s">
        <v>310</v>
      </c>
      <c r="AT122" s="4" t="s">
        <v>310</v>
      </c>
    </row>
    <row r="123" spans="1:49" ht="15" customHeight="1" x14ac:dyDescent="0.2">
      <c r="A123" s="5" t="s">
        <v>1220</v>
      </c>
      <c r="B123" s="19" t="s">
        <v>1219</v>
      </c>
      <c r="C123" s="4" t="s">
        <v>225</v>
      </c>
      <c r="D123" s="5" t="s">
        <v>1181</v>
      </c>
      <c r="E123" s="14" t="s">
        <v>1182</v>
      </c>
      <c r="F123" s="27" t="s">
        <v>1168</v>
      </c>
      <c r="G123" s="27">
        <v>5</v>
      </c>
      <c r="H123" s="27" t="s">
        <v>148</v>
      </c>
      <c r="I123" s="27" t="s">
        <v>133</v>
      </c>
      <c r="J123" s="27" t="s">
        <v>137</v>
      </c>
      <c r="K123" s="27" t="s">
        <v>79</v>
      </c>
      <c r="L123" s="27" t="s">
        <v>82</v>
      </c>
      <c r="M123" s="27" t="s">
        <v>136</v>
      </c>
      <c r="N123" s="27" t="s">
        <v>135</v>
      </c>
      <c r="O123" s="27" t="s">
        <v>134</v>
      </c>
      <c r="P123" s="27" t="s">
        <v>347</v>
      </c>
      <c r="Q123" s="27" t="s">
        <v>138</v>
      </c>
      <c r="R123" s="27" t="s">
        <v>64</v>
      </c>
      <c r="S123" s="27" t="s">
        <v>65</v>
      </c>
      <c r="T123" s="27" t="s">
        <v>66</v>
      </c>
      <c r="U123" s="27" t="s">
        <v>192</v>
      </c>
      <c r="V123" s="27" t="s">
        <v>129</v>
      </c>
      <c r="W123" s="27" t="s">
        <v>120</v>
      </c>
      <c r="X123" s="27" t="s">
        <v>1167</v>
      </c>
      <c r="Y123" s="27" t="s">
        <v>1167</v>
      </c>
      <c r="Z123" s="27" t="s">
        <v>1167</v>
      </c>
      <c r="AA123" s="27" t="s">
        <v>1167</v>
      </c>
      <c r="AB123" s="27" t="s">
        <v>1167</v>
      </c>
      <c r="AC123" s="27" t="s">
        <v>1167</v>
      </c>
      <c r="AD123" s="27" t="s">
        <v>1167</v>
      </c>
      <c r="AE123" s="27" t="s">
        <v>1167</v>
      </c>
      <c r="AF123" s="27" t="s">
        <v>1167</v>
      </c>
      <c r="AG123" s="27" t="s">
        <v>1167</v>
      </c>
      <c r="AH123" s="27" t="s">
        <v>1167</v>
      </c>
      <c r="AI123" s="27" t="s">
        <v>1167</v>
      </c>
      <c r="AJ123" s="27" t="s">
        <v>1167</v>
      </c>
      <c r="AK123" s="27" t="s">
        <v>1167</v>
      </c>
      <c r="AL123" s="27" t="s">
        <v>1167</v>
      </c>
      <c r="AM123" s="27" t="s">
        <v>1167</v>
      </c>
      <c r="AN123" s="4" t="s">
        <v>254</v>
      </c>
      <c r="AO123" s="4" t="s">
        <v>609</v>
      </c>
      <c r="AP123" s="4" t="s">
        <v>1309</v>
      </c>
      <c r="AR123" s="4" t="s">
        <v>310</v>
      </c>
      <c r="AS123" s="4" t="s">
        <v>310</v>
      </c>
      <c r="AT123" s="4" t="s">
        <v>310</v>
      </c>
      <c r="AU123" s="4" t="s">
        <v>1298</v>
      </c>
    </row>
    <row r="124" spans="1:49" ht="15" customHeight="1" x14ac:dyDescent="0.2">
      <c r="A124" s="5" t="s">
        <v>1222</v>
      </c>
      <c r="B124" s="19" t="s">
        <v>1221</v>
      </c>
      <c r="C124" s="4" t="s">
        <v>225</v>
      </c>
      <c r="D124" s="13" t="s">
        <v>1183</v>
      </c>
      <c r="E124" s="13" t="s">
        <v>1184</v>
      </c>
      <c r="F124" s="27" t="s">
        <v>1168</v>
      </c>
      <c r="G124" s="27">
        <v>6</v>
      </c>
      <c r="H124" s="27" t="s">
        <v>140</v>
      </c>
      <c r="I124" s="27" t="s">
        <v>119</v>
      </c>
      <c r="J124" s="27" t="s">
        <v>173</v>
      </c>
      <c r="K124" s="27" t="s">
        <v>131</v>
      </c>
      <c r="L124" s="27" t="s">
        <v>87</v>
      </c>
      <c r="M124" s="27" t="s">
        <v>91</v>
      </c>
      <c r="N124" s="27" t="s">
        <v>165</v>
      </c>
      <c r="O124" s="27" t="s">
        <v>76</v>
      </c>
      <c r="P124" s="27" t="s">
        <v>72</v>
      </c>
      <c r="Q124" s="27" t="s">
        <v>90</v>
      </c>
      <c r="R124" s="27" t="s">
        <v>110</v>
      </c>
      <c r="S124" s="27" t="s">
        <v>112</v>
      </c>
      <c r="T124" s="27" t="s">
        <v>71</v>
      </c>
      <c r="U124" s="27" t="s">
        <v>56</v>
      </c>
      <c r="V124" s="27" t="s">
        <v>175</v>
      </c>
      <c r="W124" s="27" t="s">
        <v>58</v>
      </c>
      <c r="X124" s="27" t="s">
        <v>1167</v>
      </c>
      <c r="Y124" s="27" t="s">
        <v>1167</v>
      </c>
      <c r="Z124" s="27" t="s">
        <v>1167</v>
      </c>
      <c r="AA124" s="27" t="s">
        <v>1167</v>
      </c>
      <c r="AB124" s="27" t="s">
        <v>1167</v>
      </c>
      <c r="AC124" s="27" t="s">
        <v>1167</v>
      </c>
      <c r="AD124" s="27" t="s">
        <v>1167</v>
      </c>
      <c r="AE124" s="27" t="s">
        <v>1167</v>
      </c>
      <c r="AF124" s="27" t="s">
        <v>1167</v>
      </c>
      <c r="AG124" s="27" t="s">
        <v>1167</v>
      </c>
      <c r="AH124" s="27" t="s">
        <v>1167</v>
      </c>
      <c r="AI124" s="27" t="s">
        <v>1167</v>
      </c>
      <c r="AJ124" s="27" t="s">
        <v>1167</v>
      </c>
      <c r="AK124" s="27" t="s">
        <v>1167</v>
      </c>
      <c r="AL124" s="27" t="s">
        <v>1167</v>
      </c>
      <c r="AM124" s="27" t="s">
        <v>1167</v>
      </c>
      <c r="AN124" s="4" t="s">
        <v>254</v>
      </c>
      <c r="AO124" s="4" t="s">
        <v>609</v>
      </c>
      <c r="AP124" s="4" t="s">
        <v>703</v>
      </c>
      <c r="AR124" s="4" t="s">
        <v>310</v>
      </c>
      <c r="AS124" s="4" t="s">
        <v>310</v>
      </c>
      <c r="AT124" s="4" t="s">
        <v>310</v>
      </c>
      <c r="AU124" s="4" t="s">
        <v>1298</v>
      </c>
    </row>
    <row r="125" spans="1:49" ht="15" customHeight="1" x14ac:dyDescent="0.2">
      <c r="A125" s="5" t="s">
        <v>1224</v>
      </c>
      <c r="B125" s="19" t="s">
        <v>1223</v>
      </c>
      <c r="C125" s="4" t="s">
        <v>225</v>
      </c>
      <c r="D125" s="13" t="s">
        <v>1184</v>
      </c>
      <c r="E125" s="13" t="s">
        <v>1185</v>
      </c>
      <c r="F125" s="27" t="s">
        <v>1168</v>
      </c>
      <c r="G125" s="27">
        <v>7</v>
      </c>
      <c r="H125" s="27" t="s">
        <v>57</v>
      </c>
      <c r="I125" s="27" t="s">
        <v>55</v>
      </c>
      <c r="J125" s="27" t="s">
        <v>60</v>
      </c>
      <c r="K125" s="27" t="s">
        <v>141</v>
      </c>
      <c r="L125" s="27" t="s">
        <v>147</v>
      </c>
      <c r="M125" s="27" t="s">
        <v>62</v>
      </c>
      <c r="N125" s="27" t="s">
        <v>63</v>
      </c>
      <c r="O125" s="27" t="s">
        <v>146</v>
      </c>
      <c r="P125" s="27" t="s">
        <v>126</v>
      </c>
      <c r="Q125" s="27" t="s">
        <v>130</v>
      </c>
      <c r="R125" s="27" t="s">
        <v>59</v>
      </c>
      <c r="S125" s="27" t="s">
        <v>335</v>
      </c>
      <c r="T125" s="27" t="s">
        <v>127</v>
      </c>
      <c r="U125" s="27" t="s">
        <v>89</v>
      </c>
      <c r="V125" s="27" t="s">
        <v>99</v>
      </c>
      <c r="W125" s="27" t="s">
        <v>388</v>
      </c>
      <c r="X125" s="27" t="s">
        <v>1167</v>
      </c>
      <c r="Y125" s="27" t="s">
        <v>1167</v>
      </c>
      <c r="Z125" s="27" t="s">
        <v>1167</v>
      </c>
      <c r="AA125" s="27" t="s">
        <v>1167</v>
      </c>
      <c r="AB125" s="27" t="s">
        <v>1167</v>
      </c>
      <c r="AC125" s="27" t="s">
        <v>1167</v>
      </c>
      <c r="AD125" s="27" t="s">
        <v>1167</v>
      </c>
      <c r="AE125" s="27" t="s">
        <v>1167</v>
      </c>
      <c r="AF125" s="27" t="s">
        <v>1167</v>
      </c>
      <c r="AG125" s="27" t="s">
        <v>1167</v>
      </c>
      <c r="AH125" s="27" t="s">
        <v>1167</v>
      </c>
      <c r="AI125" s="27" t="s">
        <v>1167</v>
      </c>
      <c r="AJ125" s="27" t="s">
        <v>1167</v>
      </c>
      <c r="AK125" s="27" t="s">
        <v>1167</v>
      </c>
      <c r="AL125" s="27" t="s">
        <v>1167</v>
      </c>
      <c r="AM125" s="27" t="s">
        <v>1167</v>
      </c>
      <c r="AN125" s="4" t="s">
        <v>254</v>
      </c>
      <c r="AO125" s="4" t="s">
        <v>609</v>
      </c>
      <c r="AP125" s="4" t="s">
        <v>703</v>
      </c>
      <c r="AR125" s="4" t="s">
        <v>310</v>
      </c>
      <c r="AS125" s="4" t="s">
        <v>310</v>
      </c>
      <c r="AT125" s="4" t="s">
        <v>310</v>
      </c>
      <c r="AU125" s="4" t="s">
        <v>1298</v>
      </c>
    </row>
    <row r="126" spans="1:49" ht="15" customHeight="1" x14ac:dyDescent="0.2">
      <c r="A126" s="5" t="s">
        <v>1226</v>
      </c>
      <c r="B126" s="19" t="s">
        <v>1225</v>
      </c>
      <c r="C126" s="4" t="s">
        <v>225</v>
      </c>
      <c r="D126" s="4" t="s">
        <v>1186</v>
      </c>
      <c r="E126" s="4" t="s">
        <v>1186</v>
      </c>
      <c r="F126" s="27" t="s">
        <v>1168</v>
      </c>
      <c r="G126" s="27">
        <v>8</v>
      </c>
      <c r="H126" s="27" t="s">
        <v>177</v>
      </c>
      <c r="I126" s="27" t="s">
        <v>37</v>
      </c>
      <c r="J126" s="27" t="s">
        <v>93</v>
      </c>
      <c r="K126" s="27" t="s">
        <v>179</v>
      </c>
      <c r="L126" s="27" t="s">
        <v>178</v>
      </c>
      <c r="M126" s="27" t="s">
        <v>49</v>
      </c>
      <c r="N126" s="27" t="s">
        <v>471</v>
      </c>
      <c r="O126" s="27" t="s">
        <v>368</v>
      </c>
      <c r="P126" s="27" t="s">
        <v>340</v>
      </c>
      <c r="Q126" s="27" t="s">
        <v>96</v>
      </c>
      <c r="R126" s="27" t="s">
        <v>98</v>
      </c>
      <c r="S126" s="27" t="s">
        <v>97</v>
      </c>
      <c r="T126" s="27" t="s">
        <v>111</v>
      </c>
      <c r="U126" s="27" t="s">
        <v>346</v>
      </c>
      <c r="V126" s="27" t="s">
        <v>381</v>
      </c>
      <c r="W126" s="27" t="s">
        <v>48</v>
      </c>
      <c r="X126" s="27" t="s">
        <v>1167</v>
      </c>
      <c r="Y126" s="27" t="s">
        <v>1167</v>
      </c>
      <c r="Z126" s="27" t="s">
        <v>1167</v>
      </c>
      <c r="AA126" s="27" t="s">
        <v>1167</v>
      </c>
      <c r="AB126" s="27" t="s">
        <v>1167</v>
      </c>
      <c r="AC126" s="27" t="s">
        <v>1167</v>
      </c>
      <c r="AD126" s="27" t="s">
        <v>1167</v>
      </c>
      <c r="AE126" s="27" t="s">
        <v>1167</v>
      </c>
      <c r="AF126" s="27" t="s">
        <v>1167</v>
      </c>
      <c r="AG126" s="27" t="s">
        <v>1167</v>
      </c>
      <c r="AH126" s="27" t="s">
        <v>1167</v>
      </c>
      <c r="AI126" s="27" t="s">
        <v>1167</v>
      </c>
      <c r="AJ126" s="27" t="s">
        <v>1167</v>
      </c>
      <c r="AK126" s="27" t="s">
        <v>1167</v>
      </c>
      <c r="AL126" s="27" t="s">
        <v>1167</v>
      </c>
      <c r="AM126" s="27" t="s">
        <v>1167</v>
      </c>
      <c r="AN126" s="4" t="s">
        <v>254</v>
      </c>
      <c r="AO126" s="4" t="s">
        <v>609</v>
      </c>
      <c r="AP126" s="4" t="s">
        <v>703</v>
      </c>
      <c r="AR126" s="4" t="s">
        <v>310</v>
      </c>
      <c r="AS126" s="4" t="s">
        <v>310</v>
      </c>
      <c r="AT126" s="4" t="s">
        <v>310</v>
      </c>
      <c r="AU126" s="4" t="s">
        <v>1201</v>
      </c>
      <c r="AV126" s="4" t="s">
        <v>1298</v>
      </c>
    </row>
    <row r="127" spans="1:49" ht="15" customHeight="1" x14ac:dyDescent="0.2">
      <c r="A127" s="5" t="s">
        <v>986</v>
      </c>
      <c r="B127" s="19" t="s">
        <v>1202</v>
      </c>
      <c r="C127" s="4" t="s">
        <v>957</v>
      </c>
      <c r="D127" s="13" t="s">
        <v>1187</v>
      </c>
      <c r="E127" s="13" t="s">
        <v>1187</v>
      </c>
      <c r="F127" s="27" t="s">
        <v>1169</v>
      </c>
      <c r="G127" s="27">
        <v>1</v>
      </c>
      <c r="H127" s="27" t="s">
        <v>391</v>
      </c>
      <c r="I127" s="27" t="s">
        <v>201</v>
      </c>
      <c r="J127" s="27" t="s">
        <v>379</v>
      </c>
      <c r="K127" s="27" t="s">
        <v>376</v>
      </c>
      <c r="L127" s="27" t="s">
        <v>366</v>
      </c>
      <c r="M127" s="27" t="s">
        <v>365</v>
      </c>
      <c r="N127" s="27" t="s">
        <v>109</v>
      </c>
      <c r="O127" s="27" t="s">
        <v>122</v>
      </c>
      <c r="P127" s="27" t="s">
        <v>359</v>
      </c>
      <c r="Q127" s="27" t="s">
        <v>358</v>
      </c>
      <c r="R127" s="27" t="s">
        <v>361</v>
      </c>
      <c r="S127" s="27" t="s">
        <v>395</v>
      </c>
      <c r="T127" s="27" t="s">
        <v>394</v>
      </c>
      <c r="U127" s="27" t="s">
        <v>360</v>
      </c>
      <c r="V127" s="27" t="s">
        <v>392</v>
      </c>
      <c r="W127" s="27" t="s">
        <v>393</v>
      </c>
      <c r="X127" s="27" t="s">
        <v>1170</v>
      </c>
      <c r="Y127" s="27" t="s">
        <v>1170</v>
      </c>
      <c r="Z127" s="27" t="s">
        <v>1170</v>
      </c>
      <c r="AA127" s="27" t="s">
        <v>1170</v>
      </c>
      <c r="AB127" s="27" t="s">
        <v>1170</v>
      </c>
      <c r="AC127" s="27" t="s">
        <v>1170</v>
      </c>
      <c r="AD127" s="27" t="s">
        <v>1170</v>
      </c>
      <c r="AE127" s="27" t="s">
        <v>1170</v>
      </c>
      <c r="AF127" s="27" t="s">
        <v>1170</v>
      </c>
      <c r="AG127" s="27" t="s">
        <v>1170</v>
      </c>
      <c r="AH127" s="27" t="s">
        <v>1170</v>
      </c>
      <c r="AI127" s="27" t="s">
        <v>1170</v>
      </c>
      <c r="AJ127" s="27" t="s">
        <v>1170</v>
      </c>
      <c r="AK127" s="27" t="s">
        <v>1170</v>
      </c>
      <c r="AL127" s="27" t="s">
        <v>1170</v>
      </c>
      <c r="AM127" s="27" t="s">
        <v>1170</v>
      </c>
      <c r="AN127" s="4" t="s">
        <v>254</v>
      </c>
      <c r="AO127" s="4" t="s">
        <v>609</v>
      </c>
      <c r="AP127" s="4" t="s">
        <v>1299</v>
      </c>
      <c r="AR127" s="4" t="s">
        <v>310</v>
      </c>
      <c r="AS127" s="4" t="s">
        <v>310</v>
      </c>
      <c r="AT127" s="4" t="s">
        <v>310</v>
      </c>
    </row>
    <row r="128" spans="1:49" ht="15" customHeight="1" x14ac:dyDescent="0.2">
      <c r="A128" s="5" t="s">
        <v>1204</v>
      </c>
      <c r="B128" s="19" t="s">
        <v>1203</v>
      </c>
      <c r="C128" s="4" t="s">
        <v>225</v>
      </c>
      <c r="D128" s="4" t="s">
        <v>1188</v>
      </c>
      <c r="E128" s="13" t="s">
        <v>1189</v>
      </c>
      <c r="F128" s="27" t="s">
        <v>1169</v>
      </c>
      <c r="G128" s="27">
        <v>2</v>
      </c>
      <c r="H128" s="27" t="s">
        <v>396</v>
      </c>
      <c r="I128" s="27" t="s">
        <v>36</v>
      </c>
      <c r="J128" s="27" t="s">
        <v>272</v>
      </c>
      <c r="K128" s="27" t="s">
        <v>271</v>
      </c>
      <c r="L128" s="27" t="s">
        <v>387</v>
      </c>
      <c r="M128" s="27" t="s">
        <v>269</v>
      </c>
      <c r="N128" s="27" t="s">
        <v>469</v>
      </c>
      <c r="O128" s="27" t="s">
        <v>466</v>
      </c>
      <c r="P128" s="27" t="s">
        <v>367</v>
      </c>
      <c r="Q128" s="27" t="s">
        <v>203</v>
      </c>
      <c r="R128" s="27" t="s">
        <v>377</v>
      </c>
      <c r="S128" s="27" t="s">
        <v>380</v>
      </c>
      <c r="T128" s="27" t="s">
        <v>177</v>
      </c>
      <c r="U128" s="27" t="s">
        <v>43</v>
      </c>
      <c r="V128" s="27" t="s">
        <v>37</v>
      </c>
      <c r="W128" s="27" t="s">
        <v>176</v>
      </c>
      <c r="X128" s="27" t="s">
        <v>1170</v>
      </c>
      <c r="Y128" s="27" t="s">
        <v>1170</v>
      </c>
      <c r="Z128" s="27" t="s">
        <v>1170</v>
      </c>
      <c r="AA128" s="27" t="s">
        <v>1170</v>
      </c>
      <c r="AB128" s="27" t="s">
        <v>1170</v>
      </c>
      <c r="AC128" s="27" t="s">
        <v>1170</v>
      </c>
      <c r="AD128" s="27" t="s">
        <v>1170</v>
      </c>
      <c r="AE128" s="27" t="s">
        <v>1170</v>
      </c>
      <c r="AF128" s="27" t="s">
        <v>1170</v>
      </c>
      <c r="AG128" s="27" t="s">
        <v>1170</v>
      </c>
      <c r="AH128" s="27" t="s">
        <v>1170</v>
      </c>
      <c r="AI128" s="27" t="s">
        <v>1170</v>
      </c>
      <c r="AJ128" s="27" t="s">
        <v>1170</v>
      </c>
      <c r="AK128" s="27" t="s">
        <v>1170</v>
      </c>
      <c r="AL128" s="27" t="s">
        <v>1170</v>
      </c>
      <c r="AM128" s="27" t="s">
        <v>1170</v>
      </c>
      <c r="AN128" s="4" t="s">
        <v>254</v>
      </c>
      <c r="AO128" s="4" t="s">
        <v>609</v>
      </c>
      <c r="AP128" s="4" t="s">
        <v>1237</v>
      </c>
      <c r="AR128" s="4" t="s">
        <v>310</v>
      </c>
      <c r="AS128" s="4" t="s">
        <v>310</v>
      </c>
      <c r="AT128" s="4" t="s">
        <v>310</v>
      </c>
      <c r="AU128" s="4" t="s">
        <v>1210</v>
      </c>
    </row>
    <row r="129" spans="1:47" ht="15" customHeight="1" x14ac:dyDescent="0.2">
      <c r="A129" s="19" t="s">
        <v>1206</v>
      </c>
      <c r="B129" s="19" t="s">
        <v>1205</v>
      </c>
      <c r="C129" s="4" t="s">
        <v>225</v>
      </c>
      <c r="D129" s="4" t="s">
        <v>1190</v>
      </c>
      <c r="E129" s="4" t="s">
        <v>1188</v>
      </c>
      <c r="F129" s="27" t="s">
        <v>1169</v>
      </c>
      <c r="G129" s="27">
        <v>3</v>
      </c>
      <c r="H129" s="27" t="s">
        <v>347</v>
      </c>
      <c r="I129" s="27" t="s">
        <v>467</v>
      </c>
      <c r="J129" s="27" t="s">
        <v>132</v>
      </c>
      <c r="K129" s="27" t="s">
        <v>144</v>
      </c>
      <c r="L129" s="27" t="s">
        <v>353</v>
      </c>
      <c r="M129" s="27" t="s">
        <v>352</v>
      </c>
      <c r="N129" s="27" t="s">
        <v>198</v>
      </c>
      <c r="O129" s="27" t="s">
        <v>276</v>
      </c>
      <c r="P129" s="27" t="s">
        <v>61</v>
      </c>
      <c r="Q129" s="27" t="s">
        <v>60</v>
      </c>
      <c r="R129" s="27" t="s">
        <v>147</v>
      </c>
      <c r="S129" s="27" t="s">
        <v>141</v>
      </c>
      <c r="T129" s="27" t="s">
        <v>335</v>
      </c>
      <c r="U129" s="27" t="s">
        <v>42</v>
      </c>
      <c r="V129" s="27" t="s">
        <v>124</v>
      </c>
      <c r="W129" s="27" t="s">
        <v>558</v>
      </c>
      <c r="X129" s="27" t="s">
        <v>1170</v>
      </c>
      <c r="Y129" s="27" t="s">
        <v>1170</v>
      </c>
      <c r="Z129" s="27" t="s">
        <v>1170</v>
      </c>
      <c r="AA129" s="27" t="s">
        <v>1170</v>
      </c>
      <c r="AB129" s="27" t="s">
        <v>1170</v>
      </c>
      <c r="AC129" s="27" t="s">
        <v>1170</v>
      </c>
      <c r="AD129" s="27" t="s">
        <v>1170</v>
      </c>
      <c r="AE129" s="27" t="s">
        <v>1170</v>
      </c>
      <c r="AF129" s="27" t="s">
        <v>1170</v>
      </c>
      <c r="AG129" s="27" t="s">
        <v>1170</v>
      </c>
      <c r="AH129" s="27" t="s">
        <v>1170</v>
      </c>
      <c r="AI129" s="27" t="s">
        <v>1170</v>
      </c>
      <c r="AJ129" s="27" t="s">
        <v>1170</v>
      </c>
      <c r="AK129" s="27" t="s">
        <v>1170</v>
      </c>
      <c r="AL129" s="27" t="s">
        <v>1170</v>
      </c>
      <c r="AM129" s="27" t="s">
        <v>1170</v>
      </c>
      <c r="AN129" s="4" t="s">
        <v>254</v>
      </c>
      <c r="AO129" s="4" t="s">
        <v>609</v>
      </c>
      <c r="AP129" s="4" t="s">
        <v>1350</v>
      </c>
      <c r="AR129" s="4" t="s">
        <v>310</v>
      </c>
      <c r="AS129" s="4" t="s">
        <v>310</v>
      </c>
      <c r="AT129" s="4" t="s">
        <v>310</v>
      </c>
    </row>
    <row r="130" spans="1:47" ht="15" customHeight="1" x14ac:dyDescent="0.2">
      <c r="B130" s="19"/>
      <c r="C130" s="4" t="s">
        <v>700</v>
      </c>
      <c r="D130" s="4" t="s">
        <v>1191</v>
      </c>
      <c r="E130" s="13" t="s">
        <v>1192</v>
      </c>
      <c r="F130" s="27" t="s">
        <v>1169</v>
      </c>
      <c r="G130" s="27">
        <v>4</v>
      </c>
      <c r="H130" s="27" t="s">
        <v>364</v>
      </c>
      <c r="I130" s="27" t="s">
        <v>386</v>
      </c>
      <c r="J130" s="27" t="s">
        <v>374</v>
      </c>
      <c r="K130" s="27" t="s">
        <v>102</v>
      </c>
      <c r="L130" s="27" t="s">
        <v>369</v>
      </c>
      <c r="M130" s="27" t="s">
        <v>128</v>
      </c>
      <c r="N130" s="27" t="s">
        <v>372</v>
      </c>
      <c r="O130" s="27" t="s">
        <v>389</v>
      </c>
      <c r="P130" s="27" t="s">
        <v>176</v>
      </c>
      <c r="Q130" s="27" t="s">
        <v>477</v>
      </c>
      <c r="R130" s="27" t="s">
        <v>81</v>
      </c>
      <c r="S130" s="27" t="s">
        <v>202</v>
      </c>
      <c r="T130" s="27" t="s">
        <v>70</v>
      </c>
      <c r="U130" s="27" t="s">
        <v>385</v>
      </c>
      <c r="V130" s="27" t="s">
        <v>113</v>
      </c>
      <c r="W130" s="27" t="s">
        <v>108</v>
      </c>
      <c r="X130" s="27" t="s">
        <v>1170</v>
      </c>
      <c r="Y130" s="27" t="s">
        <v>1170</v>
      </c>
      <c r="Z130" s="27" t="s">
        <v>1170</v>
      </c>
      <c r="AA130" s="27" t="s">
        <v>1170</v>
      </c>
      <c r="AB130" s="27" t="s">
        <v>1170</v>
      </c>
      <c r="AC130" s="27" t="s">
        <v>1170</v>
      </c>
      <c r="AD130" s="27" t="s">
        <v>1170</v>
      </c>
      <c r="AE130" s="27" t="s">
        <v>1170</v>
      </c>
      <c r="AF130" s="27" t="s">
        <v>1170</v>
      </c>
      <c r="AG130" s="27" t="s">
        <v>1170</v>
      </c>
      <c r="AH130" s="27" t="s">
        <v>1170</v>
      </c>
      <c r="AI130" s="27" t="s">
        <v>1170</v>
      </c>
      <c r="AJ130" s="27" t="s">
        <v>1170</v>
      </c>
      <c r="AK130" s="27" t="s">
        <v>1170</v>
      </c>
      <c r="AL130" s="27" t="s">
        <v>1170</v>
      </c>
      <c r="AM130" s="27" t="s">
        <v>1170</v>
      </c>
      <c r="AN130" s="4" t="s">
        <v>254</v>
      </c>
      <c r="AU130" s="4" t="s">
        <v>1207</v>
      </c>
    </row>
    <row r="131" spans="1:47" ht="15" customHeight="1" x14ac:dyDescent="0.2">
      <c r="A131" s="5" t="s">
        <v>985</v>
      </c>
      <c r="B131" s="2" t="s">
        <v>1208</v>
      </c>
      <c r="C131" s="4" t="s">
        <v>293</v>
      </c>
      <c r="D131" s="5" t="s">
        <v>1193</v>
      </c>
      <c r="E131" s="14" t="s">
        <v>1194</v>
      </c>
      <c r="F131" s="27" t="s">
        <v>1169</v>
      </c>
      <c r="G131" s="27">
        <v>5</v>
      </c>
      <c r="H131" s="27" t="s">
        <v>48</v>
      </c>
      <c r="I131" s="27" t="s">
        <v>368</v>
      </c>
      <c r="J131" s="27" t="s">
        <v>44</v>
      </c>
      <c r="K131" s="27" t="s">
        <v>47</v>
      </c>
      <c r="L131" s="27" t="s">
        <v>51</v>
      </c>
      <c r="M131" s="27" t="s">
        <v>45</v>
      </c>
      <c r="N131" s="27" t="s">
        <v>91</v>
      </c>
      <c r="O131" s="27" t="s">
        <v>173</v>
      </c>
      <c r="P131" s="27" t="s">
        <v>119</v>
      </c>
      <c r="Q131" s="27" t="s">
        <v>172</v>
      </c>
      <c r="R131" s="27" t="s">
        <v>171</v>
      </c>
      <c r="S131" s="27" t="s">
        <v>169</v>
      </c>
      <c r="T131" s="27" t="s">
        <v>112</v>
      </c>
      <c r="U131" s="27" t="s">
        <v>72</v>
      </c>
      <c r="V131" s="27" t="s">
        <v>170</v>
      </c>
      <c r="W131" s="27" t="s">
        <v>50</v>
      </c>
      <c r="X131" s="27" t="s">
        <v>1170</v>
      </c>
      <c r="Y131" s="27" t="s">
        <v>1170</v>
      </c>
      <c r="Z131" s="27" t="s">
        <v>1170</v>
      </c>
      <c r="AA131" s="27" t="s">
        <v>1170</v>
      </c>
      <c r="AB131" s="27" t="s">
        <v>1170</v>
      </c>
      <c r="AC131" s="27" t="s">
        <v>1170</v>
      </c>
      <c r="AD131" s="27" t="s">
        <v>1170</v>
      </c>
      <c r="AE131" s="27" t="s">
        <v>1170</v>
      </c>
      <c r="AF131" s="27" t="s">
        <v>1170</v>
      </c>
      <c r="AG131" s="27" t="s">
        <v>1170</v>
      </c>
      <c r="AH131" s="27" t="s">
        <v>1170</v>
      </c>
      <c r="AI131" s="27" t="s">
        <v>1170</v>
      </c>
      <c r="AJ131" s="27" t="s">
        <v>1170</v>
      </c>
      <c r="AK131" s="27" t="s">
        <v>1170</v>
      </c>
      <c r="AL131" s="27" t="s">
        <v>1170</v>
      </c>
      <c r="AM131" s="27" t="s">
        <v>1170</v>
      </c>
      <c r="AN131" s="4" t="s">
        <v>254</v>
      </c>
      <c r="AO131" s="4" t="s">
        <v>609</v>
      </c>
      <c r="AP131" s="4" t="s">
        <v>703</v>
      </c>
      <c r="AR131" s="4" t="s">
        <v>310</v>
      </c>
      <c r="AS131" s="4" t="s">
        <v>310</v>
      </c>
      <c r="AT131" s="4" t="s">
        <v>310</v>
      </c>
    </row>
    <row r="132" spans="1:47" ht="15" customHeight="1" x14ac:dyDescent="0.2">
      <c r="A132" s="5" t="s">
        <v>1335</v>
      </c>
      <c r="B132" s="19" t="s">
        <v>1334</v>
      </c>
      <c r="C132" s="4" t="s">
        <v>957</v>
      </c>
      <c r="D132" s="13" t="s">
        <v>1254</v>
      </c>
      <c r="E132" s="13" t="s">
        <v>1254</v>
      </c>
      <c r="F132" s="27" t="s">
        <v>255</v>
      </c>
      <c r="G132" s="27">
        <v>1</v>
      </c>
      <c r="H132" s="27" t="s">
        <v>85</v>
      </c>
      <c r="I132" s="27" t="s">
        <v>86</v>
      </c>
      <c r="J132" s="27" t="s">
        <v>362</v>
      </c>
      <c r="K132" s="27" t="s">
        <v>109</v>
      </c>
      <c r="L132" s="27" t="s">
        <v>361</v>
      </c>
      <c r="M132" s="20" t="s">
        <v>194</v>
      </c>
      <c r="N132" s="27" t="s">
        <v>392</v>
      </c>
      <c r="O132" s="27" t="s">
        <v>397</v>
      </c>
      <c r="P132" s="27" t="s">
        <v>177</v>
      </c>
      <c r="Q132" s="27" t="s">
        <v>116</v>
      </c>
      <c r="R132" s="27" t="s">
        <v>115</v>
      </c>
      <c r="S132" s="27" t="s">
        <v>92</v>
      </c>
      <c r="T132" s="27" t="s">
        <v>91</v>
      </c>
      <c r="U132" s="27" t="s">
        <v>131</v>
      </c>
      <c r="V132" s="27" t="s">
        <v>393</v>
      </c>
      <c r="W132" s="27" t="s">
        <v>360</v>
      </c>
      <c r="X132" s="27" t="s">
        <v>1247</v>
      </c>
      <c r="Y132" s="27" t="s">
        <v>1247</v>
      </c>
      <c r="Z132" s="27" t="s">
        <v>1247</v>
      </c>
      <c r="AA132" s="27" t="s">
        <v>1247</v>
      </c>
      <c r="AB132" s="27" t="s">
        <v>1247</v>
      </c>
      <c r="AC132" s="27" t="s">
        <v>1247</v>
      </c>
      <c r="AD132" s="27" t="s">
        <v>1247</v>
      </c>
      <c r="AE132" s="27" t="s">
        <v>1247</v>
      </c>
      <c r="AF132" s="27" t="s">
        <v>1247</v>
      </c>
      <c r="AG132" s="27" t="s">
        <v>1247</v>
      </c>
      <c r="AH132" s="27" t="s">
        <v>1247</v>
      </c>
      <c r="AI132" s="27" t="s">
        <v>1247</v>
      </c>
      <c r="AJ132" s="27" t="s">
        <v>1247</v>
      </c>
      <c r="AK132" s="27" t="s">
        <v>1247</v>
      </c>
      <c r="AL132" s="27" t="s">
        <v>1247</v>
      </c>
      <c r="AM132" s="27" t="s">
        <v>1247</v>
      </c>
      <c r="AN132" s="4" t="s">
        <v>254</v>
      </c>
      <c r="AO132" s="4" t="s">
        <v>1354</v>
      </c>
      <c r="AP132" s="4" t="s">
        <v>1457</v>
      </c>
      <c r="AR132" s="4" t="s">
        <v>310</v>
      </c>
      <c r="AS132" s="4" t="s">
        <v>310</v>
      </c>
      <c r="AT132" s="4" t="s">
        <v>310</v>
      </c>
    </row>
    <row r="133" spans="1:47" ht="15" customHeight="1" x14ac:dyDescent="0.2">
      <c r="A133" s="5" t="s">
        <v>1380</v>
      </c>
      <c r="B133" s="19" t="s">
        <v>1379</v>
      </c>
      <c r="C133" s="4" t="s">
        <v>225</v>
      </c>
      <c r="D133" s="4" t="s">
        <v>1255</v>
      </c>
      <c r="E133" s="4" t="s">
        <v>1255</v>
      </c>
      <c r="F133" s="27" t="s">
        <v>1166</v>
      </c>
      <c r="G133" s="27">
        <v>8</v>
      </c>
      <c r="H133" s="27" t="s">
        <v>104</v>
      </c>
      <c r="I133" s="27" t="s">
        <v>51</v>
      </c>
      <c r="J133" s="27" t="s">
        <v>94</v>
      </c>
      <c r="K133" s="27" t="s">
        <v>85</v>
      </c>
      <c r="L133" s="27" t="s">
        <v>95</v>
      </c>
      <c r="M133" s="27" t="s">
        <v>45</v>
      </c>
      <c r="N133" s="27" t="s">
        <v>168</v>
      </c>
      <c r="O133" s="27" t="s">
        <v>74</v>
      </c>
      <c r="P133" s="27" t="s">
        <v>75</v>
      </c>
      <c r="Q133" s="27" t="s">
        <v>92</v>
      </c>
      <c r="R133" s="27" t="s">
        <v>103</v>
      </c>
      <c r="S133" s="27" t="s">
        <v>115</v>
      </c>
      <c r="T133" s="27" t="s">
        <v>53</v>
      </c>
      <c r="U133" s="27" t="s">
        <v>52</v>
      </c>
      <c r="V133" s="27" t="s">
        <v>275</v>
      </c>
      <c r="W133" s="27" t="s">
        <v>100</v>
      </c>
      <c r="X133" s="27" t="s">
        <v>1167</v>
      </c>
      <c r="Y133" s="27" t="s">
        <v>1167</v>
      </c>
      <c r="Z133" s="27" t="s">
        <v>1167</v>
      </c>
      <c r="AA133" s="27" t="s">
        <v>1167</v>
      </c>
      <c r="AB133" s="27" t="s">
        <v>1167</v>
      </c>
      <c r="AC133" s="27" t="s">
        <v>1167</v>
      </c>
      <c r="AD133" s="27" t="s">
        <v>1167</v>
      </c>
      <c r="AE133" s="27" t="s">
        <v>1167</v>
      </c>
      <c r="AF133" s="27" t="s">
        <v>1167</v>
      </c>
      <c r="AG133" s="27" t="s">
        <v>1167</v>
      </c>
      <c r="AH133" s="27" t="s">
        <v>1167</v>
      </c>
      <c r="AI133" s="27" t="s">
        <v>1167</v>
      </c>
      <c r="AJ133" s="27" t="s">
        <v>1167</v>
      </c>
      <c r="AK133" s="27" t="s">
        <v>1167</v>
      </c>
      <c r="AL133" s="27" t="s">
        <v>1167</v>
      </c>
      <c r="AM133" s="27" t="s">
        <v>1167</v>
      </c>
      <c r="AN133" s="4" t="s">
        <v>254</v>
      </c>
      <c r="AO133" s="4" t="s">
        <v>609</v>
      </c>
      <c r="AP133" s="4" t="s">
        <v>703</v>
      </c>
      <c r="AQ133" s="4" t="s">
        <v>1517</v>
      </c>
      <c r="AR133" s="4" t="s">
        <v>310</v>
      </c>
      <c r="AS133" s="4" t="s">
        <v>310</v>
      </c>
      <c r="AT133" s="4" t="s">
        <v>310</v>
      </c>
      <c r="AU133" s="4" t="s">
        <v>1317</v>
      </c>
    </row>
    <row r="134" spans="1:47" ht="15" customHeight="1" x14ac:dyDescent="0.2">
      <c r="C134" s="4" t="s">
        <v>700</v>
      </c>
      <c r="D134" s="4" t="s">
        <v>1256</v>
      </c>
      <c r="E134" s="13" t="s">
        <v>1257</v>
      </c>
      <c r="F134" s="27" t="s">
        <v>1248</v>
      </c>
      <c r="G134" s="27">
        <v>2</v>
      </c>
      <c r="H134" s="27" t="s">
        <v>54</v>
      </c>
      <c r="I134" s="27" t="s">
        <v>146</v>
      </c>
      <c r="J134" s="27" t="s">
        <v>163</v>
      </c>
      <c r="K134" s="27" t="s">
        <v>199</v>
      </c>
      <c r="L134" s="27" t="s">
        <v>162</v>
      </c>
      <c r="M134" s="27" t="s">
        <v>63</v>
      </c>
      <c r="N134" s="27" t="s">
        <v>62</v>
      </c>
      <c r="O134" s="27" t="s">
        <v>358</v>
      </c>
      <c r="P134" s="27" t="s">
        <v>363</v>
      </c>
      <c r="Q134" s="27" t="s">
        <v>122</v>
      </c>
      <c r="R134" s="27" t="s">
        <v>394</v>
      </c>
      <c r="S134" s="27" t="s">
        <v>372</v>
      </c>
      <c r="T134" s="27" t="s">
        <v>125</v>
      </c>
      <c r="U134" s="27" t="s">
        <v>53</v>
      </c>
      <c r="V134" s="27" t="s">
        <v>182</v>
      </c>
      <c r="W134" s="27" t="s">
        <v>184</v>
      </c>
      <c r="X134" s="27" t="s">
        <v>1249</v>
      </c>
      <c r="Y134" s="27" t="s">
        <v>1249</v>
      </c>
      <c r="Z134" s="27" t="s">
        <v>1249</v>
      </c>
      <c r="AA134" s="27" t="s">
        <v>1249</v>
      </c>
      <c r="AB134" s="27" t="s">
        <v>1249</v>
      </c>
      <c r="AC134" s="27" t="s">
        <v>1249</v>
      </c>
      <c r="AD134" s="27" t="s">
        <v>1249</v>
      </c>
      <c r="AE134" s="27" t="s">
        <v>1249</v>
      </c>
      <c r="AF134" s="27" t="s">
        <v>1249</v>
      </c>
      <c r="AG134" s="27" t="s">
        <v>1249</v>
      </c>
      <c r="AH134" s="27" t="s">
        <v>1249</v>
      </c>
      <c r="AI134" s="27" t="s">
        <v>1249</v>
      </c>
      <c r="AJ134" s="27" t="s">
        <v>1249</v>
      </c>
      <c r="AK134" s="27" t="s">
        <v>1249</v>
      </c>
      <c r="AL134" s="27" t="s">
        <v>1249</v>
      </c>
      <c r="AM134" s="27" t="s">
        <v>1249</v>
      </c>
      <c r="AN134" s="4" t="s">
        <v>254</v>
      </c>
      <c r="AR134" s="4" t="s">
        <v>310</v>
      </c>
      <c r="AS134" s="4" t="s">
        <v>310</v>
      </c>
      <c r="AU134" s="4" t="s">
        <v>1315</v>
      </c>
    </row>
    <row r="135" spans="1:47" ht="15" customHeight="1" x14ac:dyDescent="0.2">
      <c r="C135" s="4" t="s">
        <v>700</v>
      </c>
      <c r="D135" s="4" t="s">
        <v>1258</v>
      </c>
      <c r="E135" s="13" t="s">
        <v>1259</v>
      </c>
      <c r="F135" s="27" t="s">
        <v>555</v>
      </c>
      <c r="G135" s="27">
        <v>2</v>
      </c>
      <c r="H135" s="27" t="s">
        <v>339</v>
      </c>
      <c r="I135" s="27" t="s">
        <v>340</v>
      </c>
      <c r="J135" s="27" t="s">
        <v>341</v>
      </c>
      <c r="K135" s="27" t="s">
        <v>342</v>
      </c>
      <c r="L135" s="27" t="s">
        <v>90</v>
      </c>
      <c r="M135" s="27" t="s">
        <v>91</v>
      </c>
      <c r="N135" s="27" t="s">
        <v>143</v>
      </c>
      <c r="O135" s="27" t="s">
        <v>349</v>
      </c>
      <c r="P135" s="27" t="s">
        <v>121</v>
      </c>
      <c r="Q135" s="27" t="s">
        <v>338</v>
      </c>
      <c r="R135" s="27" t="s">
        <v>200</v>
      </c>
      <c r="S135" s="27" t="s">
        <v>337</v>
      </c>
      <c r="T135" s="27" t="s">
        <v>118</v>
      </c>
      <c r="U135" s="27" t="s">
        <v>142</v>
      </c>
      <c r="V135" s="27" t="s">
        <v>334</v>
      </c>
      <c r="W135" s="27" t="s">
        <v>126</v>
      </c>
      <c r="X135" s="27" t="s">
        <v>1250</v>
      </c>
      <c r="Y135" s="27" t="s">
        <v>1250</v>
      </c>
      <c r="Z135" s="27" t="s">
        <v>1250</v>
      </c>
      <c r="AA135" s="27" t="s">
        <v>1250</v>
      </c>
      <c r="AB135" s="27" t="s">
        <v>1250</v>
      </c>
      <c r="AC135" s="27" t="s">
        <v>1250</v>
      </c>
      <c r="AD135" s="27" t="s">
        <v>1250</v>
      </c>
      <c r="AE135" s="27" t="s">
        <v>1250</v>
      </c>
      <c r="AF135" s="27" t="s">
        <v>1250</v>
      </c>
      <c r="AG135" s="27" t="s">
        <v>1250</v>
      </c>
      <c r="AH135" s="27" t="s">
        <v>1250</v>
      </c>
      <c r="AI135" s="27" t="s">
        <v>1250</v>
      </c>
      <c r="AJ135" s="27" t="s">
        <v>1250</v>
      </c>
      <c r="AK135" s="27" t="s">
        <v>1250</v>
      </c>
      <c r="AL135" s="27" t="s">
        <v>1250</v>
      </c>
      <c r="AM135" s="27" t="s">
        <v>1250</v>
      </c>
      <c r="AN135" s="4" t="s">
        <v>254</v>
      </c>
      <c r="AR135" s="4" t="s">
        <v>310</v>
      </c>
      <c r="AS135" s="4" t="s">
        <v>310</v>
      </c>
      <c r="AU135" s="4" t="s">
        <v>1316</v>
      </c>
    </row>
    <row r="136" spans="1:47" ht="15" customHeight="1" x14ac:dyDescent="0.2">
      <c r="A136" s="5" t="s">
        <v>1301</v>
      </c>
      <c r="B136" s="19" t="s">
        <v>1300</v>
      </c>
      <c r="C136" s="4" t="s">
        <v>225</v>
      </c>
      <c r="D136" s="13" t="s">
        <v>1260</v>
      </c>
      <c r="E136" s="13" t="s">
        <v>1261</v>
      </c>
      <c r="F136" s="27" t="s">
        <v>1169</v>
      </c>
      <c r="G136" s="27">
        <v>6</v>
      </c>
      <c r="H136" s="27" t="s">
        <v>97</v>
      </c>
      <c r="I136" s="27" t="s">
        <v>106</v>
      </c>
      <c r="J136" s="27" t="s">
        <v>105</v>
      </c>
      <c r="K136" s="27" t="s">
        <v>189</v>
      </c>
      <c r="L136" s="27" t="s">
        <v>89</v>
      </c>
      <c r="M136" s="27" t="s">
        <v>107</v>
      </c>
      <c r="N136" s="27" t="s">
        <v>186</v>
      </c>
      <c r="O136" s="27" t="s">
        <v>77</v>
      </c>
      <c r="P136" s="27" t="s">
        <v>83</v>
      </c>
      <c r="Q136" s="27" t="s">
        <v>190</v>
      </c>
      <c r="R136" s="27" t="s">
        <v>98</v>
      </c>
      <c r="S136" s="27" t="s">
        <v>378</v>
      </c>
      <c r="T136" s="27" t="s">
        <v>80</v>
      </c>
      <c r="U136" s="27" t="s">
        <v>355</v>
      </c>
      <c r="V136" s="27" t="s">
        <v>191</v>
      </c>
      <c r="W136" s="27" t="s">
        <v>99</v>
      </c>
      <c r="X136" s="27" t="s">
        <v>1170</v>
      </c>
      <c r="Y136" s="27" t="s">
        <v>1170</v>
      </c>
      <c r="Z136" s="27" t="s">
        <v>1170</v>
      </c>
      <c r="AA136" s="27" t="s">
        <v>1170</v>
      </c>
      <c r="AB136" s="27" t="s">
        <v>1170</v>
      </c>
      <c r="AC136" s="27" t="s">
        <v>1170</v>
      </c>
      <c r="AD136" s="27" t="s">
        <v>1170</v>
      </c>
      <c r="AE136" s="27" t="s">
        <v>1170</v>
      </c>
      <c r="AF136" s="27" t="s">
        <v>1170</v>
      </c>
      <c r="AG136" s="27" t="s">
        <v>1170</v>
      </c>
      <c r="AH136" s="27" t="s">
        <v>1170</v>
      </c>
      <c r="AI136" s="27" t="s">
        <v>1170</v>
      </c>
      <c r="AJ136" s="27" t="s">
        <v>1170</v>
      </c>
      <c r="AK136" s="27" t="s">
        <v>1170</v>
      </c>
      <c r="AL136" s="27" t="s">
        <v>1170</v>
      </c>
      <c r="AM136" s="27" t="s">
        <v>1170</v>
      </c>
      <c r="AN136" s="4" t="s">
        <v>254</v>
      </c>
      <c r="AO136" s="4" t="s">
        <v>609</v>
      </c>
      <c r="AP136" s="4" t="s">
        <v>319</v>
      </c>
      <c r="AR136" s="4" t="s">
        <v>310</v>
      </c>
      <c r="AS136" s="4" t="s">
        <v>310</v>
      </c>
      <c r="AT136" s="4" t="s">
        <v>310</v>
      </c>
    </row>
    <row r="137" spans="1:47" ht="15" customHeight="1" x14ac:dyDescent="0.2">
      <c r="A137" s="5" t="s">
        <v>1303</v>
      </c>
      <c r="B137" s="19" t="s">
        <v>1302</v>
      </c>
      <c r="C137" s="4" t="s">
        <v>957</v>
      </c>
      <c r="D137" s="13" t="s">
        <v>1261</v>
      </c>
      <c r="E137" s="13" t="s">
        <v>1262</v>
      </c>
      <c r="F137" s="27" t="s">
        <v>1169</v>
      </c>
      <c r="G137" s="27">
        <v>7</v>
      </c>
      <c r="H137" s="27" t="s">
        <v>129</v>
      </c>
      <c r="I137" s="27" t="s">
        <v>192</v>
      </c>
      <c r="J137" s="27" t="s">
        <v>480</v>
      </c>
      <c r="K137" s="27" t="s">
        <v>139</v>
      </c>
      <c r="L137" s="27" t="s">
        <v>138</v>
      </c>
      <c r="M137" s="27" t="s">
        <v>188</v>
      </c>
      <c r="N137" s="27" t="s">
        <v>187</v>
      </c>
      <c r="O137" s="27" t="s">
        <v>57</v>
      </c>
      <c r="P137" s="27" t="s">
        <v>78</v>
      </c>
      <c r="Q137" s="27" t="s">
        <v>64</v>
      </c>
      <c r="R137" s="27" t="s">
        <v>58</v>
      </c>
      <c r="S137" s="27" t="s">
        <v>174</v>
      </c>
      <c r="T137" s="27" t="s">
        <v>46</v>
      </c>
      <c r="U137" s="27" t="s">
        <v>137</v>
      </c>
      <c r="V137" s="27" t="s">
        <v>136</v>
      </c>
      <c r="W137" s="27" t="s">
        <v>357</v>
      </c>
      <c r="X137" s="27" t="s">
        <v>1170</v>
      </c>
      <c r="Y137" s="27" t="s">
        <v>1170</v>
      </c>
      <c r="Z137" s="27" t="s">
        <v>1170</v>
      </c>
      <c r="AA137" s="27" t="s">
        <v>1170</v>
      </c>
      <c r="AB137" s="27" t="s">
        <v>1170</v>
      </c>
      <c r="AC137" s="27" t="s">
        <v>1170</v>
      </c>
      <c r="AD137" s="27" t="s">
        <v>1170</v>
      </c>
      <c r="AE137" s="27" t="s">
        <v>1170</v>
      </c>
      <c r="AF137" s="27" t="s">
        <v>1170</v>
      </c>
      <c r="AG137" s="27" t="s">
        <v>1170</v>
      </c>
      <c r="AH137" s="27" t="s">
        <v>1170</v>
      </c>
      <c r="AI137" s="27" t="s">
        <v>1170</v>
      </c>
      <c r="AJ137" s="27" t="s">
        <v>1170</v>
      </c>
      <c r="AK137" s="27" t="s">
        <v>1170</v>
      </c>
      <c r="AL137" s="27" t="s">
        <v>1170</v>
      </c>
      <c r="AM137" s="27" t="s">
        <v>1170</v>
      </c>
      <c r="AN137" s="4" t="s">
        <v>254</v>
      </c>
      <c r="AO137" s="4" t="s">
        <v>609</v>
      </c>
      <c r="AP137" s="4" t="s">
        <v>1359</v>
      </c>
      <c r="AR137" s="4" t="s">
        <v>310</v>
      </c>
      <c r="AS137" s="4" t="s">
        <v>310</v>
      </c>
      <c r="AT137" s="4" t="s">
        <v>310</v>
      </c>
      <c r="AU137" s="4" t="s">
        <v>1358</v>
      </c>
    </row>
    <row r="138" spans="1:47" ht="15" customHeight="1" x14ac:dyDescent="0.2">
      <c r="A138" s="5" t="s">
        <v>1283</v>
      </c>
      <c r="B138" s="19" t="s">
        <v>1282</v>
      </c>
      <c r="C138" s="4" t="s">
        <v>225</v>
      </c>
      <c r="D138" s="13" t="s">
        <v>1263</v>
      </c>
      <c r="E138" s="13" t="s">
        <v>1263</v>
      </c>
      <c r="F138" s="27" t="s">
        <v>1251</v>
      </c>
      <c r="G138" s="27">
        <v>1</v>
      </c>
      <c r="H138" s="27" t="s">
        <v>39</v>
      </c>
      <c r="I138" s="27" t="s">
        <v>38</v>
      </c>
      <c r="J138" s="27" t="s">
        <v>69</v>
      </c>
      <c r="K138" s="27" t="s">
        <v>93</v>
      </c>
      <c r="L138" s="27" t="s">
        <v>100</v>
      </c>
      <c r="M138" s="27" t="s">
        <v>116</v>
      </c>
      <c r="N138" s="27" t="s">
        <v>184</v>
      </c>
      <c r="O138" s="27" t="s">
        <v>181</v>
      </c>
      <c r="P138" s="27" t="s">
        <v>180</v>
      </c>
      <c r="Q138" s="27" t="s">
        <v>179</v>
      </c>
      <c r="R138" s="27" t="s">
        <v>178</v>
      </c>
      <c r="S138" s="27" t="s">
        <v>101</v>
      </c>
      <c r="T138" s="27" t="s">
        <v>196</v>
      </c>
      <c r="U138" s="27" t="s">
        <v>183</v>
      </c>
      <c r="V138" s="27" t="s">
        <v>182</v>
      </c>
      <c r="W138" s="21" t="s">
        <v>390</v>
      </c>
      <c r="X138" s="27" t="s">
        <v>1170</v>
      </c>
      <c r="Y138" s="27" t="s">
        <v>1170</v>
      </c>
      <c r="Z138" s="27" t="s">
        <v>1170</v>
      </c>
      <c r="AA138" s="27" t="s">
        <v>1170</v>
      </c>
      <c r="AB138" s="27" t="s">
        <v>1170</v>
      </c>
      <c r="AC138" s="27" t="s">
        <v>1170</v>
      </c>
      <c r="AD138" s="27" t="s">
        <v>1170</v>
      </c>
      <c r="AE138" s="27" t="s">
        <v>1170</v>
      </c>
      <c r="AF138" s="27" t="s">
        <v>1170</v>
      </c>
      <c r="AG138" s="27" t="s">
        <v>1170</v>
      </c>
      <c r="AH138" s="27" t="s">
        <v>1170</v>
      </c>
      <c r="AI138" s="27" t="s">
        <v>1170</v>
      </c>
      <c r="AJ138" s="27" t="s">
        <v>1170</v>
      </c>
      <c r="AK138" s="27" t="s">
        <v>1170</v>
      </c>
      <c r="AL138" s="27" t="s">
        <v>1170</v>
      </c>
      <c r="AM138" s="27" t="s">
        <v>1170</v>
      </c>
      <c r="AN138" s="4" t="s">
        <v>254</v>
      </c>
      <c r="AO138" s="4" t="s">
        <v>609</v>
      </c>
      <c r="AP138" s="4" t="s">
        <v>703</v>
      </c>
      <c r="AR138" s="4" t="s">
        <v>310</v>
      </c>
      <c r="AS138" s="4" t="s">
        <v>310</v>
      </c>
      <c r="AT138" s="4" t="s">
        <v>310</v>
      </c>
    </row>
    <row r="139" spans="1:47" ht="15" customHeight="1" x14ac:dyDescent="0.2">
      <c r="A139" s="5" t="s">
        <v>987</v>
      </c>
      <c r="B139" s="19" t="s">
        <v>1284</v>
      </c>
      <c r="C139" s="4" t="s">
        <v>957</v>
      </c>
      <c r="D139" s="4" t="s">
        <v>1264</v>
      </c>
      <c r="E139" s="13" t="s">
        <v>1265</v>
      </c>
      <c r="F139" s="27" t="s">
        <v>1251</v>
      </c>
      <c r="G139" s="27">
        <v>2</v>
      </c>
      <c r="H139" s="27" t="s">
        <v>273</v>
      </c>
      <c r="I139" s="27" t="s">
        <v>185</v>
      </c>
      <c r="J139" s="27" t="s">
        <v>75</v>
      </c>
      <c r="K139" s="27" t="s">
        <v>371</v>
      </c>
      <c r="L139" s="27" t="s">
        <v>110</v>
      </c>
      <c r="M139" s="27" t="s">
        <v>90</v>
      </c>
      <c r="N139" s="27" t="s">
        <v>274</v>
      </c>
      <c r="O139" s="27" t="s">
        <v>131</v>
      </c>
      <c r="P139" s="27" t="s">
        <v>87</v>
      </c>
      <c r="Q139" s="27" t="s">
        <v>85</v>
      </c>
      <c r="R139" s="27" t="s">
        <v>103</v>
      </c>
      <c r="S139" s="27" t="s">
        <v>95</v>
      </c>
      <c r="T139" s="27" t="s">
        <v>104</v>
      </c>
      <c r="U139" s="27" t="s">
        <v>351</v>
      </c>
      <c r="V139" s="27" t="s">
        <v>168</v>
      </c>
      <c r="W139" s="27" t="s">
        <v>73</v>
      </c>
      <c r="X139" s="27" t="s">
        <v>1170</v>
      </c>
      <c r="Y139" s="27" t="s">
        <v>1170</v>
      </c>
      <c r="Z139" s="27" t="s">
        <v>1170</v>
      </c>
      <c r="AA139" s="27" t="s">
        <v>1170</v>
      </c>
      <c r="AB139" s="27" t="s">
        <v>1170</v>
      </c>
      <c r="AC139" s="27" t="s">
        <v>1170</v>
      </c>
      <c r="AD139" s="27" t="s">
        <v>1170</v>
      </c>
      <c r="AE139" s="27" t="s">
        <v>1170</v>
      </c>
      <c r="AF139" s="27" t="s">
        <v>1170</v>
      </c>
      <c r="AG139" s="27" t="s">
        <v>1170</v>
      </c>
      <c r="AH139" s="27" t="s">
        <v>1170</v>
      </c>
      <c r="AI139" s="27" t="s">
        <v>1170</v>
      </c>
      <c r="AJ139" s="27" t="s">
        <v>1170</v>
      </c>
      <c r="AK139" s="27" t="s">
        <v>1170</v>
      </c>
      <c r="AL139" s="27" t="s">
        <v>1170</v>
      </c>
      <c r="AM139" s="27" t="s">
        <v>1170</v>
      </c>
      <c r="AN139" s="4" t="s">
        <v>254</v>
      </c>
      <c r="AO139" s="4" t="s">
        <v>1297</v>
      </c>
      <c r="AP139" s="4" t="s">
        <v>1310</v>
      </c>
      <c r="AR139" s="4" t="s">
        <v>310</v>
      </c>
      <c r="AS139" s="4" t="s">
        <v>310</v>
      </c>
      <c r="AT139" s="4" t="s">
        <v>310</v>
      </c>
    </row>
    <row r="140" spans="1:47" ht="15" customHeight="1" x14ac:dyDescent="0.2">
      <c r="A140" s="5" t="s">
        <v>1215</v>
      </c>
      <c r="B140" s="19" t="s">
        <v>1285</v>
      </c>
      <c r="C140" s="4" t="s">
        <v>957</v>
      </c>
      <c r="D140" s="4" t="s">
        <v>1266</v>
      </c>
      <c r="E140" s="4" t="s">
        <v>1264</v>
      </c>
      <c r="F140" s="27" t="s">
        <v>1251</v>
      </c>
      <c r="G140" s="27">
        <v>3</v>
      </c>
      <c r="H140" s="27" t="s">
        <v>339</v>
      </c>
      <c r="I140" s="27" t="s">
        <v>470</v>
      </c>
      <c r="J140" s="27" t="s">
        <v>340</v>
      </c>
      <c r="K140" s="27" t="s">
        <v>145</v>
      </c>
      <c r="L140" s="27" t="s">
        <v>343</v>
      </c>
      <c r="M140" s="27" t="s">
        <v>133</v>
      </c>
      <c r="N140" s="27" t="s">
        <v>200</v>
      </c>
      <c r="O140" s="27" t="s">
        <v>346</v>
      </c>
      <c r="P140" s="27" t="s">
        <v>337</v>
      </c>
      <c r="Q140" s="27" t="s">
        <v>473</v>
      </c>
      <c r="R140" s="27" t="s">
        <v>341</v>
      </c>
      <c r="S140" s="27" t="s">
        <v>342</v>
      </c>
      <c r="T140" s="27" t="s">
        <v>333</v>
      </c>
      <c r="U140" s="27" t="s">
        <v>121</v>
      </c>
      <c r="V140" s="27" t="s">
        <v>349</v>
      </c>
      <c r="W140" s="27" t="s">
        <v>348</v>
      </c>
      <c r="X140" s="27" t="s">
        <v>1170</v>
      </c>
      <c r="Y140" s="27" t="s">
        <v>1170</v>
      </c>
      <c r="Z140" s="27" t="s">
        <v>1170</v>
      </c>
      <c r="AA140" s="27" t="s">
        <v>1170</v>
      </c>
      <c r="AB140" s="27" t="s">
        <v>1170</v>
      </c>
      <c r="AC140" s="27" t="s">
        <v>1170</v>
      </c>
      <c r="AD140" s="27" t="s">
        <v>1170</v>
      </c>
      <c r="AE140" s="27" t="s">
        <v>1170</v>
      </c>
      <c r="AF140" s="27" t="s">
        <v>1170</v>
      </c>
      <c r="AG140" s="27" t="s">
        <v>1170</v>
      </c>
      <c r="AH140" s="27" t="s">
        <v>1170</v>
      </c>
      <c r="AI140" s="27" t="s">
        <v>1170</v>
      </c>
      <c r="AJ140" s="27" t="s">
        <v>1170</v>
      </c>
      <c r="AK140" s="27" t="s">
        <v>1170</v>
      </c>
      <c r="AL140" s="27" t="s">
        <v>1170</v>
      </c>
      <c r="AM140" s="27" t="s">
        <v>1170</v>
      </c>
      <c r="AN140" s="4" t="s">
        <v>254</v>
      </c>
      <c r="AO140" s="4" t="s">
        <v>609</v>
      </c>
      <c r="AP140" s="4" t="s">
        <v>1347</v>
      </c>
      <c r="AR140" s="4" t="s">
        <v>310</v>
      </c>
      <c r="AS140" s="4" t="s">
        <v>310</v>
      </c>
      <c r="AT140" s="4" t="s">
        <v>310</v>
      </c>
    </row>
    <row r="141" spans="1:47" ht="15" customHeight="1" x14ac:dyDescent="0.2">
      <c r="C141" s="4" t="s">
        <v>700</v>
      </c>
      <c r="D141" s="4" t="s">
        <v>1267</v>
      </c>
      <c r="E141" s="13" t="s">
        <v>1268</v>
      </c>
      <c r="F141" s="27" t="s">
        <v>1251</v>
      </c>
      <c r="G141" s="27">
        <v>4</v>
      </c>
      <c r="H141" s="27" t="s">
        <v>142</v>
      </c>
      <c r="I141" s="27" t="s">
        <v>143</v>
      </c>
      <c r="J141" s="27" t="s">
        <v>335</v>
      </c>
      <c r="K141" s="27" t="s">
        <v>126</v>
      </c>
      <c r="L141" s="27" t="s">
        <v>130</v>
      </c>
      <c r="M141" s="27" t="s">
        <v>118</v>
      </c>
      <c r="N141" s="27" t="s">
        <v>332</v>
      </c>
      <c r="O141" s="27" t="s">
        <v>344</v>
      </c>
      <c r="P141" s="27" t="s">
        <v>148</v>
      </c>
      <c r="Q141" s="27" t="s">
        <v>134</v>
      </c>
      <c r="R141" s="27" t="s">
        <v>345</v>
      </c>
      <c r="S141" s="27" t="s">
        <v>166</v>
      </c>
      <c r="T141" s="27" t="s">
        <v>472</v>
      </c>
      <c r="U141" s="27" t="s">
        <v>82</v>
      </c>
      <c r="V141" s="27" t="s">
        <v>67</v>
      </c>
      <c r="W141" s="27" t="s">
        <v>59</v>
      </c>
      <c r="X141" s="27" t="s">
        <v>1170</v>
      </c>
      <c r="Y141" s="27" t="s">
        <v>1170</v>
      </c>
      <c r="Z141" s="27" t="s">
        <v>1170</v>
      </c>
      <c r="AA141" s="27" t="s">
        <v>1170</v>
      </c>
      <c r="AB141" s="27" t="s">
        <v>1170</v>
      </c>
      <c r="AC141" s="27" t="s">
        <v>1170</v>
      </c>
      <c r="AD141" s="27" t="s">
        <v>1170</v>
      </c>
      <c r="AE141" s="27" t="s">
        <v>1170</v>
      </c>
      <c r="AF141" s="27" t="s">
        <v>1170</v>
      </c>
      <c r="AG141" s="27" t="s">
        <v>1170</v>
      </c>
      <c r="AH141" s="27" t="s">
        <v>1170</v>
      </c>
      <c r="AI141" s="27" t="s">
        <v>1170</v>
      </c>
      <c r="AJ141" s="27" t="s">
        <v>1170</v>
      </c>
      <c r="AK141" s="27" t="s">
        <v>1170</v>
      </c>
      <c r="AL141" s="27" t="s">
        <v>1170</v>
      </c>
      <c r="AM141" s="27" t="s">
        <v>1170</v>
      </c>
      <c r="AN141" s="4" t="s">
        <v>254</v>
      </c>
      <c r="AR141" s="4" t="s">
        <v>310</v>
      </c>
      <c r="AS141" s="4" t="s">
        <v>310</v>
      </c>
      <c r="AU141" s="4" t="s">
        <v>1281</v>
      </c>
    </row>
    <row r="142" spans="1:47" ht="15" customHeight="1" x14ac:dyDescent="0.2">
      <c r="A142" s="5" t="s">
        <v>1287</v>
      </c>
      <c r="B142" s="19" t="s">
        <v>1286</v>
      </c>
      <c r="C142" s="4" t="s">
        <v>957</v>
      </c>
      <c r="D142" s="5" t="s">
        <v>1269</v>
      </c>
      <c r="E142" s="14" t="s">
        <v>1270</v>
      </c>
      <c r="F142" s="27" t="s">
        <v>1251</v>
      </c>
      <c r="G142" s="27">
        <v>5</v>
      </c>
      <c r="H142" s="27" t="s">
        <v>168</v>
      </c>
      <c r="I142" s="27" t="s">
        <v>73</v>
      </c>
      <c r="J142" s="27" t="s">
        <v>103</v>
      </c>
      <c r="K142" s="27" t="s">
        <v>115</v>
      </c>
      <c r="L142" s="27" t="s">
        <v>114</v>
      </c>
      <c r="M142" s="27" t="s">
        <v>187</v>
      </c>
      <c r="N142" s="27" t="s">
        <v>51</v>
      </c>
      <c r="O142" s="27" t="s">
        <v>371</v>
      </c>
      <c r="P142" s="27" t="s">
        <v>104</v>
      </c>
      <c r="Q142" s="27" t="s">
        <v>95</v>
      </c>
      <c r="R142" s="27" t="s">
        <v>188</v>
      </c>
      <c r="S142" s="27" t="s">
        <v>94</v>
      </c>
      <c r="T142" s="27" t="s">
        <v>373</v>
      </c>
      <c r="U142" s="27" t="s">
        <v>191</v>
      </c>
      <c r="V142" s="27" t="s">
        <v>169</v>
      </c>
      <c r="W142" s="27" t="s">
        <v>170</v>
      </c>
      <c r="X142" s="27" t="s">
        <v>1252</v>
      </c>
      <c r="Y142" s="27" t="s">
        <v>1252</v>
      </c>
      <c r="Z142" s="27" t="s">
        <v>1252</v>
      </c>
      <c r="AA142" s="27" t="s">
        <v>1252</v>
      </c>
      <c r="AB142" s="27" t="s">
        <v>1252</v>
      </c>
      <c r="AC142" s="27" t="s">
        <v>1252</v>
      </c>
      <c r="AD142" s="27" t="s">
        <v>1252</v>
      </c>
      <c r="AE142" s="27" t="s">
        <v>1252</v>
      </c>
      <c r="AF142" s="27" t="s">
        <v>1252</v>
      </c>
      <c r="AG142" s="27" t="s">
        <v>1252</v>
      </c>
      <c r="AH142" s="27" t="s">
        <v>1252</v>
      </c>
      <c r="AI142" s="27" t="s">
        <v>1252</v>
      </c>
      <c r="AJ142" s="27" t="s">
        <v>1252</v>
      </c>
      <c r="AK142" s="27" t="s">
        <v>1252</v>
      </c>
      <c r="AL142" s="27" t="s">
        <v>1252</v>
      </c>
      <c r="AM142" s="27" t="s">
        <v>1252</v>
      </c>
      <c r="AN142" s="4" t="s">
        <v>254</v>
      </c>
      <c r="AO142" s="4" t="s">
        <v>609</v>
      </c>
      <c r="AP142" s="4" t="s">
        <v>1349</v>
      </c>
      <c r="AR142" s="4" t="s">
        <v>310</v>
      </c>
      <c r="AS142" s="4" t="s">
        <v>310</v>
      </c>
      <c r="AT142" s="4" t="s">
        <v>310</v>
      </c>
    </row>
    <row r="143" spans="1:47" ht="15" customHeight="1" x14ac:dyDescent="0.2">
      <c r="A143" s="5" t="s">
        <v>1289</v>
      </c>
      <c r="B143" s="19" t="s">
        <v>1288</v>
      </c>
      <c r="C143" s="4" t="s">
        <v>225</v>
      </c>
      <c r="D143" s="13" t="s">
        <v>1271</v>
      </c>
      <c r="E143" s="13" t="s">
        <v>1272</v>
      </c>
      <c r="F143" s="27" t="s">
        <v>1251</v>
      </c>
      <c r="G143" s="27">
        <v>6</v>
      </c>
      <c r="H143" s="27" t="s">
        <v>171</v>
      </c>
      <c r="I143" s="27" t="s">
        <v>172</v>
      </c>
      <c r="J143" s="27" t="s">
        <v>87</v>
      </c>
      <c r="K143" s="27" t="s">
        <v>131</v>
      </c>
      <c r="L143" s="27" t="s">
        <v>173</v>
      </c>
      <c r="M143" s="27" t="s">
        <v>119</v>
      </c>
      <c r="N143" s="27" t="s">
        <v>140</v>
      </c>
      <c r="O143" s="27" t="s">
        <v>192</v>
      </c>
      <c r="P143" s="27" t="s">
        <v>91</v>
      </c>
      <c r="Q143" s="27" t="s">
        <v>112</v>
      </c>
      <c r="R143" s="27" t="s">
        <v>90</v>
      </c>
      <c r="S143" s="27" t="s">
        <v>110</v>
      </c>
      <c r="T143" s="27" t="s">
        <v>72</v>
      </c>
      <c r="U143" s="27" t="s">
        <v>76</v>
      </c>
      <c r="V143" s="27" t="s">
        <v>55</v>
      </c>
      <c r="W143" s="27" t="s">
        <v>58</v>
      </c>
      <c r="X143" s="27" t="s">
        <v>1252</v>
      </c>
      <c r="Y143" s="27" t="s">
        <v>1252</v>
      </c>
      <c r="Z143" s="27" t="s">
        <v>1252</v>
      </c>
      <c r="AA143" s="27" t="s">
        <v>1252</v>
      </c>
      <c r="AB143" s="27" t="s">
        <v>1252</v>
      </c>
      <c r="AC143" s="27" t="s">
        <v>1252</v>
      </c>
      <c r="AD143" s="27" t="s">
        <v>1252</v>
      </c>
      <c r="AE143" s="27" t="s">
        <v>1252</v>
      </c>
      <c r="AF143" s="27" t="s">
        <v>1252</v>
      </c>
      <c r="AG143" s="27" t="s">
        <v>1252</v>
      </c>
      <c r="AH143" s="27" t="s">
        <v>1252</v>
      </c>
      <c r="AI143" s="27" t="s">
        <v>1252</v>
      </c>
      <c r="AJ143" s="27" t="s">
        <v>1252</v>
      </c>
      <c r="AK143" s="27" t="s">
        <v>1252</v>
      </c>
      <c r="AL143" s="27" t="s">
        <v>1252</v>
      </c>
      <c r="AM143" s="27" t="s">
        <v>1252</v>
      </c>
      <c r="AN143" s="4" t="s">
        <v>254</v>
      </c>
      <c r="AO143" s="4" t="s">
        <v>609</v>
      </c>
      <c r="AP143" s="4" t="s">
        <v>703</v>
      </c>
      <c r="AQ143" s="4" t="s">
        <v>1518</v>
      </c>
      <c r="AR143" s="4" t="s">
        <v>310</v>
      </c>
      <c r="AS143" s="4" t="s">
        <v>310</v>
      </c>
      <c r="AT143" s="4" t="s">
        <v>310</v>
      </c>
      <c r="AU143" s="4" t="s">
        <v>1351</v>
      </c>
    </row>
    <row r="144" spans="1:47" ht="15" customHeight="1" x14ac:dyDescent="0.2">
      <c r="A144" s="5" t="s">
        <v>1291</v>
      </c>
      <c r="B144" s="19" t="s">
        <v>1290</v>
      </c>
      <c r="C144" s="4" t="s">
        <v>225</v>
      </c>
      <c r="D144" s="13" t="s">
        <v>1272</v>
      </c>
      <c r="E144" s="13" t="s">
        <v>1273</v>
      </c>
      <c r="F144" s="27" t="s">
        <v>1251</v>
      </c>
      <c r="G144" s="27">
        <v>7</v>
      </c>
      <c r="H144" s="27" t="s">
        <v>146</v>
      </c>
      <c r="I144" s="27" t="s">
        <v>57</v>
      </c>
      <c r="J144" s="27" t="s">
        <v>62</v>
      </c>
      <c r="K144" s="27" t="s">
        <v>175</v>
      </c>
      <c r="L144" s="27" t="s">
        <v>141</v>
      </c>
      <c r="M144" s="27" t="s">
        <v>56</v>
      </c>
      <c r="N144" s="27" t="s">
        <v>133</v>
      </c>
      <c r="O144" s="27" t="s">
        <v>59</v>
      </c>
      <c r="P144" s="27" t="s">
        <v>335</v>
      </c>
      <c r="Q144" s="27" t="s">
        <v>130</v>
      </c>
      <c r="R144" s="27" t="s">
        <v>126</v>
      </c>
      <c r="S144" s="27" t="s">
        <v>60</v>
      </c>
      <c r="T144" s="27" t="s">
        <v>148</v>
      </c>
      <c r="U144" s="27" t="s">
        <v>134</v>
      </c>
      <c r="V144" s="27" t="s">
        <v>198</v>
      </c>
      <c r="W144" s="27" t="s">
        <v>329</v>
      </c>
      <c r="X144" s="27" t="s">
        <v>1252</v>
      </c>
      <c r="Y144" s="27" t="s">
        <v>1252</v>
      </c>
      <c r="Z144" s="27" t="s">
        <v>1252</v>
      </c>
      <c r="AA144" s="27" t="s">
        <v>1252</v>
      </c>
      <c r="AB144" s="27" t="s">
        <v>1252</v>
      </c>
      <c r="AC144" s="27" t="s">
        <v>1252</v>
      </c>
      <c r="AD144" s="27" t="s">
        <v>1252</v>
      </c>
      <c r="AE144" s="27" t="s">
        <v>1252</v>
      </c>
      <c r="AF144" s="27" t="s">
        <v>1252</v>
      </c>
      <c r="AG144" s="27" t="s">
        <v>1252</v>
      </c>
      <c r="AH144" s="27" t="s">
        <v>1252</v>
      </c>
      <c r="AI144" s="27" t="s">
        <v>1252</v>
      </c>
      <c r="AJ144" s="27" t="s">
        <v>1252</v>
      </c>
      <c r="AK144" s="27" t="s">
        <v>1252</v>
      </c>
      <c r="AL144" s="27" t="s">
        <v>1252</v>
      </c>
      <c r="AM144" s="27" t="s">
        <v>1252</v>
      </c>
      <c r="AN144" s="4" t="s">
        <v>254</v>
      </c>
      <c r="AO144" s="4" t="s">
        <v>609</v>
      </c>
      <c r="AP144" s="4" t="s">
        <v>703</v>
      </c>
      <c r="AR144" s="4" t="s">
        <v>310</v>
      </c>
      <c r="AS144" s="4" t="s">
        <v>310</v>
      </c>
      <c r="AT144" s="4" t="s">
        <v>310</v>
      </c>
    </row>
    <row r="145" spans="1:50" ht="15" customHeight="1" x14ac:dyDescent="0.2">
      <c r="A145" s="5" t="s">
        <v>1293</v>
      </c>
      <c r="B145" s="19" t="s">
        <v>1292</v>
      </c>
      <c r="C145" s="4" t="s">
        <v>225</v>
      </c>
      <c r="D145" s="13" t="s">
        <v>1274</v>
      </c>
      <c r="E145" s="13" t="s">
        <v>1274</v>
      </c>
      <c r="F145" s="27" t="s">
        <v>1253</v>
      </c>
      <c r="G145" s="27">
        <v>1</v>
      </c>
      <c r="H145" s="27" t="s">
        <v>328</v>
      </c>
      <c r="I145" s="27" t="s">
        <v>199</v>
      </c>
      <c r="J145" s="27" t="s">
        <v>117</v>
      </c>
      <c r="K145" s="27" t="s">
        <v>167</v>
      </c>
      <c r="L145" s="27" t="s">
        <v>174</v>
      </c>
      <c r="M145" s="27" t="s">
        <v>189</v>
      </c>
      <c r="N145" s="27" t="s">
        <v>163</v>
      </c>
      <c r="O145" s="27" t="s">
        <v>162</v>
      </c>
      <c r="P145" s="27" t="s">
        <v>190</v>
      </c>
      <c r="Q145" s="27" t="s">
        <v>69</v>
      </c>
      <c r="R145" s="27" t="s">
        <v>68</v>
      </c>
      <c r="S145" s="27" t="s">
        <v>83</v>
      </c>
      <c r="T145" s="27" t="s">
        <v>77</v>
      </c>
      <c r="U145" s="27" t="s">
        <v>105</v>
      </c>
      <c r="V145" s="27" t="s">
        <v>99</v>
      </c>
      <c r="W145" s="27" t="s">
        <v>89</v>
      </c>
      <c r="X145" s="27" t="s">
        <v>1252</v>
      </c>
      <c r="Y145" s="27" t="s">
        <v>1252</v>
      </c>
      <c r="Z145" s="27" t="s">
        <v>1252</v>
      </c>
      <c r="AA145" s="27" t="s">
        <v>1252</v>
      </c>
      <c r="AB145" s="27" t="s">
        <v>1252</v>
      </c>
      <c r="AC145" s="27" t="s">
        <v>1252</v>
      </c>
      <c r="AD145" s="27" t="s">
        <v>1252</v>
      </c>
      <c r="AE145" s="27" t="s">
        <v>1252</v>
      </c>
      <c r="AF145" s="27" t="s">
        <v>1252</v>
      </c>
      <c r="AG145" s="27" t="s">
        <v>1252</v>
      </c>
      <c r="AH145" s="27" t="s">
        <v>1252</v>
      </c>
      <c r="AI145" s="27" t="s">
        <v>1252</v>
      </c>
      <c r="AJ145" s="27" t="s">
        <v>1252</v>
      </c>
      <c r="AK145" s="27" t="s">
        <v>1252</v>
      </c>
      <c r="AL145" s="27" t="s">
        <v>1252</v>
      </c>
      <c r="AM145" s="27" t="s">
        <v>1252</v>
      </c>
      <c r="AN145" s="4" t="s">
        <v>254</v>
      </c>
      <c r="AO145" s="4" t="s">
        <v>609</v>
      </c>
      <c r="AP145" s="4" t="s">
        <v>1356</v>
      </c>
      <c r="AR145" s="4" t="s">
        <v>310</v>
      </c>
      <c r="AS145" s="4" t="s">
        <v>310</v>
      </c>
      <c r="AT145" s="4" t="s">
        <v>310</v>
      </c>
    </row>
    <row r="146" spans="1:50" ht="15" customHeight="1" x14ac:dyDescent="0.2">
      <c r="A146" s="5" t="s">
        <v>1295</v>
      </c>
      <c r="B146" s="19" t="s">
        <v>1294</v>
      </c>
      <c r="C146" s="4" t="s">
        <v>225</v>
      </c>
      <c r="D146" s="4" t="s">
        <v>1275</v>
      </c>
      <c r="E146" s="13" t="s">
        <v>1276</v>
      </c>
      <c r="F146" s="27" t="s">
        <v>1253</v>
      </c>
      <c r="G146" s="27">
        <v>2</v>
      </c>
      <c r="H146" s="27" t="s">
        <v>102</v>
      </c>
      <c r="I146" s="27" t="s">
        <v>473</v>
      </c>
      <c r="J146" s="27" t="s">
        <v>375</v>
      </c>
      <c r="K146" s="27" t="s">
        <v>477</v>
      </c>
      <c r="L146" s="27" t="s">
        <v>468</v>
      </c>
      <c r="M146" s="27" t="s">
        <v>369</v>
      </c>
      <c r="N146" s="27" t="s">
        <v>81</v>
      </c>
      <c r="O146" s="27" t="s">
        <v>80</v>
      </c>
      <c r="P146" s="27" t="s">
        <v>70</v>
      </c>
      <c r="Q146" s="27" t="s">
        <v>378</v>
      </c>
      <c r="R146" s="27" t="s">
        <v>370</v>
      </c>
      <c r="S146" s="27" t="s">
        <v>202</v>
      </c>
      <c r="T146" s="27" t="s">
        <v>88</v>
      </c>
      <c r="U146" s="27" t="s">
        <v>108</v>
      </c>
      <c r="V146" s="27" t="s">
        <v>113</v>
      </c>
      <c r="W146" s="27" t="s">
        <v>109</v>
      </c>
      <c r="X146" s="27" t="s">
        <v>1252</v>
      </c>
      <c r="Y146" s="27" t="s">
        <v>1252</v>
      </c>
      <c r="Z146" s="27" t="s">
        <v>1252</v>
      </c>
      <c r="AA146" s="27" t="s">
        <v>1252</v>
      </c>
      <c r="AB146" s="27" t="s">
        <v>1252</v>
      </c>
      <c r="AC146" s="27" t="s">
        <v>1252</v>
      </c>
      <c r="AD146" s="27" t="s">
        <v>1252</v>
      </c>
      <c r="AE146" s="27" t="s">
        <v>1252</v>
      </c>
      <c r="AF146" s="27" t="s">
        <v>1252</v>
      </c>
      <c r="AG146" s="27" t="s">
        <v>1252</v>
      </c>
      <c r="AH146" s="27" t="s">
        <v>1252</v>
      </c>
      <c r="AI146" s="27" t="s">
        <v>1252</v>
      </c>
      <c r="AJ146" s="27" t="s">
        <v>1252</v>
      </c>
      <c r="AK146" s="27" t="s">
        <v>1252</v>
      </c>
      <c r="AL146" s="27" t="s">
        <v>1252</v>
      </c>
      <c r="AM146" s="27" t="s">
        <v>1252</v>
      </c>
      <c r="AN146" s="4" t="s">
        <v>254</v>
      </c>
      <c r="AO146" s="4" t="s">
        <v>1323</v>
      </c>
      <c r="AP146" s="4" t="s">
        <v>1355</v>
      </c>
      <c r="AR146" s="4" t="s">
        <v>310</v>
      </c>
      <c r="AS146" s="4" t="s">
        <v>310</v>
      </c>
      <c r="AT146" s="4" t="s">
        <v>305</v>
      </c>
    </row>
    <row r="147" spans="1:50" ht="15" customHeight="1" x14ac:dyDescent="0.2">
      <c r="A147" s="5" t="s">
        <v>1342</v>
      </c>
      <c r="B147" s="19" t="s">
        <v>1341</v>
      </c>
      <c r="C147" s="4" t="s">
        <v>957</v>
      </c>
      <c r="D147" s="4" t="s">
        <v>1277</v>
      </c>
      <c r="E147" s="4" t="s">
        <v>1275</v>
      </c>
      <c r="F147" s="27" t="s">
        <v>1253</v>
      </c>
      <c r="G147" s="27">
        <v>3</v>
      </c>
      <c r="H147" s="27" t="s">
        <v>357</v>
      </c>
      <c r="I147" s="27" t="s">
        <v>137</v>
      </c>
      <c r="J147" s="27" t="s">
        <v>124</v>
      </c>
      <c r="K147" s="27" t="s">
        <v>122</v>
      </c>
      <c r="L147" s="27" t="s">
        <v>363</v>
      </c>
      <c r="M147" s="27" t="s">
        <v>359</v>
      </c>
      <c r="N147" s="27" t="s">
        <v>358</v>
      </c>
      <c r="O147" s="27" t="s">
        <v>360</v>
      </c>
      <c r="P147" s="27" t="s">
        <v>364</v>
      </c>
      <c r="Q147" s="27" t="s">
        <v>558</v>
      </c>
      <c r="R147" s="27" t="s">
        <v>472</v>
      </c>
      <c r="S147" s="27" t="s">
        <v>471</v>
      </c>
      <c r="T147" s="27" t="s">
        <v>120</v>
      </c>
      <c r="U147" s="27" t="s">
        <v>337</v>
      </c>
      <c r="V147" s="27" t="s">
        <v>345</v>
      </c>
      <c r="W147" s="27" t="s">
        <v>344</v>
      </c>
      <c r="X147" s="27" t="s">
        <v>1252</v>
      </c>
      <c r="Y147" s="27" t="s">
        <v>1252</v>
      </c>
      <c r="Z147" s="27" t="s">
        <v>1252</v>
      </c>
      <c r="AA147" s="27" t="s">
        <v>1252</v>
      </c>
      <c r="AB147" s="27" t="s">
        <v>1252</v>
      </c>
      <c r="AC147" s="27" t="s">
        <v>1252</v>
      </c>
      <c r="AD147" s="27" t="s">
        <v>1252</v>
      </c>
      <c r="AE147" s="27" t="s">
        <v>1252</v>
      </c>
      <c r="AF147" s="27" t="s">
        <v>1252</v>
      </c>
      <c r="AG147" s="27" t="s">
        <v>1252</v>
      </c>
      <c r="AH147" s="27" t="s">
        <v>1252</v>
      </c>
      <c r="AI147" s="27" t="s">
        <v>1252</v>
      </c>
      <c r="AJ147" s="27" t="s">
        <v>1252</v>
      </c>
      <c r="AK147" s="27" t="s">
        <v>1252</v>
      </c>
      <c r="AL147" s="27" t="s">
        <v>1252</v>
      </c>
      <c r="AM147" s="27" t="s">
        <v>1252</v>
      </c>
      <c r="AN147" s="4" t="s">
        <v>254</v>
      </c>
      <c r="AO147" s="4" t="s">
        <v>609</v>
      </c>
      <c r="AP147" s="4" t="s">
        <v>1391</v>
      </c>
      <c r="AR147" s="4" t="s">
        <v>310</v>
      </c>
      <c r="AS147" s="4" t="s">
        <v>305</v>
      </c>
      <c r="AT147" s="4" t="s">
        <v>305</v>
      </c>
      <c r="AU147" s="4" t="s">
        <v>1319</v>
      </c>
    </row>
    <row r="148" spans="1:50" ht="15" customHeight="1" x14ac:dyDescent="0.2">
      <c r="A148" s="5" t="s">
        <v>1307</v>
      </c>
      <c r="B148" s="19" t="s">
        <v>1306</v>
      </c>
      <c r="C148" s="4" t="s">
        <v>225</v>
      </c>
      <c r="D148" s="13" t="s">
        <v>1305</v>
      </c>
      <c r="E148" s="19" t="s">
        <v>1304</v>
      </c>
      <c r="F148" s="22" t="s">
        <v>464</v>
      </c>
      <c r="G148" s="22">
        <v>7</v>
      </c>
      <c r="H148" s="20" t="s">
        <v>45</v>
      </c>
      <c r="I148" s="22" t="s">
        <v>62</v>
      </c>
      <c r="J148" s="22" t="s">
        <v>163</v>
      </c>
      <c r="K148" s="22" t="s">
        <v>267</v>
      </c>
      <c r="L148" s="22" t="s">
        <v>139</v>
      </c>
      <c r="M148" s="22" t="s">
        <v>63</v>
      </c>
      <c r="N148" s="22" t="s">
        <v>162</v>
      </c>
      <c r="O148" s="22" t="s">
        <v>189</v>
      </c>
      <c r="P148" s="22" t="s">
        <v>268</v>
      </c>
      <c r="Q148" s="22" t="s">
        <v>164</v>
      </c>
      <c r="R148" s="22" t="s">
        <v>53</v>
      </c>
      <c r="S148" s="22" t="s">
        <v>275</v>
      </c>
      <c r="T148" s="22" t="s">
        <v>184</v>
      </c>
      <c r="U148" s="22" t="s">
        <v>192</v>
      </c>
      <c r="V148" s="22" t="s">
        <v>120</v>
      </c>
      <c r="W148" s="22" t="s">
        <v>117</v>
      </c>
      <c r="X148" s="22" t="s">
        <v>465</v>
      </c>
      <c r="Y148" s="22" t="s">
        <v>465</v>
      </c>
      <c r="Z148" s="22" t="s">
        <v>465</v>
      </c>
      <c r="AA148" s="22" t="s">
        <v>465</v>
      </c>
      <c r="AB148" s="22" t="s">
        <v>465</v>
      </c>
      <c r="AC148" s="22" t="s">
        <v>465</v>
      </c>
      <c r="AD148" s="22" t="s">
        <v>465</v>
      </c>
      <c r="AE148" s="22" t="s">
        <v>465</v>
      </c>
      <c r="AF148" s="22" t="s">
        <v>465</v>
      </c>
      <c r="AG148" s="22" t="s">
        <v>465</v>
      </c>
      <c r="AH148" s="22" t="s">
        <v>465</v>
      </c>
      <c r="AI148" s="22" t="s">
        <v>465</v>
      </c>
      <c r="AJ148" s="22" t="s">
        <v>465</v>
      </c>
      <c r="AK148" s="22" t="s">
        <v>465</v>
      </c>
      <c r="AL148" s="22" t="s">
        <v>465</v>
      </c>
      <c r="AM148" s="22" t="s">
        <v>465</v>
      </c>
      <c r="AN148" s="4" t="s">
        <v>254</v>
      </c>
      <c r="AO148" s="4" t="s">
        <v>609</v>
      </c>
      <c r="AP148" s="4" t="s">
        <v>703</v>
      </c>
      <c r="AR148" s="4" t="s">
        <v>310</v>
      </c>
      <c r="AS148" s="4" t="s">
        <v>310</v>
      </c>
      <c r="AT148" s="4" t="s">
        <v>310</v>
      </c>
      <c r="AU148" s="4" t="s">
        <v>1308</v>
      </c>
    </row>
    <row r="149" spans="1:50" ht="15" customHeight="1" x14ac:dyDescent="0.2">
      <c r="A149" s="5" t="s">
        <v>1340</v>
      </c>
      <c r="B149" s="19" t="s">
        <v>1339</v>
      </c>
      <c r="C149" s="4" t="s">
        <v>957</v>
      </c>
      <c r="D149" s="4" t="s">
        <v>1320</v>
      </c>
      <c r="E149" s="4" t="s">
        <v>1320</v>
      </c>
      <c r="F149" s="22" t="s">
        <v>1321</v>
      </c>
      <c r="G149" s="22">
        <v>8</v>
      </c>
      <c r="H149" s="22" t="s">
        <v>470</v>
      </c>
      <c r="I149" s="22" t="s">
        <v>145</v>
      </c>
      <c r="J149" s="22" t="s">
        <v>381</v>
      </c>
      <c r="K149" s="20" t="s">
        <v>186</v>
      </c>
      <c r="L149" s="22" t="s">
        <v>471</v>
      </c>
      <c r="M149" s="22" t="s">
        <v>472</v>
      </c>
      <c r="N149" s="22" t="s">
        <v>337</v>
      </c>
      <c r="O149" s="22" t="s">
        <v>473</v>
      </c>
      <c r="P149" s="22" t="s">
        <v>338</v>
      </c>
      <c r="Q149" s="22" t="s">
        <v>200</v>
      </c>
      <c r="R149" s="22" t="s">
        <v>339</v>
      </c>
      <c r="S149" s="22" t="s">
        <v>340</v>
      </c>
      <c r="T149" s="22" t="s">
        <v>349</v>
      </c>
      <c r="U149" s="22" t="s">
        <v>342</v>
      </c>
      <c r="V149" s="22" t="s">
        <v>341</v>
      </c>
      <c r="W149" s="22" t="s">
        <v>680</v>
      </c>
      <c r="X149" s="22" t="s">
        <v>465</v>
      </c>
      <c r="Y149" s="22" t="s">
        <v>465</v>
      </c>
      <c r="Z149" s="22" t="s">
        <v>465</v>
      </c>
      <c r="AA149" s="22" t="s">
        <v>465</v>
      </c>
      <c r="AB149" s="22" t="s">
        <v>465</v>
      </c>
      <c r="AC149" s="22" t="s">
        <v>465</v>
      </c>
      <c r="AD149" s="22" t="s">
        <v>465</v>
      </c>
      <c r="AE149" s="22" t="s">
        <v>465</v>
      </c>
      <c r="AF149" s="22" t="s">
        <v>465</v>
      </c>
      <c r="AG149" s="22" t="s">
        <v>465</v>
      </c>
      <c r="AH149" s="22" t="s">
        <v>465</v>
      </c>
      <c r="AI149" s="22" t="s">
        <v>465</v>
      </c>
      <c r="AJ149" s="22" t="s">
        <v>465</v>
      </c>
      <c r="AK149" s="22" t="s">
        <v>465</v>
      </c>
      <c r="AL149" s="22" t="s">
        <v>465</v>
      </c>
      <c r="AM149" s="22" t="s">
        <v>465</v>
      </c>
      <c r="AN149" s="4" t="s">
        <v>254</v>
      </c>
      <c r="AO149" s="4" t="s">
        <v>1345</v>
      </c>
      <c r="AP149" s="4" t="s">
        <v>1390</v>
      </c>
      <c r="AR149" s="4" t="s">
        <v>310</v>
      </c>
      <c r="AS149" s="4" t="s">
        <v>310</v>
      </c>
      <c r="AT149" s="4" t="s">
        <v>310</v>
      </c>
      <c r="AU149" s="4" t="s">
        <v>1322</v>
      </c>
    </row>
    <row r="150" spans="1:50" ht="15" customHeight="1" x14ac:dyDescent="0.2">
      <c r="A150" s="5" t="s">
        <v>1423</v>
      </c>
      <c r="B150" s="19" t="s">
        <v>1422</v>
      </c>
      <c r="C150" s="4" t="s">
        <v>957</v>
      </c>
      <c r="D150" s="4" t="s">
        <v>1363</v>
      </c>
      <c r="E150" s="4" t="s">
        <v>1363</v>
      </c>
      <c r="F150" s="27" t="s">
        <v>1360</v>
      </c>
      <c r="G150" s="27">
        <v>8</v>
      </c>
      <c r="H150" s="27" t="s">
        <v>350</v>
      </c>
      <c r="I150" s="27" t="s">
        <v>397</v>
      </c>
      <c r="J150" s="27" t="s">
        <v>36</v>
      </c>
      <c r="K150" s="27" t="s">
        <v>365</v>
      </c>
      <c r="L150" s="27" t="s">
        <v>392</v>
      </c>
      <c r="M150" s="27" t="s">
        <v>333</v>
      </c>
      <c r="N150" s="27" t="s">
        <v>393</v>
      </c>
      <c r="O150" s="27" t="s">
        <v>194</v>
      </c>
      <c r="P150" s="27" t="s">
        <v>366</v>
      </c>
      <c r="Q150" s="27" t="s">
        <v>270</v>
      </c>
      <c r="R150" s="27" t="s">
        <v>203</v>
      </c>
      <c r="S150" s="27" t="s">
        <v>470</v>
      </c>
      <c r="T150" s="27" t="s">
        <v>166</v>
      </c>
      <c r="U150" s="27" t="s">
        <v>380</v>
      </c>
      <c r="V150" s="27" t="s">
        <v>272</v>
      </c>
      <c r="W150" s="27" t="s">
        <v>355</v>
      </c>
      <c r="X150" s="27" t="s">
        <v>1361</v>
      </c>
      <c r="Y150" s="27" t="s">
        <v>1361</v>
      </c>
      <c r="Z150" s="27" t="s">
        <v>1361</v>
      </c>
      <c r="AA150" s="27" t="s">
        <v>1361</v>
      </c>
      <c r="AB150" s="27" t="s">
        <v>1361</v>
      </c>
      <c r="AC150" s="27" t="s">
        <v>1361</v>
      </c>
      <c r="AD150" s="27" t="s">
        <v>1361</v>
      </c>
      <c r="AE150" s="27" t="s">
        <v>1361</v>
      </c>
      <c r="AF150" s="27" t="s">
        <v>1361</v>
      </c>
      <c r="AG150" s="27" t="s">
        <v>1361</v>
      </c>
      <c r="AH150" s="27" t="s">
        <v>1361</v>
      </c>
      <c r="AI150" s="27" t="s">
        <v>1361</v>
      </c>
      <c r="AJ150" s="27" t="s">
        <v>1361</v>
      </c>
      <c r="AK150" s="27" t="s">
        <v>1361</v>
      </c>
      <c r="AL150" s="27" t="s">
        <v>1361</v>
      </c>
      <c r="AM150" s="27" t="s">
        <v>1361</v>
      </c>
      <c r="AN150" s="4" t="s">
        <v>254</v>
      </c>
      <c r="AO150" s="4" t="s">
        <v>864</v>
      </c>
      <c r="AR150" s="4" t="s">
        <v>310</v>
      </c>
      <c r="AS150" s="4" t="s">
        <v>310</v>
      </c>
      <c r="AU150" s="4" t="s">
        <v>1432</v>
      </c>
    </row>
    <row r="151" spans="1:50" ht="15" customHeight="1" x14ac:dyDescent="0.2">
      <c r="A151" s="5" t="s">
        <v>1425</v>
      </c>
      <c r="B151" s="19" t="s">
        <v>1424</v>
      </c>
      <c r="C151" s="4" t="s">
        <v>957</v>
      </c>
      <c r="D151" s="13" t="s">
        <v>1364</v>
      </c>
      <c r="E151" s="13" t="s">
        <v>1364</v>
      </c>
      <c r="F151" s="27" t="s">
        <v>1362</v>
      </c>
      <c r="G151" s="27">
        <v>1</v>
      </c>
      <c r="H151" s="27" t="s">
        <v>269</v>
      </c>
      <c r="I151" s="27" t="s">
        <v>394</v>
      </c>
      <c r="J151" s="27" t="s">
        <v>391</v>
      </c>
      <c r="K151" s="27" t="s">
        <v>345</v>
      </c>
      <c r="L151" s="27" t="s">
        <v>271</v>
      </c>
      <c r="M151" s="27" t="s">
        <v>346</v>
      </c>
      <c r="N151" s="27" t="s">
        <v>390</v>
      </c>
      <c r="O151" s="27" t="s">
        <v>124</v>
      </c>
      <c r="P151" s="27" t="s">
        <v>121</v>
      </c>
      <c r="Q151" s="27" t="s">
        <v>374</v>
      </c>
      <c r="R151" s="27" t="s">
        <v>387</v>
      </c>
      <c r="S151" s="27" t="s">
        <v>379</v>
      </c>
      <c r="T151" s="27" t="s">
        <v>395</v>
      </c>
      <c r="U151" s="27" t="s">
        <v>58</v>
      </c>
      <c r="V151" s="27" t="s">
        <v>389</v>
      </c>
      <c r="W151" s="27" t="s">
        <v>344</v>
      </c>
      <c r="X151" s="27" t="s">
        <v>1361</v>
      </c>
      <c r="Y151" s="27" t="s">
        <v>1361</v>
      </c>
      <c r="Z151" s="27" t="s">
        <v>1361</v>
      </c>
      <c r="AA151" s="27" t="s">
        <v>1361</v>
      </c>
      <c r="AB151" s="27" t="s">
        <v>1361</v>
      </c>
      <c r="AC151" s="27" t="s">
        <v>1361</v>
      </c>
      <c r="AD151" s="27" t="s">
        <v>1361</v>
      </c>
      <c r="AE151" s="27" t="s">
        <v>1361</v>
      </c>
      <c r="AF151" s="27" t="s">
        <v>1361</v>
      </c>
      <c r="AG151" s="27" t="s">
        <v>1361</v>
      </c>
      <c r="AH151" s="27" t="s">
        <v>1361</v>
      </c>
      <c r="AI151" s="27" t="s">
        <v>1361</v>
      </c>
      <c r="AJ151" s="27" t="s">
        <v>1361</v>
      </c>
      <c r="AK151" s="27" t="s">
        <v>1361</v>
      </c>
      <c r="AL151" s="27" t="s">
        <v>1361</v>
      </c>
      <c r="AM151" s="27" t="s">
        <v>1361</v>
      </c>
      <c r="AN151" s="4" t="s">
        <v>254</v>
      </c>
      <c r="AO151" s="4" t="s">
        <v>669</v>
      </c>
      <c r="AP151" s="4" t="s">
        <v>1470</v>
      </c>
      <c r="AR151" s="4" t="s">
        <v>310</v>
      </c>
      <c r="AS151" s="4" t="s">
        <v>310</v>
      </c>
      <c r="AT151" s="4" t="s">
        <v>310</v>
      </c>
    </row>
    <row r="152" spans="1:50" ht="15" customHeight="1" x14ac:dyDescent="0.2">
      <c r="A152" s="5" t="s">
        <v>1426</v>
      </c>
      <c r="B152" s="19" t="s">
        <v>1427</v>
      </c>
      <c r="C152" s="4" t="s">
        <v>957</v>
      </c>
      <c r="D152" s="4" t="s">
        <v>1365</v>
      </c>
      <c r="E152" s="13" t="s">
        <v>1366</v>
      </c>
      <c r="F152" s="27" t="s">
        <v>1362</v>
      </c>
      <c r="G152" s="27">
        <v>2</v>
      </c>
      <c r="H152" s="27" t="s">
        <v>96</v>
      </c>
      <c r="I152" s="27" t="s">
        <v>162</v>
      </c>
      <c r="J152" s="27" t="s">
        <v>107</v>
      </c>
      <c r="K152" s="27" t="s">
        <v>66</v>
      </c>
      <c r="L152" s="27" t="s">
        <v>82</v>
      </c>
      <c r="M152" s="27" t="s">
        <v>123</v>
      </c>
      <c r="N152" s="27" t="s">
        <v>192</v>
      </c>
      <c r="O152" s="27" t="s">
        <v>136</v>
      </c>
      <c r="P152" s="27" t="s">
        <v>268</v>
      </c>
      <c r="Q152" s="27" t="s">
        <v>122</v>
      </c>
      <c r="R152" s="27" t="s">
        <v>117</v>
      </c>
      <c r="S152" s="27" t="s">
        <v>88</v>
      </c>
      <c r="T152" s="27" t="s">
        <v>105</v>
      </c>
      <c r="U152" s="27" t="s">
        <v>190</v>
      </c>
      <c r="V152" s="27" t="s">
        <v>99</v>
      </c>
      <c r="W152" s="27" t="s">
        <v>120</v>
      </c>
      <c r="X152" s="27" t="s">
        <v>1361</v>
      </c>
      <c r="Y152" s="27" t="s">
        <v>1361</v>
      </c>
      <c r="Z152" s="27" t="s">
        <v>1361</v>
      </c>
      <c r="AA152" s="27" t="s">
        <v>1361</v>
      </c>
      <c r="AB152" s="27" t="s">
        <v>1361</v>
      </c>
      <c r="AC152" s="27" t="s">
        <v>1361</v>
      </c>
      <c r="AD152" s="27" t="s">
        <v>1361</v>
      </c>
      <c r="AE152" s="27" t="s">
        <v>1361</v>
      </c>
      <c r="AF152" s="27" t="s">
        <v>1361</v>
      </c>
      <c r="AG152" s="27" t="s">
        <v>1361</v>
      </c>
      <c r="AH152" s="27" t="s">
        <v>1361</v>
      </c>
      <c r="AI152" s="27" t="s">
        <v>1361</v>
      </c>
      <c r="AJ152" s="27" t="s">
        <v>1361</v>
      </c>
      <c r="AK152" s="27" t="s">
        <v>1361</v>
      </c>
      <c r="AL152" s="27" t="s">
        <v>1361</v>
      </c>
      <c r="AM152" s="27" t="s">
        <v>1361</v>
      </c>
      <c r="AN152" s="4" t="s">
        <v>254</v>
      </c>
      <c r="AO152" s="4" t="s">
        <v>669</v>
      </c>
      <c r="AP152" s="4" t="s">
        <v>1474</v>
      </c>
      <c r="AR152" s="4" t="s">
        <v>310</v>
      </c>
      <c r="AS152" s="4" t="s">
        <v>310</v>
      </c>
      <c r="AT152" s="4" t="s">
        <v>310</v>
      </c>
      <c r="AU152" s="4" t="s">
        <v>1711</v>
      </c>
      <c r="AV152" s="4" t="s">
        <v>1469</v>
      </c>
    </row>
    <row r="153" spans="1:50" ht="15" customHeight="1" x14ac:dyDescent="0.2">
      <c r="A153" s="5" t="s">
        <v>1429</v>
      </c>
      <c r="B153" s="19" t="s">
        <v>1428</v>
      </c>
      <c r="C153" s="4" t="s">
        <v>225</v>
      </c>
      <c r="D153" s="4" t="s">
        <v>1367</v>
      </c>
      <c r="E153" s="4" t="s">
        <v>1365</v>
      </c>
      <c r="F153" s="27" t="s">
        <v>1362</v>
      </c>
      <c r="G153" s="27">
        <v>3</v>
      </c>
      <c r="H153" s="27" t="s">
        <v>64</v>
      </c>
      <c r="I153" s="27" t="s">
        <v>164</v>
      </c>
      <c r="J153" s="27" t="s">
        <v>67</v>
      </c>
      <c r="K153" s="27" t="s">
        <v>98</v>
      </c>
      <c r="L153" s="27" t="s">
        <v>188</v>
      </c>
      <c r="M153" s="27" t="s">
        <v>329</v>
      </c>
      <c r="N153" s="27" t="s">
        <v>83</v>
      </c>
      <c r="O153" s="27" t="s">
        <v>97</v>
      </c>
      <c r="P153" s="27" t="s">
        <v>64</v>
      </c>
      <c r="Q153" s="27" t="s">
        <v>79</v>
      </c>
      <c r="R153" s="27" t="s">
        <v>65</v>
      </c>
      <c r="S153" s="27" t="s">
        <v>70</v>
      </c>
      <c r="T153" s="27" t="s">
        <v>78</v>
      </c>
      <c r="U153" s="27" t="s">
        <v>95</v>
      </c>
      <c r="V153" s="27" t="s">
        <v>186</v>
      </c>
      <c r="W153" s="27" t="s">
        <v>328</v>
      </c>
      <c r="X153" s="27" t="s">
        <v>1361</v>
      </c>
      <c r="Y153" s="27" t="s">
        <v>1361</v>
      </c>
      <c r="Z153" s="27" t="s">
        <v>1361</v>
      </c>
      <c r="AA153" s="27" t="s">
        <v>1361</v>
      </c>
      <c r="AB153" s="27" t="s">
        <v>1361</v>
      </c>
      <c r="AC153" s="27" t="s">
        <v>1361</v>
      </c>
      <c r="AD153" s="27" t="s">
        <v>1361</v>
      </c>
      <c r="AE153" s="27" t="s">
        <v>1361</v>
      </c>
      <c r="AF153" s="27" t="s">
        <v>1361</v>
      </c>
      <c r="AG153" s="27" t="s">
        <v>1361</v>
      </c>
      <c r="AH153" s="27" t="s">
        <v>1361</v>
      </c>
      <c r="AI153" s="27" t="s">
        <v>1361</v>
      </c>
      <c r="AJ153" s="27" t="s">
        <v>1361</v>
      </c>
      <c r="AK153" s="27" t="s">
        <v>1361</v>
      </c>
      <c r="AL153" s="27" t="s">
        <v>1361</v>
      </c>
      <c r="AM153" s="27" t="s">
        <v>1361</v>
      </c>
      <c r="AN153" s="4" t="s">
        <v>254</v>
      </c>
      <c r="AO153" s="4" t="s">
        <v>669</v>
      </c>
      <c r="AP153" s="4" t="s">
        <v>703</v>
      </c>
      <c r="AR153" s="4" t="s">
        <v>310</v>
      </c>
      <c r="AS153" s="4" t="s">
        <v>310</v>
      </c>
      <c r="AT153" s="4" t="s">
        <v>310</v>
      </c>
    </row>
    <row r="154" spans="1:50" ht="15" customHeight="1" x14ac:dyDescent="0.2">
      <c r="A154" s="5" t="s">
        <v>1417</v>
      </c>
      <c r="B154" s="19" t="s">
        <v>1414</v>
      </c>
      <c r="C154" s="4" t="s">
        <v>225</v>
      </c>
      <c r="D154" s="4" t="s">
        <v>1368</v>
      </c>
      <c r="E154" s="13" t="s">
        <v>1369</v>
      </c>
      <c r="F154" s="27" t="s">
        <v>1362</v>
      </c>
      <c r="G154" s="27">
        <v>4</v>
      </c>
      <c r="H154" s="27" t="s">
        <v>274</v>
      </c>
      <c r="I154" s="27" t="s">
        <v>48</v>
      </c>
      <c r="J154" s="27" t="s">
        <v>351</v>
      </c>
      <c r="K154" s="27" t="s">
        <v>332</v>
      </c>
      <c r="L154" s="27" t="s">
        <v>373</v>
      </c>
      <c r="M154" s="27" t="s">
        <v>147</v>
      </c>
      <c r="N154" s="27" t="s">
        <v>146</v>
      </c>
      <c r="O154" s="27" t="s">
        <v>51</v>
      </c>
      <c r="P154" s="27" t="s">
        <v>378</v>
      </c>
      <c r="Q154" s="27" t="s">
        <v>352</v>
      </c>
      <c r="R154" s="27" t="s">
        <v>334</v>
      </c>
      <c r="S154" s="27" t="s">
        <v>336</v>
      </c>
      <c r="T154" s="27" t="s">
        <v>104</v>
      </c>
      <c r="U154" s="27" t="s">
        <v>341</v>
      </c>
      <c r="V154" s="27" t="s">
        <v>353</v>
      </c>
      <c r="W154" s="27" t="s">
        <v>472</v>
      </c>
      <c r="X154" s="27" t="s">
        <v>1361</v>
      </c>
      <c r="Y154" s="27" t="s">
        <v>1361</v>
      </c>
      <c r="Z154" s="27" t="s">
        <v>1361</v>
      </c>
      <c r="AA154" s="27" t="s">
        <v>1361</v>
      </c>
      <c r="AB154" s="27" t="s">
        <v>1361</v>
      </c>
      <c r="AC154" s="27" t="s">
        <v>1361</v>
      </c>
      <c r="AD154" s="27" t="s">
        <v>1361</v>
      </c>
      <c r="AE154" s="27" t="s">
        <v>1361</v>
      </c>
      <c r="AF154" s="27" t="s">
        <v>1361</v>
      </c>
      <c r="AG154" s="27" t="s">
        <v>1361</v>
      </c>
      <c r="AH154" s="27" t="s">
        <v>1361</v>
      </c>
      <c r="AI154" s="27" t="s">
        <v>1361</v>
      </c>
      <c r="AJ154" s="27" t="s">
        <v>1361</v>
      </c>
      <c r="AK154" s="27" t="s">
        <v>1361</v>
      </c>
      <c r="AL154" s="27" t="s">
        <v>1361</v>
      </c>
      <c r="AM154" s="27" t="s">
        <v>1361</v>
      </c>
      <c r="AN154" s="4" t="s">
        <v>254</v>
      </c>
      <c r="AO154" s="4" t="s">
        <v>669</v>
      </c>
      <c r="AP154" s="4" t="s">
        <v>703</v>
      </c>
      <c r="AR154" s="4" t="s">
        <v>310</v>
      </c>
      <c r="AS154" s="4" t="s">
        <v>310</v>
      </c>
      <c r="AT154" s="4" t="s">
        <v>310</v>
      </c>
      <c r="AU154" s="4" t="s">
        <v>1574</v>
      </c>
      <c r="AV154" s="4" t="s">
        <v>1413</v>
      </c>
    </row>
    <row r="155" spans="1:50" ht="15" customHeight="1" x14ac:dyDescent="0.2">
      <c r="A155" s="5" t="s">
        <v>1418</v>
      </c>
      <c r="B155" s="19" t="s">
        <v>1415</v>
      </c>
      <c r="C155" s="4" t="s">
        <v>957</v>
      </c>
      <c r="D155" s="5" t="s">
        <v>1370</v>
      </c>
      <c r="E155" s="14" t="s">
        <v>1371</v>
      </c>
      <c r="F155" s="27" t="s">
        <v>1362</v>
      </c>
      <c r="G155" s="27">
        <v>5</v>
      </c>
      <c r="H155" s="27" t="s">
        <v>95</v>
      </c>
      <c r="I155" s="27" t="s">
        <v>76</v>
      </c>
      <c r="J155" s="27" t="s">
        <v>56</v>
      </c>
      <c r="K155" s="27" t="s">
        <v>80</v>
      </c>
      <c r="L155" s="27" t="s">
        <v>86</v>
      </c>
      <c r="M155" s="27" t="s">
        <v>118</v>
      </c>
      <c r="N155" s="27" t="s">
        <v>368</v>
      </c>
      <c r="O155" s="27" t="s">
        <v>85</v>
      </c>
      <c r="P155" s="27" t="s">
        <v>113</v>
      </c>
      <c r="Q155" s="27" t="s">
        <v>371</v>
      </c>
      <c r="R155" s="27" t="s">
        <v>275</v>
      </c>
      <c r="S155" s="27" t="s">
        <v>44</v>
      </c>
      <c r="T155" s="27" t="s">
        <v>359</v>
      </c>
      <c r="U155" s="27" t="s">
        <v>175</v>
      </c>
      <c r="V155" s="27" t="s">
        <v>141</v>
      </c>
      <c r="W155" s="27" t="s">
        <v>47</v>
      </c>
      <c r="X155" s="27" t="s">
        <v>1361</v>
      </c>
      <c r="Y155" s="27" t="s">
        <v>1361</v>
      </c>
      <c r="Z155" s="27" t="s">
        <v>1361</v>
      </c>
      <c r="AA155" s="27" t="s">
        <v>1361</v>
      </c>
      <c r="AB155" s="27" t="s">
        <v>1361</v>
      </c>
      <c r="AC155" s="27" t="s">
        <v>1361</v>
      </c>
      <c r="AD155" s="27" t="s">
        <v>1361</v>
      </c>
      <c r="AE155" s="27" t="s">
        <v>1361</v>
      </c>
      <c r="AF155" s="27" t="s">
        <v>1361</v>
      </c>
      <c r="AG155" s="27" t="s">
        <v>1361</v>
      </c>
      <c r="AH155" s="27" t="s">
        <v>1361</v>
      </c>
      <c r="AI155" s="27" t="s">
        <v>1361</v>
      </c>
      <c r="AJ155" s="27" t="s">
        <v>1361</v>
      </c>
      <c r="AK155" s="27" t="s">
        <v>1361</v>
      </c>
      <c r="AL155" s="27" t="s">
        <v>1361</v>
      </c>
      <c r="AM155" s="27" t="s">
        <v>1361</v>
      </c>
      <c r="AN155" s="4" t="s">
        <v>254</v>
      </c>
      <c r="AO155" s="4" t="s">
        <v>669</v>
      </c>
      <c r="AP155" s="4" t="s">
        <v>1585</v>
      </c>
      <c r="AR155" s="4" t="s">
        <v>310</v>
      </c>
      <c r="AS155" s="4" t="s">
        <v>310</v>
      </c>
      <c r="AT155" s="4" t="s">
        <v>310</v>
      </c>
      <c r="AU155" s="4" t="s">
        <v>1574</v>
      </c>
      <c r="AV155" s="4" t="s">
        <v>1580</v>
      </c>
      <c r="AW155" s="4" t="s">
        <v>1413</v>
      </c>
    </row>
    <row r="156" spans="1:50" ht="15" customHeight="1" x14ac:dyDescent="0.2">
      <c r="A156" s="5" t="s">
        <v>1468</v>
      </c>
      <c r="B156" s="19" t="s">
        <v>1467</v>
      </c>
      <c r="C156" s="4" t="s">
        <v>225</v>
      </c>
      <c r="D156" s="13" t="s">
        <v>1372</v>
      </c>
      <c r="E156" s="13" t="s">
        <v>1373</v>
      </c>
      <c r="F156" s="27" t="s">
        <v>1362</v>
      </c>
      <c r="G156" s="27">
        <v>6</v>
      </c>
      <c r="H156" s="27" t="s">
        <v>172</v>
      </c>
      <c r="I156" s="27" t="s">
        <v>59</v>
      </c>
      <c r="J156" s="27" t="s">
        <v>63</v>
      </c>
      <c r="K156" s="27" t="s">
        <v>90</v>
      </c>
      <c r="L156" s="27" t="s">
        <v>46</v>
      </c>
      <c r="M156" s="27" t="s">
        <v>174</v>
      </c>
      <c r="N156" s="27" t="s">
        <v>162</v>
      </c>
      <c r="O156" s="27" t="s">
        <v>199</v>
      </c>
      <c r="P156" s="27" t="s">
        <v>87</v>
      </c>
      <c r="Q156" s="27" t="s">
        <v>62</v>
      </c>
      <c r="R156" s="27" t="s">
        <v>335</v>
      </c>
      <c r="S156" s="27" t="s">
        <v>119</v>
      </c>
      <c r="T156" s="27" t="s">
        <v>369</v>
      </c>
      <c r="U156" s="27" t="s">
        <v>169</v>
      </c>
      <c r="V156" s="27" t="s">
        <v>61</v>
      </c>
      <c r="W156" s="27" t="s">
        <v>131</v>
      </c>
      <c r="X156" s="27" t="s">
        <v>1361</v>
      </c>
      <c r="Y156" s="27" t="s">
        <v>1361</v>
      </c>
      <c r="Z156" s="27" t="s">
        <v>1361</v>
      </c>
      <c r="AA156" s="27" t="s">
        <v>1361</v>
      </c>
      <c r="AB156" s="27" t="s">
        <v>1361</v>
      </c>
      <c r="AC156" s="27" t="s">
        <v>1361</v>
      </c>
      <c r="AD156" s="27" t="s">
        <v>1361</v>
      </c>
      <c r="AE156" s="27" t="s">
        <v>1361</v>
      </c>
      <c r="AF156" s="27" t="s">
        <v>1361</v>
      </c>
      <c r="AG156" s="27" t="s">
        <v>1361</v>
      </c>
      <c r="AH156" s="27" t="s">
        <v>1361</v>
      </c>
      <c r="AI156" s="27" t="s">
        <v>1361</v>
      </c>
      <c r="AJ156" s="27" t="s">
        <v>1361</v>
      </c>
      <c r="AK156" s="27" t="s">
        <v>1361</v>
      </c>
      <c r="AL156" s="27" t="s">
        <v>1361</v>
      </c>
      <c r="AM156" s="27" t="s">
        <v>1361</v>
      </c>
      <c r="AN156" s="4" t="s">
        <v>254</v>
      </c>
      <c r="AO156" s="4" t="s">
        <v>669</v>
      </c>
      <c r="AP156" s="4" t="s">
        <v>1575</v>
      </c>
      <c r="AR156" s="4" t="s">
        <v>310</v>
      </c>
      <c r="AS156" s="4" t="s">
        <v>310</v>
      </c>
      <c r="AT156" s="4" t="s">
        <v>310</v>
      </c>
      <c r="AU156" s="4" t="s">
        <v>1394</v>
      </c>
    </row>
    <row r="157" spans="1:50" ht="15" customHeight="1" x14ac:dyDescent="0.2">
      <c r="A157" s="5" t="s">
        <v>1419</v>
      </c>
      <c r="B157" s="19" t="s">
        <v>1416</v>
      </c>
      <c r="C157" s="4" t="s">
        <v>957</v>
      </c>
      <c r="D157" s="13" t="s">
        <v>1373</v>
      </c>
      <c r="E157" s="19" t="s">
        <v>1374</v>
      </c>
      <c r="F157" s="27" t="s">
        <v>1362</v>
      </c>
      <c r="G157" s="27">
        <v>7</v>
      </c>
      <c r="H157" s="27" t="s">
        <v>198</v>
      </c>
      <c r="I157" s="27" t="s">
        <v>68</v>
      </c>
      <c r="J157" s="27" t="s">
        <v>148</v>
      </c>
      <c r="K157" s="27" t="s">
        <v>165</v>
      </c>
      <c r="L157" s="27" t="s">
        <v>171</v>
      </c>
      <c r="M157" s="27" t="s">
        <v>112</v>
      </c>
      <c r="N157" s="27" t="s">
        <v>57</v>
      </c>
      <c r="O157" s="27" t="s">
        <v>71</v>
      </c>
      <c r="P157" s="27" t="s">
        <v>50</v>
      </c>
      <c r="Q157" s="27" t="s">
        <v>133</v>
      </c>
      <c r="R157" s="27" t="s">
        <v>135</v>
      </c>
      <c r="S157" s="27" t="s">
        <v>111</v>
      </c>
      <c r="T157" s="27" t="s">
        <v>364</v>
      </c>
      <c r="U157" s="27" t="s">
        <v>361</v>
      </c>
      <c r="V157" s="27" t="s">
        <v>110</v>
      </c>
      <c r="W157" s="27" t="s">
        <v>382</v>
      </c>
      <c r="X157" s="27" t="s">
        <v>1361</v>
      </c>
      <c r="Y157" s="27" t="s">
        <v>1361</v>
      </c>
      <c r="Z157" s="27" t="s">
        <v>1361</v>
      </c>
      <c r="AA157" s="27" t="s">
        <v>1361</v>
      </c>
      <c r="AB157" s="27" t="s">
        <v>1361</v>
      </c>
      <c r="AC157" s="27" t="s">
        <v>1361</v>
      </c>
      <c r="AD157" s="27" t="s">
        <v>1361</v>
      </c>
      <c r="AE157" s="27" t="s">
        <v>1361</v>
      </c>
      <c r="AF157" s="27" t="s">
        <v>1361</v>
      </c>
      <c r="AG157" s="27" t="s">
        <v>1361</v>
      </c>
      <c r="AH157" s="27" t="s">
        <v>1361</v>
      </c>
      <c r="AI157" s="27" t="s">
        <v>1361</v>
      </c>
      <c r="AJ157" s="27" t="s">
        <v>1361</v>
      </c>
      <c r="AK157" s="27" t="s">
        <v>1361</v>
      </c>
      <c r="AL157" s="27" t="s">
        <v>1361</v>
      </c>
      <c r="AM157" s="27" t="s">
        <v>1361</v>
      </c>
      <c r="AN157" s="4" t="s">
        <v>254</v>
      </c>
      <c r="AO157" s="4" t="s">
        <v>1453</v>
      </c>
      <c r="AP157" s="4" t="s">
        <v>1586</v>
      </c>
      <c r="AR157" s="4" t="s">
        <v>310</v>
      </c>
      <c r="AS157" s="4" t="s">
        <v>310</v>
      </c>
      <c r="AT157" s="4" t="s">
        <v>310</v>
      </c>
      <c r="AU157" s="4" t="s">
        <v>1574</v>
      </c>
      <c r="AV157" s="4" t="s">
        <v>1413</v>
      </c>
    </row>
    <row r="158" spans="1:50" ht="15" customHeight="1" x14ac:dyDescent="0.2">
      <c r="A158" s="5" t="s">
        <v>1421</v>
      </c>
      <c r="B158" s="19" t="s">
        <v>1420</v>
      </c>
      <c r="C158" s="4" t="s">
        <v>225</v>
      </c>
      <c r="D158" s="4" t="s">
        <v>1375</v>
      </c>
      <c r="E158" s="4" t="s">
        <v>1375</v>
      </c>
      <c r="F158" s="27" t="s">
        <v>1362</v>
      </c>
      <c r="G158" s="27">
        <v>8</v>
      </c>
      <c r="H158" s="27" t="s">
        <v>143</v>
      </c>
      <c r="I158" s="27" t="s">
        <v>39</v>
      </c>
      <c r="J158" s="27" t="s">
        <v>100</v>
      </c>
      <c r="K158" s="27" t="s">
        <v>473</v>
      </c>
      <c r="L158" s="27" t="s">
        <v>466</v>
      </c>
      <c r="M158" s="27" t="s">
        <v>37</v>
      </c>
      <c r="N158" s="27" t="s">
        <v>176</v>
      </c>
      <c r="O158" s="27" t="s">
        <v>469</v>
      </c>
      <c r="P158" s="27" t="s">
        <v>183</v>
      </c>
      <c r="Q158" s="27" t="s">
        <v>116</v>
      </c>
      <c r="R158" s="27" t="s">
        <v>38</v>
      </c>
      <c r="S158" s="27" t="s">
        <v>142</v>
      </c>
      <c r="T158" s="27" t="s">
        <v>343</v>
      </c>
      <c r="U158" s="27" t="s">
        <v>93</v>
      </c>
      <c r="V158" s="27" t="s">
        <v>182</v>
      </c>
      <c r="W158" s="27" t="s">
        <v>558</v>
      </c>
      <c r="X158" s="27" t="s">
        <v>1361</v>
      </c>
      <c r="Y158" s="27" t="s">
        <v>1361</v>
      </c>
      <c r="Z158" s="27" t="s">
        <v>1361</v>
      </c>
      <c r="AA158" s="27" t="s">
        <v>1361</v>
      </c>
      <c r="AB158" s="27" t="s">
        <v>1361</v>
      </c>
      <c r="AC158" s="27" t="s">
        <v>1361</v>
      </c>
      <c r="AD158" s="27" t="s">
        <v>1361</v>
      </c>
      <c r="AE158" s="27" t="s">
        <v>1361</v>
      </c>
      <c r="AF158" s="27" t="s">
        <v>1361</v>
      </c>
      <c r="AG158" s="27" t="s">
        <v>1361</v>
      </c>
      <c r="AH158" s="27" t="s">
        <v>1361</v>
      </c>
      <c r="AI158" s="27" t="s">
        <v>1361</v>
      </c>
      <c r="AJ158" s="27" t="s">
        <v>1361</v>
      </c>
      <c r="AK158" s="27" t="s">
        <v>1361</v>
      </c>
      <c r="AL158" s="27" t="s">
        <v>1361</v>
      </c>
      <c r="AM158" s="27" t="s">
        <v>1361</v>
      </c>
      <c r="AN158" s="4" t="s">
        <v>254</v>
      </c>
      <c r="AO158" s="4" t="s">
        <v>669</v>
      </c>
      <c r="AP158" s="4" t="s">
        <v>1648</v>
      </c>
      <c r="AR158" s="4" t="s">
        <v>310</v>
      </c>
      <c r="AS158" s="4" t="s">
        <v>310</v>
      </c>
      <c r="AT158" s="4" t="s">
        <v>310</v>
      </c>
      <c r="AU158" s="4" t="s">
        <v>1574</v>
      </c>
      <c r="AV158" s="4" t="s">
        <v>1433</v>
      </c>
      <c r="AW158" s="4" t="s">
        <v>1580</v>
      </c>
      <c r="AX158" s="4" t="s">
        <v>1413</v>
      </c>
    </row>
    <row r="159" spans="1:50" ht="15" customHeight="1" x14ac:dyDescent="0.2">
      <c r="A159" s="5" t="s">
        <v>1443</v>
      </c>
      <c r="B159" s="19" t="s">
        <v>1442</v>
      </c>
      <c r="C159" s="4" t="s">
        <v>225</v>
      </c>
      <c r="D159" s="13" t="s">
        <v>1395</v>
      </c>
      <c r="E159" s="13" t="s">
        <v>1395</v>
      </c>
      <c r="F159" s="22" t="s">
        <v>1384</v>
      </c>
      <c r="G159" s="22">
        <v>1</v>
      </c>
      <c r="H159" s="22" t="s">
        <v>177</v>
      </c>
      <c r="I159" s="22" t="s">
        <v>41</v>
      </c>
      <c r="J159" s="22" t="s">
        <v>348</v>
      </c>
      <c r="K159" s="22" t="s">
        <v>196</v>
      </c>
      <c r="L159" s="22" t="s">
        <v>180</v>
      </c>
      <c r="M159" s="22" t="s">
        <v>74</v>
      </c>
      <c r="N159" s="22" t="s">
        <v>52</v>
      </c>
      <c r="O159" s="22" t="s">
        <v>108</v>
      </c>
      <c r="P159" s="22" t="s">
        <v>195</v>
      </c>
      <c r="Q159" s="22" t="s">
        <v>178</v>
      </c>
      <c r="R159" s="22" t="s">
        <v>42</v>
      </c>
      <c r="S159" s="22" t="s">
        <v>349</v>
      </c>
      <c r="T159" s="22" t="s">
        <v>467</v>
      </c>
      <c r="U159" s="22" t="s">
        <v>132</v>
      </c>
      <c r="V159" s="22" t="s">
        <v>363</v>
      </c>
      <c r="W159" s="22" t="s">
        <v>102</v>
      </c>
      <c r="X159" s="22" t="s">
        <v>1361</v>
      </c>
      <c r="Y159" s="22" t="s">
        <v>1361</v>
      </c>
      <c r="Z159" s="22" t="s">
        <v>1361</v>
      </c>
      <c r="AA159" s="22" t="s">
        <v>1361</v>
      </c>
      <c r="AB159" s="22" t="s">
        <v>1361</v>
      </c>
      <c r="AC159" s="22" t="s">
        <v>1361</v>
      </c>
      <c r="AD159" s="22" t="s">
        <v>1361</v>
      </c>
      <c r="AE159" s="22" t="s">
        <v>1361</v>
      </c>
      <c r="AF159" s="22" t="s">
        <v>1361</v>
      </c>
      <c r="AG159" s="22" t="s">
        <v>1361</v>
      </c>
      <c r="AH159" s="22" t="s">
        <v>1361</v>
      </c>
      <c r="AI159" s="22" t="s">
        <v>1361</v>
      </c>
      <c r="AJ159" s="22" t="s">
        <v>1361</v>
      </c>
      <c r="AK159" s="22" t="s">
        <v>1361</v>
      </c>
      <c r="AL159" s="22" t="s">
        <v>1361</v>
      </c>
      <c r="AM159" s="22" t="s">
        <v>1361</v>
      </c>
      <c r="AN159" s="4" t="s">
        <v>254</v>
      </c>
      <c r="AO159" s="4" t="s">
        <v>1458</v>
      </c>
      <c r="AP159" s="4" t="s">
        <v>1545</v>
      </c>
      <c r="AR159" s="4" t="s">
        <v>310</v>
      </c>
      <c r="AS159" s="4" t="s">
        <v>310</v>
      </c>
      <c r="AT159" s="4" t="s">
        <v>310</v>
      </c>
    </row>
    <row r="160" spans="1:50" ht="15" customHeight="1" x14ac:dyDescent="0.2">
      <c r="B160" s="19"/>
      <c r="C160" s="4" t="s">
        <v>700</v>
      </c>
      <c r="D160" s="4" t="s">
        <v>1396</v>
      </c>
      <c r="E160" s="13" t="s">
        <v>1397</v>
      </c>
      <c r="F160" s="22" t="s">
        <v>1384</v>
      </c>
      <c r="G160" s="22">
        <v>2</v>
      </c>
      <c r="H160" s="22" t="s">
        <v>370</v>
      </c>
      <c r="I160" s="22" t="s">
        <v>362</v>
      </c>
      <c r="J160" s="22" t="s">
        <v>357</v>
      </c>
      <c r="K160" s="22" t="s">
        <v>385</v>
      </c>
      <c r="L160" s="22" t="s">
        <v>388</v>
      </c>
      <c r="M160" s="22" t="s">
        <v>54</v>
      </c>
      <c r="N160" s="22" t="s">
        <v>103</v>
      </c>
      <c r="O160" s="22" t="s">
        <v>134</v>
      </c>
      <c r="P160" s="22" t="s">
        <v>185</v>
      </c>
      <c r="Q160" s="22" t="s">
        <v>358</v>
      </c>
      <c r="R160" s="22" t="s">
        <v>471</v>
      </c>
      <c r="S160" s="22" t="s">
        <v>168</v>
      </c>
      <c r="T160" s="22" t="s">
        <v>55</v>
      </c>
      <c r="U160" s="22" t="s">
        <v>60</v>
      </c>
      <c r="V160" s="22" t="s">
        <v>77</v>
      </c>
      <c r="W160" s="22" t="s">
        <v>386</v>
      </c>
      <c r="X160" s="22" t="s">
        <v>1361</v>
      </c>
      <c r="Y160" s="22" t="s">
        <v>1361</v>
      </c>
      <c r="Z160" s="22" t="s">
        <v>1361</v>
      </c>
      <c r="AA160" s="22" t="s">
        <v>1361</v>
      </c>
      <c r="AB160" s="22" t="s">
        <v>1361</v>
      </c>
      <c r="AC160" s="22" t="s">
        <v>1361</v>
      </c>
      <c r="AD160" s="22" t="s">
        <v>1361</v>
      </c>
      <c r="AE160" s="22" t="s">
        <v>1361</v>
      </c>
      <c r="AF160" s="22" t="s">
        <v>1361</v>
      </c>
      <c r="AG160" s="22" t="s">
        <v>1361</v>
      </c>
      <c r="AH160" s="22" t="s">
        <v>1361</v>
      </c>
      <c r="AI160" s="22" t="s">
        <v>1361</v>
      </c>
      <c r="AJ160" s="22" t="s">
        <v>1361</v>
      </c>
      <c r="AK160" s="22" t="s">
        <v>1361</v>
      </c>
      <c r="AL160" s="22" t="s">
        <v>1361</v>
      </c>
      <c r="AM160" s="22" t="s">
        <v>1361</v>
      </c>
      <c r="AN160" s="4" t="s">
        <v>254</v>
      </c>
      <c r="AR160" s="4" t="s">
        <v>310</v>
      </c>
      <c r="AS160" s="4" t="s">
        <v>305</v>
      </c>
      <c r="AU160" s="4" t="s">
        <v>1434</v>
      </c>
    </row>
    <row r="161" spans="1:49" ht="15" customHeight="1" x14ac:dyDescent="0.2">
      <c r="A161" s="5" t="s">
        <v>1441</v>
      </c>
      <c r="B161" s="19" t="s">
        <v>1440</v>
      </c>
      <c r="C161" s="4" t="s">
        <v>225</v>
      </c>
      <c r="D161" s="4" t="s">
        <v>1398</v>
      </c>
      <c r="E161" s="4" t="s">
        <v>1396</v>
      </c>
      <c r="F161" s="22" t="s">
        <v>1384</v>
      </c>
      <c r="G161" s="22">
        <v>3</v>
      </c>
      <c r="H161" s="22" t="s">
        <v>386</v>
      </c>
      <c r="I161" s="22" t="s">
        <v>102</v>
      </c>
      <c r="J161" s="22" t="s">
        <v>375</v>
      </c>
      <c r="K161" s="22" t="s">
        <v>383</v>
      </c>
      <c r="L161" s="22" t="s">
        <v>468</v>
      </c>
      <c r="M161" s="22" t="s">
        <v>378</v>
      </c>
      <c r="N161" s="22" t="s">
        <v>370</v>
      </c>
      <c r="O161" s="22" t="s">
        <v>202</v>
      </c>
      <c r="P161" s="22" t="s">
        <v>350</v>
      </c>
      <c r="Q161" s="22" t="s">
        <v>480</v>
      </c>
      <c r="R161" s="22" t="s">
        <v>355</v>
      </c>
      <c r="S161" s="22" t="s">
        <v>80</v>
      </c>
      <c r="T161" s="22" t="s">
        <v>390</v>
      </c>
      <c r="U161" s="22" t="s">
        <v>340</v>
      </c>
      <c r="V161" s="22" t="s">
        <v>339</v>
      </c>
      <c r="W161" s="22" t="s">
        <v>113</v>
      </c>
      <c r="X161" s="22" t="s">
        <v>1385</v>
      </c>
      <c r="Y161" s="22" t="s">
        <v>1385</v>
      </c>
      <c r="Z161" s="22" t="s">
        <v>1385</v>
      </c>
      <c r="AA161" s="22" t="s">
        <v>1385</v>
      </c>
      <c r="AB161" s="22" t="s">
        <v>1385</v>
      </c>
      <c r="AC161" s="22" t="s">
        <v>1385</v>
      </c>
      <c r="AD161" s="22" t="s">
        <v>1385</v>
      </c>
      <c r="AE161" s="22" t="s">
        <v>1385</v>
      </c>
      <c r="AF161" s="22" t="s">
        <v>1385</v>
      </c>
      <c r="AG161" s="22" t="s">
        <v>1385</v>
      </c>
      <c r="AH161" s="22" t="s">
        <v>1385</v>
      </c>
      <c r="AI161" s="22" t="s">
        <v>1385</v>
      </c>
      <c r="AJ161" s="22" t="s">
        <v>1385</v>
      </c>
      <c r="AK161" s="22" t="s">
        <v>1385</v>
      </c>
      <c r="AL161" s="22" t="s">
        <v>1385</v>
      </c>
      <c r="AM161" s="22" t="s">
        <v>1385</v>
      </c>
      <c r="AN161" s="4" t="s">
        <v>254</v>
      </c>
      <c r="AO161" s="4" t="s">
        <v>308</v>
      </c>
      <c r="AP161" s="4" t="s">
        <v>703</v>
      </c>
      <c r="AR161" s="4" t="s">
        <v>310</v>
      </c>
      <c r="AS161" s="4" t="s">
        <v>310</v>
      </c>
      <c r="AT161" s="4" t="s">
        <v>310</v>
      </c>
    </row>
    <row r="162" spans="1:49" ht="15" customHeight="1" x14ac:dyDescent="0.2">
      <c r="A162" s="5" t="s">
        <v>1464</v>
      </c>
      <c r="B162" s="19" t="s">
        <v>1463</v>
      </c>
      <c r="C162" s="4" t="s">
        <v>1769</v>
      </c>
      <c r="D162" s="4" t="s">
        <v>1399</v>
      </c>
      <c r="E162" s="13" t="s">
        <v>1400</v>
      </c>
      <c r="F162" s="22" t="s">
        <v>1384</v>
      </c>
      <c r="G162" s="22">
        <v>4</v>
      </c>
      <c r="H162" s="22" t="s">
        <v>362</v>
      </c>
      <c r="I162" s="22" t="s">
        <v>358</v>
      </c>
      <c r="J162" s="22" t="s">
        <v>195</v>
      </c>
      <c r="K162" s="22" t="s">
        <v>357</v>
      </c>
      <c r="L162" s="22" t="s">
        <v>356</v>
      </c>
      <c r="M162" s="22" t="s">
        <v>109</v>
      </c>
      <c r="N162" s="22" t="s">
        <v>359</v>
      </c>
      <c r="O162" s="22" t="s">
        <v>467</v>
      </c>
      <c r="P162" s="22" t="s">
        <v>363</v>
      </c>
      <c r="Q162" s="22" t="s">
        <v>124</v>
      </c>
      <c r="R162" s="22" t="s">
        <v>347</v>
      </c>
      <c r="S162" s="22" t="s">
        <v>366</v>
      </c>
      <c r="T162" s="22" t="s">
        <v>471</v>
      </c>
      <c r="U162" s="22" t="s">
        <v>349</v>
      </c>
      <c r="V162" s="22" t="s">
        <v>381</v>
      </c>
      <c r="W162" s="22" t="s">
        <v>123</v>
      </c>
      <c r="X162" s="22" t="s">
        <v>1385</v>
      </c>
      <c r="Y162" s="22" t="s">
        <v>1385</v>
      </c>
      <c r="Z162" s="22" t="s">
        <v>1385</v>
      </c>
      <c r="AA162" s="22" t="s">
        <v>1385</v>
      </c>
      <c r="AB162" s="22" t="s">
        <v>1385</v>
      </c>
      <c r="AC162" s="22" t="s">
        <v>1385</v>
      </c>
      <c r="AD162" s="22" t="s">
        <v>1385</v>
      </c>
      <c r="AE162" s="22" t="s">
        <v>1385</v>
      </c>
      <c r="AF162" s="22" t="s">
        <v>1385</v>
      </c>
      <c r="AG162" s="22" t="s">
        <v>1385</v>
      </c>
      <c r="AH162" s="22" t="s">
        <v>1385</v>
      </c>
      <c r="AI162" s="22" t="s">
        <v>1385</v>
      </c>
      <c r="AJ162" s="22" t="s">
        <v>1385</v>
      </c>
      <c r="AK162" s="22" t="s">
        <v>1385</v>
      </c>
      <c r="AL162" s="22" t="s">
        <v>1385</v>
      </c>
      <c r="AM162" s="22" t="s">
        <v>1385</v>
      </c>
      <c r="AN162" s="4" t="s">
        <v>254</v>
      </c>
      <c r="AR162" s="4" t="s">
        <v>310</v>
      </c>
      <c r="AS162" s="4" t="s">
        <v>310</v>
      </c>
      <c r="AU162" s="4" t="s">
        <v>1686</v>
      </c>
    </row>
    <row r="163" spans="1:49" ht="15" customHeight="1" x14ac:dyDescent="0.2">
      <c r="A163" s="5" t="s">
        <v>1438</v>
      </c>
      <c r="B163" s="19" t="s">
        <v>1439</v>
      </c>
      <c r="C163" s="4" t="s">
        <v>225</v>
      </c>
      <c r="D163" s="5" t="s">
        <v>1401</v>
      </c>
      <c r="E163" s="14" t="s">
        <v>1402</v>
      </c>
      <c r="F163" s="22" t="s">
        <v>1384</v>
      </c>
      <c r="G163" s="22">
        <v>5</v>
      </c>
      <c r="H163" s="22" t="s">
        <v>367</v>
      </c>
      <c r="I163" s="22" t="s">
        <v>203</v>
      </c>
      <c r="J163" s="22" t="s">
        <v>379</v>
      </c>
      <c r="K163" s="22" t="s">
        <v>377</v>
      </c>
      <c r="L163" s="22" t="s">
        <v>380</v>
      </c>
      <c r="M163" s="22" t="s">
        <v>201</v>
      </c>
      <c r="N163" s="22" t="s">
        <v>43</v>
      </c>
      <c r="O163" s="22" t="s">
        <v>392</v>
      </c>
      <c r="P163" s="22" t="s">
        <v>38</v>
      </c>
      <c r="Q163" s="22" t="s">
        <v>197</v>
      </c>
      <c r="R163" s="22" t="s">
        <v>396</v>
      </c>
      <c r="S163" s="22" t="s">
        <v>391</v>
      </c>
      <c r="T163" s="22" t="s">
        <v>397</v>
      </c>
      <c r="U163" s="22" t="s">
        <v>48</v>
      </c>
      <c r="V163" s="22" t="s">
        <v>269</v>
      </c>
      <c r="W163" s="22" t="s">
        <v>36</v>
      </c>
      <c r="X163" s="22" t="s">
        <v>1385</v>
      </c>
      <c r="Y163" s="22" t="s">
        <v>1385</v>
      </c>
      <c r="Z163" s="22" t="s">
        <v>1385</v>
      </c>
      <c r="AA163" s="22" t="s">
        <v>1385</v>
      </c>
      <c r="AB163" s="22" t="s">
        <v>1385</v>
      </c>
      <c r="AC163" s="22" t="s">
        <v>1385</v>
      </c>
      <c r="AD163" s="22" t="s">
        <v>1385</v>
      </c>
      <c r="AE163" s="22" t="s">
        <v>1385</v>
      </c>
      <c r="AF163" s="22" t="s">
        <v>1385</v>
      </c>
      <c r="AG163" s="22" t="s">
        <v>1385</v>
      </c>
      <c r="AH163" s="22" t="s">
        <v>1385</v>
      </c>
      <c r="AI163" s="22" t="s">
        <v>1385</v>
      </c>
      <c r="AJ163" s="22" t="s">
        <v>1385</v>
      </c>
      <c r="AK163" s="22" t="s">
        <v>1385</v>
      </c>
      <c r="AL163" s="22" t="s">
        <v>1385</v>
      </c>
      <c r="AM163" s="22" t="s">
        <v>1385</v>
      </c>
      <c r="AN163" s="4" t="s">
        <v>254</v>
      </c>
      <c r="AO163" s="4" t="s">
        <v>609</v>
      </c>
      <c r="AP163" s="4" t="s">
        <v>319</v>
      </c>
      <c r="AR163" s="4" t="s">
        <v>310</v>
      </c>
      <c r="AS163" s="4" t="s">
        <v>310</v>
      </c>
      <c r="AT163" s="4" t="s">
        <v>310</v>
      </c>
    </row>
    <row r="164" spans="1:49" ht="15" customHeight="1" x14ac:dyDescent="0.2">
      <c r="A164" s="5" t="s">
        <v>1437</v>
      </c>
      <c r="B164" s="19" t="s">
        <v>1436</v>
      </c>
      <c r="C164" s="4" t="s">
        <v>225</v>
      </c>
      <c r="D164" s="13" t="s">
        <v>1403</v>
      </c>
      <c r="E164" s="13" t="s">
        <v>1404</v>
      </c>
      <c r="F164" s="22" t="s">
        <v>1384</v>
      </c>
      <c r="G164" s="22">
        <v>6</v>
      </c>
      <c r="H164" s="22" t="s">
        <v>270</v>
      </c>
      <c r="I164" s="22" t="s">
        <v>44</v>
      </c>
      <c r="J164" s="22" t="s">
        <v>389</v>
      </c>
      <c r="K164" s="22" t="s">
        <v>387</v>
      </c>
      <c r="L164" s="22" t="s">
        <v>388</v>
      </c>
      <c r="M164" s="22" t="s">
        <v>47</v>
      </c>
      <c r="N164" s="22" t="s">
        <v>271</v>
      </c>
      <c r="O164" s="22" t="s">
        <v>272</v>
      </c>
      <c r="P164" s="22" t="s">
        <v>371</v>
      </c>
      <c r="Q164" s="22" t="s">
        <v>333</v>
      </c>
      <c r="R164" s="22" t="s">
        <v>345</v>
      </c>
      <c r="S164" s="22" t="s">
        <v>337</v>
      </c>
      <c r="T164" s="22" t="s">
        <v>473</v>
      </c>
      <c r="U164" s="22" t="s">
        <v>338</v>
      </c>
      <c r="V164" s="22" t="s">
        <v>42</v>
      </c>
      <c r="W164" s="22" t="s">
        <v>372</v>
      </c>
      <c r="X164" s="22" t="s">
        <v>1385</v>
      </c>
      <c r="Y164" s="22" t="s">
        <v>1385</v>
      </c>
      <c r="Z164" s="22" t="s">
        <v>1385</v>
      </c>
      <c r="AA164" s="22" t="s">
        <v>1385</v>
      </c>
      <c r="AB164" s="22" t="s">
        <v>1385</v>
      </c>
      <c r="AC164" s="22" t="s">
        <v>1385</v>
      </c>
      <c r="AD164" s="22" t="s">
        <v>1385</v>
      </c>
      <c r="AE164" s="22" t="s">
        <v>1385</v>
      </c>
      <c r="AF164" s="22" t="s">
        <v>1385</v>
      </c>
      <c r="AG164" s="22" t="s">
        <v>1385</v>
      </c>
      <c r="AH164" s="22" t="s">
        <v>1385</v>
      </c>
      <c r="AI164" s="22" t="s">
        <v>1385</v>
      </c>
      <c r="AJ164" s="22" t="s">
        <v>1385</v>
      </c>
      <c r="AK164" s="22" t="s">
        <v>1385</v>
      </c>
      <c r="AL164" s="22" t="s">
        <v>1385</v>
      </c>
      <c r="AM164" s="22" t="s">
        <v>1385</v>
      </c>
      <c r="AN164" s="4" t="s">
        <v>254</v>
      </c>
      <c r="AO164" s="4" t="s">
        <v>609</v>
      </c>
      <c r="AP164" s="4" t="s">
        <v>703</v>
      </c>
      <c r="AR164" s="4" t="s">
        <v>310</v>
      </c>
      <c r="AS164" s="4" t="s">
        <v>310</v>
      </c>
      <c r="AT164" s="4" t="s">
        <v>310</v>
      </c>
    </row>
    <row r="165" spans="1:49" ht="15" customHeight="1" x14ac:dyDescent="0.2">
      <c r="A165" s="5" t="s">
        <v>1450</v>
      </c>
      <c r="B165" s="19" t="s">
        <v>1449</v>
      </c>
      <c r="C165" s="4" t="s">
        <v>225</v>
      </c>
      <c r="D165" s="13" t="s">
        <v>1404</v>
      </c>
      <c r="E165" s="19" t="s">
        <v>1405</v>
      </c>
      <c r="F165" s="22" t="s">
        <v>1384</v>
      </c>
      <c r="G165" s="22">
        <v>7</v>
      </c>
      <c r="H165" s="22" t="s">
        <v>166</v>
      </c>
      <c r="I165" s="22" t="s">
        <v>49</v>
      </c>
      <c r="J165" s="22" t="s">
        <v>176</v>
      </c>
      <c r="K165" s="22" t="s">
        <v>37</v>
      </c>
      <c r="L165" s="22" t="s">
        <v>93</v>
      </c>
      <c r="M165" s="22" t="s">
        <v>180</v>
      </c>
      <c r="N165" s="22" t="s">
        <v>179</v>
      </c>
      <c r="O165" s="22" t="s">
        <v>178</v>
      </c>
      <c r="P165" s="22" t="s">
        <v>101</v>
      </c>
      <c r="Q165" s="22" t="s">
        <v>346</v>
      </c>
      <c r="R165" s="22" t="s">
        <v>41</v>
      </c>
      <c r="S165" s="22" t="s">
        <v>177</v>
      </c>
      <c r="T165" s="22" t="s">
        <v>469</v>
      </c>
      <c r="U165" s="22" t="s">
        <v>104</v>
      </c>
      <c r="V165" s="22" t="s">
        <v>39</v>
      </c>
      <c r="W165" s="22" t="s">
        <v>185</v>
      </c>
      <c r="X165" s="22" t="s">
        <v>1385</v>
      </c>
      <c r="Y165" s="22" t="s">
        <v>1385</v>
      </c>
      <c r="Z165" s="22" t="s">
        <v>1385</v>
      </c>
      <c r="AA165" s="22" t="s">
        <v>1385</v>
      </c>
      <c r="AB165" s="22" t="s">
        <v>1385</v>
      </c>
      <c r="AC165" s="22" t="s">
        <v>1385</v>
      </c>
      <c r="AD165" s="22" t="s">
        <v>1385</v>
      </c>
      <c r="AE165" s="22" t="s">
        <v>1385</v>
      </c>
      <c r="AF165" s="22" t="s">
        <v>1385</v>
      </c>
      <c r="AG165" s="22" t="s">
        <v>1385</v>
      </c>
      <c r="AH165" s="22" t="s">
        <v>1385</v>
      </c>
      <c r="AI165" s="22" t="s">
        <v>1385</v>
      </c>
      <c r="AJ165" s="22" t="s">
        <v>1385</v>
      </c>
      <c r="AK165" s="22" t="s">
        <v>1385</v>
      </c>
      <c r="AL165" s="22" t="s">
        <v>1385</v>
      </c>
      <c r="AM165" s="22" t="s">
        <v>1385</v>
      </c>
      <c r="AN165" s="4" t="s">
        <v>254</v>
      </c>
      <c r="AO165" s="4" t="s">
        <v>308</v>
      </c>
      <c r="AP165" s="4" t="s">
        <v>703</v>
      </c>
      <c r="AR165" s="4" t="s">
        <v>310</v>
      </c>
      <c r="AS165" s="4" t="s">
        <v>310</v>
      </c>
      <c r="AT165" s="4" t="s">
        <v>310</v>
      </c>
      <c r="AU165" s="4" t="s">
        <v>1519</v>
      </c>
      <c r="AV165" s="4" t="s">
        <v>961</v>
      </c>
    </row>
    <row r="166" spans="1:49" ht="15" customHeight="1" x14ac:dyDescent="0.2">
      <c r="A166" s="5" t="s">
        <v>1216</v>
      </c>
      <c r="B166" s="19" t="s">
        <v>1448</v>
      </c>
      <c r="C166" s="4" t="s">
        <v>225</v>
      </c>
      <c r="D166" s="4" t="s">
        <v>1406</v>
      </c>
      <c r="E166" s="4" t="s">
        <v>1406</v>
      </c>
      <c r="F166" s="22" t="s">
        <v>1384</v>
      </c>
      <c r="G166" s="22">
        <v>8</v>
      </c>
      <c r="H166" s="22" t="s">
        <v>373</v>
      </c>
      <c r="I166" s="22" t="s">
        <v>51</v>
      </c>
      <c r="J166" s="22" t="s">
        <v>94</v>
      </c>
      <c r="K166" s="22" t="s">
        <v>85</v>
      </c>
      <c r="L166" s="22" t="s">
        <v>95</v>
      </c>
      <c r="M166" s="22" t="s">
        <v>86</v>
      </c>
      <c r="N166" s="22" t="s">
        <v>466</v>
      </c>
      <c r="O166" s="22" t="s">
        <v>75</v>
      </c>
      <c r="P166" s="22" t="s">
        <v>114</v>
      </c>
      <c r="Q166" s="22" t="s">
        <v>273</v>
      </c>
      <c r="R166" s="22" t="s">
        <v>103</v>
      </c>
      <c r="S166" s="22" t="s">
        <v>184</v>
      </c>
      <c r="T166" s="22" t="s">
        <v>73</v>
      </c>
      <c r="U166" s="22" t="s">
        <v>168</v>
      </c>
      <c r="V166" s="22" t="s">
        <v>52</v>
      </c>
      <c r="W166" s="22" t="s">
        <v>53</v>
      </c>
      <c r="X166" s="22" t="s">
        <v>1385</v>
      </c>
      <c r="Y166" s="22" t="s">
        <v>1385</v>
      </c>
      <c r="Z166" s="22" t="s">
        <v>1385</v>
      </c>
      <c r="AA166" s="22" t="s">
        <v>1385</v>
      </c>
      <c r="AB166" s="22" t="s">
        <v>1385</v>
      </c>
      <c r="AC166" s="22" t="s">
        <v>1385</v>
      </c>
      <c r="AD166" s="22" t="s">
        <v>1385</v>
      </c>
      <c r="AE166" s="22" t="s">
        <v>1385</v>
      </c>
      <c r="AF166" s="22" t="s">
        <v>1385</v>
      </c>
      <c r="AG166" s="22" t="s">
        <v>1385</v>
      </c>
      <c r="AH166" s="22" t="s">
        <v>1385</v>
      </c>
      <c r="AI166" s="22" t="s">
        <v>1385</v>
      </c>
      <c r="AJ166" s="22" t="s">
        <v>1385</v>
      </c>
      <c r="AK166" s="22" t="s">
        <v>1385</v>
      </c>
      <c r="AL166" s="22" t="s">
        <v>1385</v>
      </c>
      <c r="AM166" s="22" t="s">
        <v>1385</v>
      </c>
      <c r="AN166" s="4" t="s">
        <v>254</v>
      </c>
      <c r="AO166" s="4" t="s">
        <v>308</v>
      </c>
      <c r="AP166" s="4" t="s">
        <v>703</v>
      </c>
      <c r="AR166" s="4" t="s">
        <v>310</v>
      </c>
      <c r="AS166" s="4" t="s">
        <v>310</v>
      </c>
      <c r="AT166" s="4" t="s">
        <v>310</v>
      </c>
      <c r="AU166" s="4" t="s">
        <v>1459</v>
      </c>
      <c r="AW166" s="4" t="s">
        <v>961</v>
      </c>
    </row>
    <row r="167" spans="1:49" ht="15" customHeight="1" x14ac:dyDescent="0.2">
      <c r="B167" s="19"/>
      <c r="C167" s="4" t="s">
        <v>700</v>
      </c>
      <c r="D167" s="5" t="s">
        <v>1407</v>
      </c>
      <c r="E167" s="14" t="s">
        <v>1408</v>
      </c>
      <c r="F167" s="22" t="s">
        <v>1386</v>
      </c>
      <c r="G167" s="22">
        <v>5</v>
      </c>
      <c r="H167" s="22" t="s">
        <v>110</v>
      </c>
      <c r="I167" s="22" t="s">
        <v>131</v>
      </c>
      <c r="J167" s="22" t="s">
        <v>140</v>
      </c>
      <c r="K167" s="22" t="s">
        <v>50</v>
      </c>
      <c r="L167" s="22" t="s">
        <v>88</v>
      </c>
      <c r="M167" s="22" t="s">
        <v>96</v>
      </c>
      <c r="N167" s="22" t="s">
        <v>65</v>
      </c>
      <c r="O167" s="22" t="s">
        <v>77</v>
      </c>
      <c r="P167" s="22" t="s">
        <v>347</v>
      </c>
      <c r="Q167" s="22" t="s">
        <v>59</v>
      </c>
      <c r="R167" s="22" t="s">
        <v>467</v>
      </c>
      <c r="S167" s="22" t="s">
        <v>67</v>
      </c>
      <c r="T167" s="22" t="s">
        <v>64</v>
      </c>
      <c r="U167" s="22" t="s">
        <v>82</v>
      </c>
      <c r="V167" s="22" t="s">
        <v>78</v>
      </c>
      <c r="W167" s="22" t="s">
        <v>130</v>
      </c>
      <c r="X167" s="22" t="s">
        <v>1387</v>
      </c>
      <c r="Y167" s="22" t="s">
        <v>1387</v>
      </c>
      <c r="Z167" s="22" t="s">
        <v>1387</v>
      </c>
      <c r="AA167" s="22" t="s">
        <v>1387</v>
      </c>
      <c r="AB167" s="22" t="s">
        <v>1387</v>
      </c>
      <c r="AC167" s="22" t="s">
        <v>1387</v>
      </c>
      <c r="AD167" s="22" t="s">
        <v>1387</v>
      </c>
      <c r="AE167" s="22" t="s">
        <v>1387</v>
      </c>
      <c r="AF167" s="22" t="s">
        <v>1387</v>
      </c>
      <c r="AG167" s="22" t="s">
        <v>1387</v>
      </c>
      <c r="AH167" s="22" t="s">
        <v>1387</v>
      </c>
      <c r="AI167" s="22" t="s">
        <v>1387</v>
      </c>
      <c r="AJ167" s="22" t="s">
        <v>1387</v>
      </c>
      <c r="AK167" s="22" t="s">
        <v>1387</v>
      </c>
      <c r="AL167" s="22" t="s">
        <v>1387</v>
      </c>
      <c r="AM167" s="22" t="s">
        <v>1387</v>
      </c>
      <c r="AN167" s="4" t="s">
        <v>254</v>
      </c>
      <c r="AR167" s="4" t="s">
        <v>310</v>
      </c>
      <c r="AS167" s="4" t="s">
        <v>310</v>
      </c>
      <c r="AU167" s="4" t="s">
        <v>1435</v>
      </c>
    </row>
    <row r="168" spans="1:49" ht="15" customHeight="1" x14ac:dyDescent="0.2">
      <c r="A168" s="5" t="s">
        <v>1466</v>
      </c>
      <c r="B168" s="19" t="s">
        <v>1465</v>
      </c>
      <c r="C168" s="4" t="s">
        <v>957</v>
      </c>
      <c r="D168" s="13" t="s">
        <v>589</v>
      </c>
      <c r="E168" s="19" t="s">
        <v>1409</v>
      </c>
      <c r="F168" s="22" t="s">
        <v>553</v>
      </c>
      <c r="G168" s="22">
        <v>7</v>
      </c>
      <c r="H168" s="22" t="s">
        <v>67</v>
      </c>
      <c r="I168" s="22" t="s">
        <v>344</v>
      </c>
      <c r="J168" s="22" t="s">
        <v>112</v>
      </c>
      <c r="K168" s="22" t="s">
        <v>345</v>
      </c>
      <c r="L168" s="22" t="s">
        <v>90</v>
      </c>
      <c r="M168" s="22" t="s">
        <v>121</v>
      </c>
      <c r="N168" s="22" t="s">
        <v>374</v>
      </c>
      <c r="O168" s="22" t="s">
        <v>186</v>
      </c>
      <c r="P168" s="22" t="s">
        <v>118</v>
      </c>
      <c r="Q168" s="22" t="s">
        <v>142</v>
      </c>
      <c r="R168" s="22" t="s">
        <v>123</v>
      </c>
      <c r="S168" s="22" t="s">
        <v>381</v>
      </c>
      <c r="T168" s="22" t="s">
        <v>81</v>
      </c>
      <c r="U168" s="22" t="s">
        <v>468</v>
      </c>
      <c r="V168" s="22" t="s">
        <v>274</v>
      </c>
      <c r="W168" s="22" t="s">
        <v>41</v>
      </c>
      <c r="X168" s="22" t="s">
        <v>1388</v>
      </c>
      <c r="Y168" s="22" t="s">
        <v>1388</v>
      </c>
      <c r="Z168" s="22" t="s">
        <v>1388</v>
      </c>
      <c r="AA168" s="22" t="s">
        <v>1388</v>
      </c>
      <c r="AB168" s="22" t="s">
        <v>1388</v>
      </c>
      <c r="AC168" s="22" t="s">
        <v>1388</v>
      </c>
      <c r="AD168" s="22" t="s">
        <v>1388</v>
      </c>
      <c r="AE168" s="22" t="s">
        <v>1388</v>
      </c>
      <c r="AF168" s="22" t="s">
        <v>1388</v>
      </c>
      <c r="AG168" s="22" t="s">
        <v>1388</v>
      </c>
      <c r="AH168" s="22" t="s">
        <v>1388</v>
      </c>
      <c r="AI168" s="22" t="s">
        <v>1388</v>
      </c>
      <c r="AJ168" s="22" t="s">
        <v>1388</v>
      </c>
      <c r="AK168" s="22" t="s">
        <v>1388</v>
      </c>
      <c r="AL168" s="22" t="s">
        <v>1388</v>
      </c>
      <c r="AM168" s="22" t="s">
        <v>1388</v>
      </c>
      <c r="AN168" s="4" t="s">
        <v>254</v>
      </c>
      <c r="AO168" s="4" t="s">
        <v>1473</v>
      </c>
      <c r="AP168" s="4" t="s">
        <v>1546</v>
      </c>
      <c r="AR168" s="4" t="s">
        <v>310</v>
      </c>
      <c r="AS168" s="4" t="s">
        <v>310</v>
      </c>
      <c r="AT168" s="4" t="s">
        <v>310</v>
      </c>
      <c r="AU168" s="4" t="s">
        <v>1455</v>
      </c>
      <c r="AV168" s="4" t="s">
        <v>1477</v>
      </c>
    </row>
    <row r="169" spans="1:49" ht="15" customHeight="1" x14ac:dyDescent="0.2">
      <c r="A169" s="5" t="s">
        <v>1447</v>
      </c>
      <c r="B169" s="19" t="s">
        <v>1446</v>
      </c>
      <c r="C169" s="4" t="s">
        <v>225</v>
      </c>
      <c r="D169" s="13" t="s">
        <v>1410</v>
      </c>
      <c r="E169" s="13" t="s">
        <v>1410</v>
      </c>
      <c r="F169" s="22" t="s">
        <v>1389</v>
      </c>
      <c r="G169" s="22">
        <v>1</v>
      </c>
      <c r="H169" s="22" t="s">
        <v>558</v>
      </c>
      <c r="I169" s="22" t="s">
        <v>275</v>
      </c>
      <c r="J169" s="22" t="s">
        <v>352</v>
      </c>
      <c r="K169" s="22" t="s">
        <v>132</v>
      </c>
      <c r="L169" s="22" t="s">
        <v>351</v>
      </c>
      <c r="M169" s="22" t="s">
        <v>54</v>
      </c>
      <c r="N169" s="22" t="s">
        <v>382</v>
      </c>
      <c r="O169" s="22" t="s">
        <v>274</v>
      </c>
      <c r="P169" s="22" t="s">
        <v>143</v>
      </c>
      <c r="Q169" s="22" t="s">
        <v>142</v>
      </c>
      <c r="R169" s="22" t="s">
        <v>334</v>
      </c>
      <c r="S169" s="22" t="s">
        <v>680</v>
      </c>
      <c r="T169" s="22" t="s">
        <v>140</v>
      </c>
      <c r="U169" s="22" t="s">
        <v>50</v>
      </c>
      <c r="V169" s="22" t="s">
        <v>169</v>
      </c>
      <c r="W169" s="22" t="s">
        <v>171</v>
      </c>
      <c r="X169" s="22" t="s">
        <v>1385</v>
      </c>
      <c r="Y169" s="22" t="s">
        <v>1385</v>
      </c>
      <c r="Z169" s="22" t="s">
        <v>1385</v>
      </c>
      <c r="AA169" s="22" t="s">
        <v>1385</v>
      </c>
      <c r="AB169" s="22" t="s">
        <v>1385</v>
      </c>
      <c r="AC169" s="22" t="s">
        <v>1385</v>
      </c>
      <c r="AD169" s="22" t="s">
        <v>1385</v>
      </c>
      <c r="AE169" s="22" t="s">
        <v>1385</v>
      </c>
      <c r="AF169" s="22" t="s">
        <v>1385</v>
      </c>
      <c r="AG169" s="22" t="s">
        <v>1385</v>
      </c>
      <c r="AH169" s="22" t="s">
        <v>1385</v>
      </c>
      <c r="AI169" s="22" t="s">
        <v>1385</v>
      </c>
      <c r="AJ169" s="22" t="s">
        <v>1385</v>
      </c>
      <c r="AK169" s="22" t="s">
        <v>1385</v>
      </c>
      <c r="AL169" s="22" t="s">
        <v>1385</v>
      </c>
      <c r="AM169" s="22" t="s">
        <v>1385</v>
      </c>
      <c r="AN169" s="4" t="s">
        <v>254</v>
      </c>
      <c r="AO169" s="4" t="s">
        <v>609</v>
      </c>
      <c r="AP169" s="4" t="s">
        <v>703</v>
      </c>
      <c r="AR169" s="4" t="s">
        <v>310</v>
      </c>
      <c r="AS169" s="4" t="s">
        <v>310</v>
      </c>
      <c r="AT169" s="4" t="s">
        <v>310</v>
      </c>
      <c r="AU169" s="4" t="s">
        <v>1472</v>
      </c>
    </row>
    <row r="170" spans="1:49" ht="15" customHeight="1" x14ac:dyDescent="0.2">
      <c r="A170" s="5" t="s">
        <v>1445</v>
      </c>
      <c r="B170" s="19" t="s">
        <v>1444</v>
      </c>
      <c r="C170" s="4" t="s">
        <v>1769</v>
      </c>
      <c r="D170" s="4" t="s">
        <v>1411</v>
      </c>
      <c r="E170" s="13" t="s">
        <v>1412</v>
      </c>
      <c r="F170" s="22" t="s">
        <v>1389</v>
      </c>
      <c r="G170" s="22">
        <v>2</v>
      </c>
      <c r="H170" s="22" t="s">
        <v>119</v>
      </c>
      <c r="I170" s="22" t="s">
        <v>173</v>
      </c>
      <c r="J170" s="22" t="s">
        <v>131</v>
      </c>
      <c r="K170" s="22" t="s">
        <v>87</v>
      </c>
      <c r="L170" s="22" t="s">
        <v>112</v>
      </c>
      <c r="M170" s="22" t="s">
        <v>165</v>
      </c>
      <c r="N170" s="22" t="s">
        <v>71</v>
      </c>
      <c r="O170" s="22" t="s">
        <v>72</v>
      </c>
      <c r="P170" s="22" t="s">
        <v>110</v>
      </c>
      <c r="Q170" s="22" t="s">
        <v>56</v>
      </c>
      <c r="R170" s="22" t="s">
        <v>175</v>
      </c>
      <c r="S170" s="22" t="s">
        <v>57</v>
      </c>
      <c r="T170" s="22" t="s">
        <v>58</v>
      </c>
      <c r="U170" s="22" t="s">
        <v>55</v>
      </c>
      <c r="V170" s="22" t="s">
        <v>146</v>
      </c>
      <c r="W170" s="22" t="s">
        <v>61</v>
      </c>
      <c r="X170" s="22" t="s">
        <v>1385</v>
      </c>
      <c r="Y170" s="22" t="s">
        <v>1385</v>
      </c>
      <c r="Z170" s="22" t="s">
        <v>1385</v>
      </c>
      <c r="AA170" s="22" t="s">
        <v>1385</v>
      </c>
      <c r="AB170" s="22" t="s">
        <v>1385</v>
      </c>
      <c r="AC170" s="22" t="s">
        <v>1385</v>
      </c>
      <c r="AD170" s="22" t="s">
        <v>1385</v>
      </c>
      <c r="AE170" s="22" t="s">
        <v>1385</v>
      </c>
      <c r="AF170" s="22" t="s">
        <v>1385</v>
      </c>
      <c r="AG170" s="22" t="s">
        <v>1385</v>
      </c>
      <c r="AH170" s="22" t="s">
        <v>1385</v>
      </c>
      <c r="AI170" s="22" t="s">
        <v>1385</v>
      </c>
      <c r="AJ170" s="22" t="s">
        <v>1385</v>
      </c>
      <c r="AK170" s="22" t="s">
        <v>1385</v>
      </c>
      <c r="AL170" s="22" t="s">
        <v>1385</v>
      </c>
      <c r="AM170" s="22" t="s">
        <v>1385</v>
      </c>
      <c r="AN170" s="4" t="s">
        <v>254</v>
      </c>
      <c r="AU170" s="4" t="s">
        <v>1476</v>
      </c>
    </row>
    <row r="171" spans="1:49" ht="15" customHeight="1" x14ac:dyDescent="0.2">
      <c r="A171" s="5" t="s">
        <v>1552</v>
      </c>
      <c r="B171" s="19" t="s">
        <v>1551</v>
      </c>
      <c r="C171" s="4" t="s">
        <v>225</v>
      </c>
      <c r="D171" s="4" t="s">
        <v>1486</v>
      </c>
      <c r="E171" s="4" t="s">
        <v>1486</v>
      </c>
      <c r="F171" s="27" t="s">
        <v>1478</v>
      </c>
      <c r="G171" s="27">
        <v>8</v>
      </c>
      <c r="H171" s="27" t="s">
        <v>370</v>
      </c>
      <c r="I171" s="27" t="s">
        <v>365</v>
      </c>
      <c r="J171" s="27" t="s">
        <v>366</v>
      </c>
      <c r="K171" s="27" t="s">
        <v>376</v>
      </c>
      <c r="L171" s="27" t="s">
        <v>379</v>
      </c>
      <c r="M171" s="27" t="s">
        <v>391</v>
      </c>
      <c r="N171" s="27" t="s">
        <v>201</v>
      </c>
      <c r="O171" s="27" t="s">
        <v>62</v>
      </c>
      <c r="P171" s="27" t="s">
        <v>393</v>
      </c>
      <c r="Q171" s="27" t="s">
        <v>199</v>
      </c>
      <c r="R171" s="27" t="s">
        <v>394</v>
      </c>
      <c r="S171" s="27" t="s">
        <v>395</v>
      </c>
      <c r="T171" s="27" t="s">
        <v>163</v>
      </c>
      <c r="U171" s="27" t="s">
        <v>389</v>
      </c>
      <c r="V171" s="27" t="s">
        <v>390</v>
      </c>
      <c r="W171" s="27" t="s">
        <v>195</v>
      </c>
      <c r="X171" s="27" t="s">
        <v>1479</v>
      </c>
      <c r="Y171" s="27" t="s">
        <v>1479</v>
      </c>
      <c r="Z171" s="27" t="s">
        <v>1479</v>
      </c>
      <c r="AA171" s="27" t="s">
        <v>1479</v>
      </c>
      <c r="AB171" s="27" t="s">
        <v>1479</v>
      </c>
      <c r="AC171" s="27" t="s">
        <v>1479</v>
      </c>
      <c r="AD171" s="27" t="s">
        <v>1479</v>
      </c>
      <c r="AE171" s="27" t="s">
        <v>1479</v>
      </c>
      <c r="AF171" s="27" t="s">
        <v>1479</v>
      </c>
      <c r="AG171" s="27" t="s">
        <v>1479</v>
      </c>
      <c r="AH171" s="27" t="s">
        <v>1479</v>
      </c>
      <c r="AI171" s="27" t="s">
        <v>1479</v>
      </c>
      <c r="AJ171" s="27" t="s">
        <v>1479</v>
      </c>
      <c r="AK171" s="27" t="s">
        <v>1479</v>
      </c>
      <c r="AL171" s="27" t="s">
        <v>1479</v>
      </c>
      <c r="AM171" s="27" t="s">
        <v>1479</v>
      </c>
      <c r="AN171" s="4" t="s">
        <v>254</v>
      </c>
      <c r="AO171" s="4" t="s">
        <v>609</v>
      </c>
      <c r="AP171" s="4" t="s">
        <v>703</v>
      </c>
      <c r="AR171" s="4" t="s">
        <v>310</v>
      </c>
      <c r="AT171" s="4" t="s">
        <v>310</v>
      </c>
      <c r="AU171" s="4" t="s">
        <v>1588</v>
      </c>
    </row>
    <row r="172" spans="1:49" ht="15" customHeight="1" x14ac:dyDescent="0.2">
      <c r="A172" s="5" t="s">
        <v>1550</v>
      </c>
      <c r="B172" s="19" t="s">
        <v>1549</v>
      </c>
      <c r="C172" s="4" t="s">
        <v>957</v>
      </c>
      <c r="D172" s="13" t="s">
        <v>1487</v>
      </c>
      <c r="E172" s="13" t="s">
        <v>1487</v>
      </c>
      <c r="F172" s="27" t="s">
        <v>1480</v>
      </c>
      <c r="G172" s="27">
        <v>1</v>
      </c>
      <c r="H172" s="27" t="s">
        <v>105</v>
      </c>
      <c r="I172" s="27" t="s">
        <v>190</v>
      </c>
      <c r="J172" s="27" t="s">
        <v>83</v>
      </c>
      <c r="K172" s="27" t="s">
        <v>77</v>
      </c>
      <c r="L172" s="27" t="s">
        <v>267</v>
      </c>
      <c r="M172" s="27" t="s">
        <v>268</v>
      </c>
      <c r="N172" s="27" t="s">
        <v>120</v>
      </c>
      <c r="O172" s="27" t="s">
        <v>191</v>
      </c>
      <c r="P172" s="27" t="s">
        <v>139</v>
      </c>
      <c r="Q172" s="27" t="s">
        <v>164</v>
      </c>
      <c r="R172" s="27" t="s">
        <v>192</v>
      </c>
      <c r="S172" s="27" t="s">
        <v>129</v>
      </c>
      <c r="T172" s="27" t="s">
        <v>67</v>
      </c>
      <c r="U172" s="27" t="s">
        <v>66</v>
      </c>
      <c r="V172" s="27" t="s">
        <v>98</v>
      </c>
      <c r="W172" s="27" t="s">
        <v>99</v>
      </c>
      <c r="X172" s="27" t="s">
        <v>1479</v>
      </c>
      <c r="Y172" s="27" t="s">
        <v>1479</v>
      </c>
      <c r="Z172" s="27" t="s">
        <v>1479</v>
      </c>
      <c r="AA172" s="27" t="s">
        <v>1479</v>
      </c>
      <c r="AB172" s="27" t="s">
        <v>1479</v>
      </c>
      <c r="AC172" s="27" t="s">
        <v>1479</v>
      </c>
      <c r="AD172" s="27" t="s">
        <v>1479</v>
      </c>
      <c r="AE172" s="27" t="s">
        <v>1479</v>
      </c>
      <c r="AF172" s="27" t="s">
        <v>1479</v>
      </c>
      <c r="AG172" s="27" t="s">
        <v>1479</v>
      </c>
      <c r="AH172" s="27" t="s">
        <v>1479</v>
      </c>
      <c r="AI172" s="27" t="s">
        <v>1479</v>
      </c>
      <c r="AJ172" s="27" t="s">
        <v>1479</v>
      </c>
      <c r="AK172" s="27" t="s">
        <v>1479</v>
      </c>
      <c r="AL172" s="27" t="s">
        <v>1479</v>
      </c>
      <c r="AM172" s="27" t="s">
        <v>1479</v>
      </c>
      <c r="AN172" s="4" t="s">
        <v>254</v>
      </c>
      <c r="AO172" s="4" t="s">
        <v>1584</v>
      </c>
      <c r="AP172" s="4" t="s">
        <v>1649</v>
      </c>
      <c r="AR172" s="4" t="s">
        <v>310</v>
      </c>
      <c r="AS172" s="4" t="s">
        <v>310</v>
      </c>
      <c r="AT172" s="4" t="s">
        <v>310</v>
      </c>
      <c r="AU172" s="4" t="s">
        <v>1542</v>
      </c>
      <c r="AV172" s="4" t="s">
        <v>1588</v>
      </c>
    </row>
    <row r="173" spans="1:49" ht="15" customHeight="1" x14ac:dyDescent="0.2">
      <c r="A173" s="5" t="s">
        <v>1562</v>
      </c>
      <c r="B173" s="19" t="s">
        <v>1561</v>
      </c>
      <c r="C173" s="19" t="s">
        <v>957</v>
      </c>
      <c r="D173" s="4" t="s">
        <v>1488</v>
      </c>
      <c r="E173" s="13" t="s">
        <v>1489</v>
      </c>
      <c r="F173" s="27" t="s">
        <v>1480</v>
      </c>
      <c r="G173" s="27">
        <v>2</v>
      </c>
      <c r="H173" s="27" t="s">
        <v>371</v>
      </c>
      <c r="I173" s="27" t="s">
        <v>78</v>
      </c>
      <c r="J173" s="27" t="s">
        <v>44</v>
      </c>
      <c r="K173" s="27" t="s">
        <v>47</v>
      </c>
      <c r="L173" s="27" t="s">
        <v>171</v>
      </c>
      <c r="M173" s="27" t="s">
        <v>169</v>
      </c>
      <c r="N173" s="27" t="s">
        <v>86</v>
      </c>
      <c r="O173" s="27" t="s">
        <v>95</v>
      </c>
      <c r="P173" s="27" t="s">
        <v>51</v>
      </c>
      <c r="Q173" s="27" t="s">
        <v>373</v>
      </c>
      <c r="R173" s="27" t="s">
        <v>165</v>
      </c>
      <c r="S173" s="27" t="s">
        <v>112</v>
      </c>
      <c r="T173" s="27" t="s">
        <v>119</v>
      </c>
      <c r="U173" s="27" t="s">
        <v>173</v>
      </c>
      <c r="V173" s="27" t="s">
        <v>41</v>
      </c>
      <c r="W173" s="27" t="s">
        <v>272</v>
      </c>
      <c r="X173" s="27" t="s">
        <v>1479</v>
      </c>
      <c r="Y173" s="27" t="s">
        <v>1479</v>
      </c>
      <c r="Z173" s="27" t="s">
        <v>1479</v>
      </c>
      <c r="AA173" s="27" t="s">
        <v>1479</v>
      </c>
      <c r="AB173" s="27" t="s">
        <v>1479</v>
      </c>
      <c r="AC173" s="27" t="s">
        <v>1479</v>
      </c>
      <c r="AD173" s="27" t="s">
        <v>1479</v>
      </c>
      <c r="AE173" s="27" t="s">
        <v>1479</v>
      </c>
      <c r="AF173" s="27" t="s">
        <v>1479</v>
      </c>
      <c r="AG173" s="27" t="s">
        <v>1479</v>
      </c>
      <c r="AH173" s="27" t="s">
        <v>1479</v>
      </c>
      <c r="AI173" s="27" t="s">
        <v>1479</v>
      </c>
      <c r="AJ173" s="27" t="s">
        <v>1479</v>
      </c>
      <c r="AK173" s="27" t="s">
        <v>1479</v>
      </c>
      <c r="AL173" s="27" t="s">
        <v>1479</v>
      </c>
      <c r="AM173" s="27" t="s">
        <v>1479</v>
      </c>
      <c r="AN173" s="4" t="s">
        <v>254</v>
      </c>
      <c r="AO173" s="4" t="s">
        <v>1539</v>
      </c>
      <c r="AP173" s="4" t="s">
        <v>1709</v>
      </c>
      <c r="AR173" s="4" t="s">
        <v>310</v>
      </c>
      <c r="AS173" s="4" t="s">
        <v>310</v>
      </c>
      <c r="AT173" s="4" t="s">
        <v>310</v>
      </c>
      <c r="AU173" s="4" t="s">
        <v>1588</v>
      </c>
    </row>
    <row r="174" spans="1:49" ht="15" customHeight="1" x14ac:dyDescent="0.2">
      <c r="A174" s="5" t="s">
        <v>1527</v>
      </c>
      <c r="B174" s="19" t="s">
        <v>1526</v>
      </c>
      <c r="C174" s="4" t="s">
        <v>225</v>
      </c>
      <c r="D174" s="5" t="s">
        <v>1490</v>
      </c>
      <c r="E174" s="14" t="s">
        <v>1491</v>
      </c>
      <c r="F174" s="27" t="s">
        <v>1480</v>
      </c>
      <c r="G174" s="27">
        <v>5</v>
      </c>
      <c r="H174" s="27" t="s">
        <v>558</v>
      </c>
      <c r="I174" s="27" t="s">
        <v>349</v>
      </c>
      <c r="J174" s="27" t="s">
        <v>142</v>
      </c>
      <c r="K174" s="27" t="s">
        <v>334</v>
      </c>
      <c r="L174" s="27" t="s">
        <v>332</v>
      </c>
      <c r="M174" s="27" t="s">
        <v>337</v>
      </c>
      <c r="N174" s="27" t="s">
        <v>200</v>
      </c>
      <c r="O174" s="27" t="s">
        <v>121</v>
      </c>
      <c r="P174" s="27" t="s">
        <v>348</v>
      </c>
      <c r="Q174" s="27" t="s">
        <v>143</v>
      </c>
      <c r="R174" s="27" t="s">
        <v>133</v>
      </c>
      <c r="S174" s="27" t="s">
        <v>148</v>
      </c>
      <c r="T174" s="27" t="s">
        <v>59</v>
      </c>
      <c r="U174" s="27" t="s">
        <v>335</v>
      </c>
      <c r="V174" s="27" t="s">
        <v>126</v>
      </c>
      <c r="W174" s="27" t="s">
        <v>118</v>
      </c>
      <c r="X174" s="27" t="s">
        <v>1479</v>
      </c>
      <c r="Y174" s="27" t="s">
        <v>1479</v>
      </c>
      <c r="Z174" s="27" t="s">
        <v>1479</v>
      </c>
      <c r="AA174" s="27" t="s">
        <v>1479</v>
      </c>
      <c r="AB174" s="27" t="s">
        <v>1479</v>
      </c>
      <c r="AC174" s="27" t="s">
        <v>1479</v>
      </c>
      <c r="AD174" s="27" t="s">
        <v>1479</v>
      </c>
      <c r="AE174" s="27" t="s">
        <v>1479</v>
      </c>
      <c r="AF174" s="27" t="s">
        <v>1479</v>
      </c>
      <c r="AG174" s="27" t="s">
        <v>1479</v>
      </c>
      <c r="AH174" s="27" t="s">
        <v>1479</v>
      </c>
      <c r="AI174" s="27" t="s">
        <v>1479</v>
      </c>
      <c r="AJ174" s="27" t="s">
        <v>1479</v>
      </c>
      <c r="AK174" s="27" t="s">
        <v>1479</v>
      </c>
      <c r="AL174" s="27" t="s">
        <v>1479</v>
      </c>
      <c r="AM174" s="27" t="s">
        <v>1479</v>
      </c>
      <c r="AN174" s="4" t="s">
        <v>254</v>
      </c>
      <c r="AO174" s="4" t="s">
        <v>609</v>
      </c>
      <c r="AP174" s="4" t="s">
        <v>703</v>
      </c>
      <c r="AR174" s="4" t="s">
        <v>310</v>
      </c>
      <c r="AS174" s="4" t="s">
        <v>310</v>
      </c>
      <c r="AT174" s="4" t="s">
        <v>310</v>
      </c>
      <c r="AV174" s="4" t="s">
        <v>1588</v>
      </c>
    </row>
    <row r="175" spans="1:49" ht="15" customHeight="1" x14ac:dyDescent="0.2">
      <c r="A175" s="5" t="s">
        <v>1529</v>
      </c>
      <c r="B175" s="19" t="s">
        <v>1528</v>
      </c>
      <c r="C175" s="4" t="s">
        <v>957</v>
      </c>
      <c r="D175" s="13" t="s">
        <v>1492</v>
      </c>
      <c r="E175" s="13" t="s">
        <v>1493</v>
      </c>
      <c r="F175" s="27" t="s">
        <v>1480</v>
      </c>
      <c r="G175" s="27">
        <v>6</v>
      </c>
      <c r="H175" s="27" t="s">
        <v>175</v>
      </c>
      <c r="I175" s="27" t="s">
        <v>168</v>
      </c>
      <c r="J175" s="27" t="s">
        <v>73</v>
      </c>
      <c r="K175" s="27" t="s">
        <v>63</v>
      </c>
      <c r="L175" s="27" t="s">
        <v>58</v>
      </c>
      <c r="M175" s="27" t="s">
        <v>162</v>
      </c>
      <c r="N175" s="27" t="s">
        <v>64</v>
      </c>
      <c r="O175" s="27" t="s">
        <v>136</v>
      </c>
      <c r="P175" s="27" t="s">
        <v>97</v>
      </c>
      <c r="Q175" s="27" t="s">
        <v>114</v>
      </c>
      <c r="R175" s="27" t="s">
        <v>92</v>
      </c>
      <c r="S175" s="27" t="s">
        <v>72</v>
      </c>
      <c r="T175" s="27" t="s">
        <v>85</v>
      </c>
      <c r="U175" s="27" t="s">
        <v>94</v>
      </c>
      <c r="V175" s="27" t="s">
        <v>48</v>
      </c>
      <c r="W175" s="27" t="s">
        <v>368</v>
      </c>
      <c r="X175" s="27" t="s">
        <v>1479</v>
      </c>
      <c r="Y175" s="27" t="s">
        <v>1479</v>
      </c>
      <c r="Z175" s="27" t="s">
        <v>1479</v>
      </c>
      <c r="AA175" s="27" t="s">
        <v>1479</v>
      </c>
      <c r="AB175" s="27" t="s">
        <v>1479</v>
      </c>
      <c r="AC175" s="27" t="s">
        <v>1479</v>
      </c>
      <c r="AD175" s="27" t="s">
        <v>1479</v>
      </c>
      <c r="AE175" s="27" t="s">
        <v>1479</v>
      </c>
      <c r="AF175" s="27" t="s">
        <v>1479</v>
      </c>
      <c r="AG175" s="27" t="s">
        <v>1479</v>
      </c>
      <c r="AH175" s="27" t="s">
        <v>1479</v>
      </c>
      <c r="AI175" s="27" t="s">
        <v>1479</v>
      </c>
      <c r="AJ175" s="27" t="s">
        <v>1479</v>
      </c>
      <c r="AK175" s="27" t="s">
        <v>1479</v>
      </c>
      <c r="AL175" s="27" t="s">
        <v>1479</v>
      </c>
      <c r="AM175" s="27" t="s">
        <v>1479</v>
      </c>
      <c r="AN175" s="4" t="s">
        <v>254</v>
      </c>
      <c r="AO175" s="4" t="s">
        <v>1541</v>
      </c>
    </row>
    <row r="176" spans="1:49" ht="15" customHeight="1" x14ac:dyDescent="0.2">
      <c r="A176" s="5" t="s">
        <v>1554</v>
      </c>
      <c r="B176" s="19" t="s">
        <v>1553</v>
      </c>
      <c r="C176" s="4" t="s">
        <v>957</v>
      </c>
      <c r="D176" s="13" t="s">
        <v>1493</v>
      </c>
      <c r="E176" s="19" t="s">
        <v>1494</v>
      </c>
      <c r="F176" s="27" t="s">
        <v>1480</v>
      </c>
      <c r="G176" s="27">
        <v>7</v>
      </c>
      <c r="H176" s="27" t="s">
        <v>382</v>
      </c>
      <c r="I176" s="27" t="s">
        <v>364</v>
      </c>
      <c r="J176" s="27" t="s">
        <v>471</v>
      </c>
      <c r="K176" s="27" t="s">
        <v>381</v>
      </c>
      <c r="L176" s="27" t="s">
        <v>134</v>
      </c>
      <c r="M176" s="27" t="s">
        <v>135</v>
      </c>
      <c r="N176" s="27" t="s">
        <v>124</v>
      </c>
      <c r="O176" s="27" t="s">
        <v>472</v>
      </c>
      <c r="P176" s="27" t="s">
        <v>42</v>
      </c>
      <c r="Q176" s="27" t="s">
        <v>466</v>
      </c>
      <c r="R176" s="27" t="s">
        <v>177</v>
      </c>
      <c r="S176" s="27" t="s">
        <v>93</v>
      </c>
      <c r="T176" s="27" t="s">
        <v>74</v>
      </c>
      <c r="U176" s="27" t="s">
        <v>75</v>
      </c>
      <c r="V176" s="27" t="s">
        <v>275</v>
      </c>
      <c r="W176" s="27" t="s">
        <v>125</v>
      </c>
      <c r="X176" s="27" t="s">
        <v>1479</v>
      </c>
      <c r="Y176" s="27" t="s">
        <v>1479</v>
      </c>
      <c r="Z176" s="27" t="s">
        <v>1479</v>
      </c>
      <c r="AA176" s="27" t="s">
        <v>1479</v>
      </c>
      <c r="AB176" s="27" t="s">
        <v>1479</v>
      </c>
      <c r="AC176" s="27" t="s">
        <v>1479</v>
      </c>
      <c r="AD176" s="27" t="s">
        <v>1479</v>
      </c>
      <c r="AE176" s="27" t="s">
        <v>1479</v>
      </c>
      <c r="AF176" s="27" t="s">
        <v>1479</v>
      </c>
      <c r="AG176" s="27" t="s">
        <v>1479</v>
      </c>
      <c r="AH176" s="27" t="s">
        <v>1479</v>
      </c>
      <c r="AI176" s="27" t="s">
        <v>1479</v>
      </c>
      <c r="AJ176" s="27" t="s">
        <v>1479</v>
      </c>
      <c r="AK176" s="27" t="s">
        <v>1479</v>
      </c>
      <c r="AL176" s="27" t="s">
        <v>1479</v>
      </c>
      <c r="AM176" s="27" t="s">
        <v>1479</v>
      </c>
      <c r="AN176" s="4" t="s">
        <v>254</v>
      </c>
      <c r="AO176" s="4" t="s">
        <v>1541</v>
      </c>
      <c r="AU176" s="4" t="s">
        <v>1588</v>
      </c>
    </row>
    <row r="177" spans="1:48" ht="15" customHeight="1" x14ac:dyDescent="0.2">
      <c r="A177" s="5" t="s">
        <v>1560</v>
      </c>
      <c r="B177" s="19" t="s">
        <v>1559</v>
      </c>
      <c r="C177" s="4" t="s">
        <v>957</v>
      </c>
      <c r="D177" s="4" t="s">
        <v>1495</v>
      </c>
      <c r="E177" s="4" t="s">
        <v>1495</v>
      </c>
      <c r="F177" s="27" t="s">
        <v>1480</v>
      </c>
      <c r="G177" s="27">
        <v>8</v>
      </c>
      <c r="H177" s="27" t="s">
        <v>71</v>
      </c>
      <c r="I177" s="27" t="s">
        <v>110</v>
      </c>
      <c r="J177" s="27" t="s">
        <v>87</v>
      </c>
      <c r="K177" s="27" t="s">
        <v>131</v>
      </c>
      <c r="L177" s="27" t="s">
        <v>174</v>
      </c>
      <c r="M177" s="27" t="s">
        <v>167</v>
      </c>
      <c r="N177" s="27" t="s">
        <v>127</v>
      </c>
      <c r="O177" s="27" t="s">
        <v>170</v>
      </c>
      <c r="P177" s="27" t="s">
        <v>46</v>
      </c>
      <c r="Q177" s="27" t="s">
        <v>140</v>
      </c>
      <c r="R177" s="27" t="s">
        <v>68</v>
      </c>
      <c r="S177" s="27" t="s">
        <v>69</v>
      </c>
      <c r="T177" s="27" t="s">
        <v>111</v>
      </c>
      <c r="U177" s="27" t="s">
        <v>96</v>
      </c>
      <c r="V177" s="27" t="s">
        <v>88</v>
      </c>
      <c r="W177" s="27" t="s">
        <v>106</v>
      </c>
      <c r="X177" s="27" t="s">
        <v>1479</v>
      </c>
      <c r="Y177" s="27" t="s">
        <v>1479</v>
      </c>
      <c r="Z177" s="27" t="s">
        <v>1479</v>
      </c>
      <c r="AA177" s="27" t="s">
        <v>1479</v>
      </c>
      <c r="AB177" s="27" t="s">
        <v>1479</v>
      </c>
      <c r="AC177" s="27" t="s">
        <v>1479</v>
      </c>
      <c r="AD177" s="27" t="s">
        <v>1479</v>
      </c>
      <c r="AE177" s="27" t="s">
        <v>1479</v>
      </c>
      <c r="AF177" s="27" t="s">
        <v>1479</v>
      </c>
      <c r="AG177" s="27" t="s">
        <v>1479</v>
      </c>
      <c r="AH177" s="27" t="s">
        <v>1479</v>
      </c>
      <c r="AI177" s="27" t="s">
        <v>1479</v>
      </c>
      <c r="AJ177" s="27" t="s">
        <v>1479</v>
      </c>
      <c r="AK177" s="27" t="s">
        <v>1479</v>
      </c>
      <c r="AL177" s="27" t="s">
        <v>1479</v>
      </c>
      <c r="AM177" s="27" t="s">
        <v>1479</v>
      </c>
      <c r="AN177" s="4" t="s">
        <v>254</v>
      </c>
      <c r="AO177" s="4" t="s">
        <v>840</v>
      </c>
      <c r="AU177" s="4" t="s">
        <v>1566</v>
      </c>
      <c r="AV177" s="4" t="s">
        <v>1567</v>
      </c>
    </row>
    <row r="178" spans="1:48" ht="15" customHeight="1" x14ac:dyDescent="0.2">
      <c r="A178" s="5" t="s">
        <v>1531</v>
      </c>
      <c r="B178" s="19" t="s">
        <v>1530</v>
      </c>
      <c r="C178" s="4" t="s">
        <v>1538</v>
      </c>
      <c r="D178" s="4" t="s">
        <v>1496</v>
      </c>
      <c r="E178" s="4" t="s">
        <v>1411</v>
      </c>
      <c r="F178" s="27" t="s">
        <v>1389</v>
      </c>
      <c r="G178" s="27">
        <v>3</v>
      </c>
      <c r="H178" s="27" t="s">
        <v>329</v>
      </c>
      <c r="I178" s="27" t="s">
        <v>88</v>
      </c>
      <c r="J178" s="27" t="s">
        <v>65</v>
      </c>
      <c r="K178" s="27" t="s">
        <v>64</v>
      </c>
      <c r="L178" s="27" t="s">
        <v>78</v>
      </c>
      <c r="M178" s="27" t="s">
        <v>82</v>
      </c>
      <c r="N178" s="27" t="s">
        <v>136</v>
      </c>
      <c r="O178" s="27" t="s">
        <v>134</v>
      </c>
      <c r="P178" s="27" t="s">
        <v>59</v>
      </c>
      <c r="Q178" s="27" t="s">
        <v>67</v>
      </c>
      <c r="R178" s="27" t="s">
        <v>187</v>
      </c>
      <c r="S178" s="27" t="s">
        <v>188</v>
      </c>
      <c r="T178" s="27" t="s">
        <v>99</v>
      </c>
      <c r="U178" s="27" t="s">
        <v>120</v>
      </c>
      <c r="V178" s="27" t="s">
        <v>89</v>
      </c>
      <c r="W178" s="27" t="s">
        <v>96</v>
      </c>
      <c r="X178" s="27" t="s">
        <v>1385</v>
      </c>
      <c r="Y178" s="27" t="s">
        <v>1385</v>
      </c>
      <c r="Z178" s="27" t="s">
        <v>1385</v>
      </c>
      <c r="AA178" s="27" t="s">
        <v>1385</v>
      </c>
      <c r="AB178" s="27" t="s">
        <v>1385</v>
      </c>
      <c r="AC178" s="27" t="s">
        <v>1385</v>
      </c>
      <c r="AD178" s="27" t="s">
        <v>1385</v>
      </c>
      <c r="AE178" s="27" t="s">
        <v>1385</v>
      </c>
      <c r="AF178" s="27" t="s">
        <v>1385</v>
      </c>
      <c r="AG178" s="27" t="s">
        <v>1385</v>
      </c>
      <c r="AH178" s="27" t="s">
        <v>1385</v>
      </c>
      <c r="AI178" s="27" t="s">
        <v>1385</v>
      </c>
      <c r="AJ178" s="27" t="s">
        <v>1385</v>
      </c>
      <c r="AK178" s="27" t="s">
        <v>1385</v>
      </c>
      <c r="AL178" s="27" t="s">
        <v>1385</v>
      </c>
      <c r="AM178" s="27" t="s">
        <v>1385</v>
      </c>
      <c r="AN178" s="4" t="s">
        <v>254</v>
      </c>
      <c r="AU178" s="4" t="s">
        <v>1579</v>
      </c>
    </row>
    <row r="179" spans="1:48" ht="15" customHeight="1" x14ac:dyDescent="0.2">
      <c r="A179" s="5" t="s">
        <v>1533</v>
      </c>
      <c r="B179" s="19" t="s">
        <v>1532</v>
      </c>
      <c r="C179" s="4" t="s">
        <v>957</v>
      </c>
      <c r="D179" s="4" t="s">
        <v>1497</v>
      </c>
      <c r="E179" s="13" t="s">
        <v>1498</v>
      </c>
      <c r="F179" s="27" t="s">
        <v>1389</v>
      </c>
      <c r="G179" s="27">
        <v>4</v>
      </c>
      <c r="H179" s="27" t="s">
        <v>186</v>
      </c>
      <c r="I179" s="27" t="s">
        <v>68</v>
      </c>
      <c r="J179" s="27" t="s">
        <v>69</v>
      </c>
      <c r="K179" s="27" t="s">
        <v>121</v>
      </c>
      <c r="L179" s="27" t="s">
        <v>45</v>
      </c>
      <c r="M179" s="27" t="s">
        <v>46</v>
      </c>
      <c r="N179" s="27" t="s">
        <v>189</v>
      </c>
      <c r="O179" s="27" t="s">
        <v>98</v>
      </c>
      <c r="P179" s="27" t="s">
        <v>162</v>
      </c>
      <c r="Q179" s="27" t="s">
        <v>190</v>
      </c>
      <c r="R179" s="27" t="s">
        <v>117</v>
      </c>
      <c r="S179" s="27" t="s">
        <v>174</v>
      </c>
      <c r="T179" s="27" t="s">
        <v>163</v>
      </c>
      <c r="U179" s="27" t="s">
        <v>198</v>
      </c>
      <c r="V179" s="27" t="s">
        <v>276</v>
      </c>
      <c r="W179" s="27" t="s">
        <v>328</v>
      </c>
      <c r="X179" s="27" t="s">
        <v>1385</v>
      </c>
      <c r="Y179" s="27" t="s">
        <v>1385</v>
      </c>
      <c r="Z179" s="27" t="s">
        <v>1385</v>
      </c>
      <c r="AA179" s="27" t="s">
        <v>1385</v>
      </c>
      <c r="AB179" s="27" t="s">
        <v>1385</v>
      </c>
      <c r="AC179" s="27" t="s">
        <v>1385</v>
      </c>
      <c r="AD179" s="27" t="s">
        <v>1385</v>
      </c>
      <c r="AE179" s="27" t="s">
        <v>1385</v>
      </c>
      <c r="AF179" s="27" t="s">
        <v>1385</v>
      </c>
      <c r="AG179" s="27" t="s">
        <v>1385</v>
      </c>
      <c r="AH179" s="27" t="s">
        <v>1385</v>
      </c>
      <c r="AI179" s="27" t="s">
        <v>1385</v>
      </c>
      <c r="AJ179" s="27" t="s">
        <v>1385</v>
      </c>
      <c r="AK179" s="27" t="s">
        <v>1385</v>
      </c>
      <c r="AL179" s="27" t="s">
        <v>1385</v>
      </c>
      <c r="AM179" s="27" t="s">
        <v>1385</v>
      </c>
      <c r="AN179" s="4" t="s">
        <v>254</v>
      </c>
      <c r="AO179" s="4" t="s">
        <v>1540</v>
      </c>
      <c r="AP179" s="4" t="s">
        <v>1581</v>
      </c>
      <c r="AR179" s="4" t="s">
        <v>310</v>
      </c>
      <c r="AS179" s="4" t="s">
        <v>310</v>
      </c>
      <c r="AT179" s="4" t="s">
        <v>310</v>
      </c>
      <c r="AU179" s="4" t="s">
        <v>952</v>
      </c>
    </row>
    <row r="180" spans="1:48" ht="15" customHeight="1" x14ac:dyDescent="0.2">
      <c r="B180" s="19"/>
      <c r="D180" s="5" t="s">
        <v>1499</v>
      </c>
      <c r="E180" s="14" t="s">
        <v>1500</v>
      </c>
      <c r="F180" s="27" t="s">
        <v>1389</v>
      </c>
      <c r="G180" s="27">
        <v>5</v>
      </c>
      <c r="H180" s="27" t="s">
        <v>377</v>
      </c>
      <c r="I180" s="27" t="s">
        <v>115</v>
      </c>
      <c r="J180" s="27" t="s">
        <v>359</v>
      </c>
      <c r="K180" s="27" t="s">
        <v>104</v>
      </c>
      <c r="L180" s="27" t="s">
        <v>373</v>
      </c>
      <c r="M180" s="27" t="s">
        <v>333</v>
      </c>
      <c r="N180" s="27" t="s">
        <v>345</v>
      </c>
      <c r="O180" s="27" t="s">
        <v>198</v>
      </c>
      <c r="P180" s="27" t="s">
        <v>69</v>
      </c>
      <c r="Q180" s="27" t="s">
        <v>83</v>
      </c>
      <c r="R180" s="27" t="s">
        <v>131</v>
      </c>
      <c r="S180" s="27" t="s">
        <v>68</v>
      </c>
      <c r="T180" s="27" t="s">
        <v>477</v>
      </c>
      <c r="U180" s="27" t="s">
        <v>203</v>
      </c>
      <c r="V180" s="27" t="s">
        <v>384</v>
      </c>
      <c r="W180" s="27" t="s">
        <v>383</v>
      </c>
      <c r="X180" s="27" t="s">
        <v>897</v>
      </c>
      <c r="Y180" s="27" t="s">
        <v>897</v>
      </c>
      <c r="Z180" s="27" t="s">
        <v>897</v>
      </c>
      <c r="AA180" s="27" t="s">
        <v>897</v>
      </c>
      <c r="AB180" s="27" t="s">
        <v>897</v>
      </c>
      <c r="AC180" s="27" t="s">
        <v>897</v>
      </c>
      <c r="AD180" s="27" t="s">
        <v>897</v>
      </c>
      <c r="AE180" s="27" t="s">
        <v>897</v>
      </c>
      <c r="AF180" s="27" t="s">
        <v>897</v>
      </c>
      <c r="AG180" s="27" t="s">
        <v>897</v>
      </c>
      <c r="AH180" s="27" t="s">
        <v>897</v>
      </c>
      <c r="AI180" s="27" t="s">
        <v>897</v>
      </c>
      <c r="AJ180" s="27" t="s">
        <v>897</v>
      </c>
      <c r="AK180" s="27" t="s">
        <v>1481</v>
      </c>
      <c r="AL180" s="27" t="s">
        <v>1481</v>
      </c>
      <c r="AM180" s="27" t="s">
        <v>1481</v>
      </c>
      <c r="AN180" s="4" t="s">
        <v>254</v>
      </c>
      <c r="AR180" s="4" t="s">
        <v>310</v>
      </c>
      <c r="AS180" s="4" t="s">
        <v>310</v>
      </c>
      <c r="AU180" s="4" t="s">
        <v>1520</v>
      </c>
    </row>
    <row r="181" spans="1:48" ht="15" customHeight="1" x14ac:dyDescent="0.2">
      <c r="A181" s="5" t="s">
        <v>1535</v>
      </c>
      <c r="B181" s="19" t="s">
        <v>1534</v>
      </c>
      <c r="C181" s="4" t="s">
        <v>957</v>
      </c>
      <c r="D181" s="13" t="s">
        <v>1501</v>
      </c>
      <c r="E181" s="13" t="s">
        <v>1502</v>
      </c>
      <c r="F181" s="27" t="s">
        <v>1389</v>
      </c>
      <c r="G181" s="27">
        <v>6</v>
      </c>
      <c r="H181" s="27" t="s">
        <v>185</v>
      </c>
      <c r="I181" s="27" t="s">
        <v>87</v>
      </c>
      <c r="J181" s="27" t="s">
        <v>90</v>
      </c>
      <c r="K181" s="27" t="s">
        <v>397</v>
      </c>
      <c r="L181" s="27" t="s">
        <v>136</v>
      </c>
      <c r="M181" s="27" t="s">
        <v>182</v>
      </c>
      <c r="N181" s="27" t="s">
        <v>186</v>
      </c>
      <c r="O181" s="27" t="s">
        <v>134</v>
      </c>
      <c r="P181" s="27" t="s">
        <v>73</v>
      </c>
      <c r="Q181" s="27" t="s">
        <v>127</v>
      </c>
      <c r="R181" s="27" t="s">
        <v>112</v>
      </c>
      <c r="S181" s="27" t="s">
        <v>36</v>
      </c>
      <c r="T181" s="27" t="s">
        <v>111</v>
      </c>
      <c r="U181" s="27" t="s">
        <v>164</v>
      </c>
      <c r="V181" s="27" t="s">
        <v>146</v>
      </c>
      <c r="W181" s="27" t="s">
        <v>274</v>
      </c>
      <c r="X181" s="27" t="s">
        <v>1482</v>
      </c>
      <c r="Y181" s="27" t="s">
        <v>1482</v>
      </c>
      <c r="Z181" s="27" t="s">
        <v>1482</v>
      </c>
      <c r="AA181" s="27" t="s">
        <v>1387</v>
      </c>
      <c r="AB181" s="27" t="s">
        <v>1387</v>
      </c>
      <c r="AC181" s="27" t="s">
        <v>1387</v>
      </c>
      <c r="AD181" s="27" t="s">
        <v>1387</v>
      </c>
      <c r="AE181" s="27" t="s">
        <v>1387</v>
      </c>
      <c r="AF181" s="27" t="s">
        <v>1387</v>
      </c>
      <c r="AG181" s="27" t="s">
        <v>1387</v>
      </c>
      <c r="AH181" s="27" t="s">
        <v>1387</v>
      </c>
      <c r="AI181" s="27" t="s">
        <v>1387</v>
      </c>
      <c r="AJ181" s="27" t="s">
        <v>1387</v>
      </c>
      <c r="AK181" s="27" t="s">
        <v>1387</v>
      </c>
      <c r="AL181" s="27" t="s">
        <v>1387</v>
      </c>
      <c r="AM181" s="27" t="s">
        <v>1387</v>
      </c>
      <c r="AN181" s="4" t="s">
        <v>254</v>
      </c>
      <c r="AO181" s="4" t="s">
        <v>609</v>
      </c>
      <c r="AP181" s="4" t="s">
        <v>1587</v>
      </c>
      <c r="AR181" s="4" t="s">
        <v>310</v>
      </c>
      <c r="AS181" s="4" t="s">
        <v>310</v>
      </c>
      <c r="AT181" s="4" t="s">
        <v>310</v>
      </c>
    </row>
    <row r="182" spans="1:48" ht="15" customHeight="1" x14ac:dyDescent="0.2">
      <c r="A182" s="5" t="s">
        <v>1537</v>
      </c>
      <c r="B182" s="19" t="s">
        <v>1536</v>
      </c>
      <c r="C182" s="4" t="s">
        <v>957</v>
      </c>
      <c r="D182" s="13" t="s">
        <v>1502</v>
      </c>
      <c r="E182" s="19" t="s">
        <v>1503</v>
      </c>
      <c r="F182" s="27" t="s">
        <v>1389</v>
      </c>
      <c r="G182" s="27">
        <v>7</v>
      </c>
      <c r="H182" s="27" t="s">
        <v>187</v>
      </c>
      <c r="I182" s="27" t="s">
        <v>73</v>
      </c>
      <c r="J182" s="27" t="s">
        <v>74</v>
      </c>
      <c r="K182" s="27" t="s">
        <v>196</v>
      </c>
      <c r="L182" s="27" t="s">
        <v>387</v>
      </c>
      <c r="M182" s="27" t="s">
        <v>470</v>
      </c>
      <c r="N182" s="27" t="s">
        <v>339</v>
      </c>
      <c r="O182" s="27" t="s">
        <v>132</v>
      </c>
      <c r="P182" s="27" t="s">
        <v>98</v>
      </c>
      <c r="Q182" s="27" t="s">
        <v>394</v>
      </c>
      <c r="R182" s="27" t="s">
        <v>167</v>
      </c>
      <c r="S182" s="27" t="s">
        <v>106</v>
      </c>
      <c r="T182" s="27" t="s">
        <v>336</v>
      </c>
      <c r="U182" s="27" t="s">
        <v>352</v>
      </c>
      <c r="V182" s="27" t="s">
        <v>117</v>
      </c>
      <c r="W182" s="27" t="s">
        <v>274</v>
      </c>
      <c r="X182" s="27" t="s">
        <v>1483</v>
      </c>
      <c r="Y182" s="27" t="s">
        <v>1483</v>
      </c>
      <c r="Z182" s="27" t="s">
        <v>1483</v>
      </c>
      <c r="AA182" s="27" t="s">
        <v>1483</v>
      </c>
      <c r="AB182" s="27" t="s">
        <v>1483</v>
      </c>
      <c r="AC182" s="27" t="s">
        <v>1483</v>
      </c>
      <c r="AD182" s="27" t="s">
        <v>1483</v>
      </c>
      <c r="AE182" s="27" t="s">
        <v>1483</v>
      </c>
      <c r="AF182" s="27" t="s">
        <v>1484</v>
      </c>
      <c r="AG182" s="27" t="s">
        <v>1484</v>
      </c>
      <c r="AH182" s="27" t="s">
        <v>1484</v>
      </c>
      <c r="AI182" s="27" t="s">
        <v>1484</v>
      </c>
      <c r="AJ182" s="27" t="s">
        <v>1484</v>
      </c>
      <c r="AK182" s="27" t="s">
        <v>1484</v>
      </c>
      <c r="AL182" s="27" t="s">
        <v>1484</v>
      </c>
      <c r="AM182" s="27" t="s">
        <v>1484</v>
      </c>
      <c r="AN182" s="4" t="s">
        <v>254</v>
      </c>
      <c r="AO182" s="4" t="s">
        <v>1539</v>
      </c>
      <c r="AP182" s="4" t="s">
        <v>1646</v>
      </c>
      <c r="AR182" s="4" t="s">
        <v>310</v>
      </c>
      <c r="AS182" s="4" t="s">
        <v>310</v>
      </c>
      <c r="AT182" s="4" t="s">
        <v>310</v>
      </c>
    </row>
    <row r="183" spans="1:48" ht="15" customHeight="1" x14ac:dyDescent="0.2">
      <c r="A183" s="5" t="s">
        <v>1525</v>
      </c>
      <c r="B183" s="19" t="s">
        <v>1524</v>
      </c>
      <c r="C183" s="4" t="s">
        <v>225</v>
      </c>
      <c r="D183" s="4" t="s">
        <v>1504</v>
      </c>
      <c r="E183" s="4" t="s">
        <v>1504</v>
      </c>
      <c r="F183" s="27" t="s">
        <v>1389</v>
      </c>
      <c r="G183" s="27">
        <v>8</v>
      </c>
      <c r="H183" s="27" t="s">
        <v>117</v>
      </c>
      <c r="I183" s="27" t="s">
        <v>92</v>
      </c>
      <c r="J183" s="27" t="s">
        <v>97</v>
      </c>
      <c r="K183" s="27" t="s">
        <v>376</v>
      </c>
      <c r="L183" s="27" t="s">
        <v>380</v>
      </c>
      <c r="M183" s="27" t="s">
        <v>50</v>
      </c>
      <c r="N183" s="27" t="s">
        <v>138</v>
      </c>
      <c r="O183" s="27" t="s">
        <v>95</v>
      </c>
      <c r="P183" s="27" t="s">
        <v>181</v>
      </c>
      <c r="Q183" s="27" t="s">
        <v>180</v>
      </c>
      <c r="R183" s="27" t="s">
        <v>185</v>
      </c>
      <c r="S183" s="27" t="s">
        <v>83</v>
      </c>
      <c r="T183" s="27" t="s">
        <v>165</v>
      </c>
      <c r="U183" s="27" t="s">
        <v>63</v>
      </c>
      <c r="V183" s="27" t="s">
        <v>77</v>
      </c>
      <c r="W183" s="27" t="s">
        <v>101</v>
      </c>
      <c r="X183" s="27" t="s">
        <v>681</v>
      </c>
      <c r="Y183" s="27" t="s">
        <v>681</v>
      </c>
      <c r="Z183" s="27" t="s">
        <v>681</v>
      </c>
      <c r="AA183" s="27" t="s">
        <v>681</v>
      </c>
      <c r="AB183" s="27" t="s">
        <v>681</v>
      </c>
      <c r="AC183" s="27" t="s">
        <v>681</v>
      </c>
      <c r="AD183" s="27" t="s">
        <v>681</v>
      </c>
      <c r="AE183" s="27" t="s">
        <v>681</v>
      </c>
      <c r="AF183" s="27" t="s">
        <v>1061</v>
      </c>
      <c r="AG183" s="27" t="s">
        <v>1061</v>
      </c>
      <c r="AH183" s="27" t="s">
        <v>1061</v>
      </c>
      <c r="AI183" s="27" t="s">
        <v>1061</v>
      </c>
      <c r="AJ183" s="27" t="s">
        <v>1061</v>
      </c>
      <c r="AK183" s="27" t="s">
        <v>1061</v>
      </c>
      <c r="AL183" s="27" t="s">
        <v>1061</v>
      </c>
      <c r="AM183" s="27" t="s">
        <v>1061</v>
      </c>
      <c r="AN183" s="4" t="s">
        <v>254</v>
      </c>
      <c r="AO183" s="4" t="s">
        <v>609</v>
      </c>
      <c r="AP183" s="4" t="s">
        <v>703</v>
      </c>
      <c r="AR183" s="4" t="s">
        <v>310</v>
      </c>
      <c r="AS183" s="4" t="s">
        <v>310</v>
      </c>
      <c r="AT183" s="4" t="s">
        <v>310</v>
      </c>
    </row>
    <row r="184" spans="1:48" ht="15" customHeight="1" x14ac:dyDescent="0.2">
      <c r="A184" s="5" t="s">
        <v>1558</v>
      </c>
      <c r="B184" s="19" t="s">
        <v>1557</v>
      </c>
      <c r="C184" s="4" t="s">
        <v>225</v>
      </c>
      <c r="D184" s="4" t="s">
        <v>503</v>
      </c>
      <c r="E184" s="13" t="s">
        <v>1505</v>
      </c>
      <c r="F184" s="27" t="s">
        <v>482</v>
      </c>
      <c r="G184" s="27">
        <v>2</v>
      </c>
      <c r="H184" s="27" t="s">
        <v>89</v>
      </c>
      <c r="I184" s="27" t="s">
        <v>138</v>
      </c>
      <c r="J184" s="27" t="s">
        <v>107</v>
      </c>
      <c r="K184" s="27" t="s">
        <v>188</v>
      </c>
      <c r="L184" s="27" t="s">
        <v>392</v>
      </c>
      <c r="M184" s="27" t="s">
        <v>336</v>
      </c>
      <c r="N184" s="27" t="s">
        <v>147</v>
      </c>
      <c r="O184" s="27" t="s">
        <v>126</v>
      </c>
      <c r="P184" s="27" t="s">
        <v>69</v>
      </c>
      <c r="Q184" s="27" t="s">
        <v>68</v>
      </c>
      <c r="R184" s="27" t="s">
        <v>186</v>
      </c>
      <c r="S184" s="27" t="s">
        <v>107</v>
      </c>
      <c r="T184" s="27" t="s">
        <v>105</v>
      </c>
      <c r="U184" s="27" t="s">
        <v>127</v>
      </c>
      <c r="V184" s="27" t="s">
        <v>111</v>
      </c>
      <c r="W184" s="27" t="s">
        <v>98</v>
      </c>
      <c r="X184" s="27" t="s">
        <v>1479</v>
      </c>
      <c r="Y184" s="27" t="s">
        <v>1479</v>
      </c>
      <c r="Z184" s="27" t="s">
        <v>1479</v>
      </c>
      <c r="AA184" s="27" t="s">
        <v>1479</v>
      </c>
      <c r="AB184" s="27" t="s">
        <v>1479</v>
      </c>
      <c r="AC184" s="27" t="s">
        <v>1479</v>
      </c>
      <c r="AD184" s="27" t="s">
        <v>1479</v>
      </c>
      <c r="AE184" s="27" t="s">
        <v>1485</v>
      </c>
      <c r="AF184" s="27" t="s">
        <v>1485</v>
      </c>
      <c r="AG184" s="27" t="s">
        <v>1485</v>
      </c>
      <c r="AH184" s="27" t="s">
        <v>1485</v>
      </c>
      <c r="AI184" s="27" t="s">
        <v>1485</v>
      </c>
      <c r="AJ184" s="27" t="s">
        <v>1485</v>
      </c>
      <c r="AK184" s="27" t="s">
        <v>1485</v>
      </c>
      <c r="AL184" s="27" t="s">
        <v>1485</v>
      </c>
      <c r="AM184" s="27" t="s">
        <v>1485</v>
      </c>
      <c r="AN184" s="4" t="s">
        <v>254</v>
      </c>
      <c r="AO184" s="4" t="s">
        <v>609</v>
      </c>
      <c r="AP184" s="4" t="s">
        <v>1710</v>
      </c>
      <c r="AR184" s="4" t="s">
        <v>310</v>
      </c>
      <c r="AS184" s="4" t="s">
        <v>310</v>
      </c>
      <c r="AT184" s="4" t="s">
        <v>310</v>
      </c>
      <c r="AU184" s="4" t="s">
        <v>1543</v>
      </c>
      <c r="AV184" s="4" t="s">
        <v>1588</v>
      </c>
    </row>
    <row r="185" spans="1:48" ht="15" customHeight="1" x14ac:dyDescent="0.2">
      <c r="A185" s="5" t="s">
        <v>1556</v>
      </c>
      <c r="B185" s="19" t="s">
        <v>1555</v>
      </c>
      <c r="C185" s="4" t="s">
        <v>957</v>
      </c>
      <c r="D185" s="4" t="s">
        <v>1506</v>
      </c>
      <c r="E185" s="13" t="s">
        <v>1507</v>
      </c>
      <c r="F185" s="27" t="s">
        <v>482</v>
      </c>
      <c r="G185" s="27">
        <v>4</v>
      </c>
      <c r="H185" s="27" t="s">
        <v>96</v>
      </c>
      <c r="I185" s="27" t="s">
        <v>99</v>
      </c>
      <c r="J185" s="27" t="s">
        <v>106</v>
      </c>
      <c r="K185" s="27" t="s">
        <v>335</v>
      </c>
      <c r="L185" s="27" t="s">
        <v>59</v>
      </c>
      <c r="M185" s="27" t="s">
        <v>60</v>
      </c>
      <c r="N185" s="27" t="s">
        <v>61</v>
      </c>
      <c r="O185" s="27" t="s">
        <v>141</v>
      </c>
      <c r="P185" s="27" t="s">
        <v>55</v>
      </c>
      <c r="Q185" s="27" t="s">
        <v>146</v>
      </c>
      <c r="R185" s="27" t="s">
        <v>62</v>
      </c>
      <c r="S185" s="27" t="s">
        <v>147</v>
      </c>
      <c r="T185" s="27" t="s">
        <v>57</v>
      </c>
      <c r="U185" s="27" t="s">
        <v>175</v>
      </c>
      <c r="V185" s="27" t="s">
        <v>165</v>
      </c>
      <c r="W185" s="27" t="s">
        <v>71</v>
      </c>
      <c r="X185" s="27" t="s">
        <v>1485</v>
      </c>
      <c r="Y185" s="27" t="s">
        <v>1485</v>
      </c>
      <c r="Z185" s="27" t="s">
        <v>1485</v>
      </c>
      <c r="AA185" s="27" t="s">
        <v>1485</v>
      </c>
      <c r="AB185" s="27" t="s">
        <v>1485</v>
      </c>
      <c r="AC185" s="27" t="s">
        <v>1485</v>
      </c>
      <c r="AD185" s="27" t="s">
        <v>1485</v>
      </c>
      <c r="AE185" s="27" t="s">
        <v>1485</v>
      </c>
      <c r="AF185" s="27" t="s">
        <v>1485</v>
      </c>
      <c r="AG185" s="27" t="s">
        <v>1485</v>
      </c>
      <c r="AH185" s="27" t="s">
        <v>1485</v>
      </c>
      <c r="AI185" s="27" t="s">
        <v>1485</v>
      </c>
      <c r="AJ185" s="27" t="s">
        <v>1485</v>
      </c>
      <c r="AK185" s="27" t="s">
        <v>1485</v>
      </c>
      <c r="AL185" s="27" t="s">
        <v>1485</v>
      </c>
      <c r="AM185" s="27" t="s">
        <v>1485</v>
      </c>
      <c r="AN185" s="4" t="s">
        <v>254</v>
      </c>
      <c r="AO185" s="26" t="s">
        <v>609</v>
      </c>
      <c r="AP185" s="4" t="s">
        <v>1357</v>
      </c>
      <c r="AQ185" s="17"/>
      <c r="AR185" s="4" t="s">
        <v>310</v>
      </c>
      <c r="AS185" s="4" t="s">
        <v>310</v>
      </c>
      <c r="AT185" s="4" t="s">
        <v>310</v>
      </c>
      <c r="AU185" s="4" t="s">
        <v>1588</v>
      </c>
    </row>
    <row r="186" spans="1:48" ht="15" customHeight="1" x14ac:dyDescent="0.2">
      <c r="A186" s="5" t="s">
        <v>1590</v>
      </c>
      <c r="B186" s="19" t="s">
        <v>1589</v>
      </c>
      <c r="C186" s="4" t="s">
        <v>225</v>
      </c>
      <c r="D186" s="5" t="s">
        <v>1508</v>
      </c>
      <c r="E186" s="14" t="s">
        <v>1509</v>
      </c>
      <c r="F186" s="27" t="s">
        <v>482</v>
      </c>
      <c r="G186" s="27">
        <v>5</v>
      </c>
      <c r="H186" s="27" t="s">
        <v>76</v>
      </c>
      <c r="I186" s="27" t="s">
        <v>131</v>
      </c>
      <c r="J186" s="27" t="s">
        <v>87</v>
      </c>
      <c r="K186" s="27" t="s">
        <v>91</v>
      </c>
      <c r="L186" s="27" t="s">
        <v>112</v>
      </c>
      <c r="M186" s="27" t="s">
        <v>90</v>
      </c>
      <c r="N186" s="27" t="s">
        <v>110</v>
      </c>
      <c r="O186" s="27" t="s">
        <v>173</v>
      </c>
      <c r="P186" s="27" t="s">
        <v>119</v>
      </c>
      <c r="Q186" s="27" t="s">
        <v>140</v>
      </c>
      <c r="R186" s="27" t="s">
        <v>132</v>
      </c>
      <c r="S186" s="27" t="s">
        <v>172</v>
      </c>
      <c r="T186" s="27" t="s">
        <v>171</v>
      </c>
      <c r="U186" s="27" t="s">
        <v>343</v>
      </c>
      <c r="V186" s="27" t="s">
        <v>342</v>
      </c>
      <c r="W186" s="27" t="s">
        <v>45</v>
      </c>
      <c r="X186" s="27" t="s">
        <v>1485</v>
      </c>
      <c r="Y186" s="27" t="s">
        <v>1485</v>
      </c>
      <c r="Z186" s="27" t="s">
        <v>1485</v>
      </c>
      <c r="AA186" s="27" t="s">
        <v>1485</v>
      </c>
      <c r="AB186" s="27" t="s">
        <v>1485</v>
      </c>
      <c r="AC186" s="27" t="s">
        <v>1485</v>
      </c>
      <c r="AD186" s="27" t="s">
        <v>1485</v>
      </c>
      <c r="AE186" s="27" t="s">
        <v>1485</v>
      </c>
      <c r="AF186" s="27" t="s">
        <v>1485</v>
      </c>
      <c r="AG186" s="27" t="s">
        <v>1485</v>
      </c>
      <c r="AH186" s="27" t="s">
        <v>1485</v>
      </c>
      <c r="AI186" s="27" t="s">
        <v>1485</v>
      </c>
      <c r="AJ186" s="27" t="s">
        <v>1485</v>
      </c>
      <c r="AK186" s="27" t="s">
        <v>1485</v>
      </c>
      <c r="AL186" s="27" t="s">
        <v>1485</v>
      </c>
      <c r="AM186" s="27" t="s">
        <v>1485</v>
      </c>
      <c r="AN186" s="4" t="s">
        <v>254</v>
      </c>
      <c r="AO186" s="26" t="s">
        <v>609</v>
      </c>
      <c r="AP186" s="4" t="s">
        <v>1719</v>
      </c>
      <c r="AQ186" s="17"/>
      <c r="AR186" s="4" t="s">
        <v>310</v>
      </c>
      <c r="AS186" s="4" t="s">
        <v>305</v>
      </c>
      <c r="AT186" s="4" t="s">
        <v>305</v>
      </c>
      <c r="AU186" s="4" t="s">
        <v>1521</v>
      </c>
      <c r="AV186" s="4" t="s">
        <v>1588</v>
      </c>
    </row>
    <row r="187" spans="1:48" ht="15" customHeight="1" x14ac:dyDescent="0.2">
      <c r="A187" s="5" t="s">
        <v>1635</v>
      </c>
      <c r="B187" s="19" t="s">
        <v>1634</v>
      </c>
      <c r="C187" s="4" t="s">
        <v>957</v>
      </c>
      <c r="D187" s="13" t="s">
        <v>1510</v>
      </c>
      <c r="E187" s="13" t="s">
        <v>1511</v>
      </c>
      <c r="F187" s="27" t="s">
        <v>482</v>
      </c>
      <c r="G187" s="27">
        <v>6</v>
      </c>
      <c r="H187" s="27" t="s">
        <v>74</v>
      </c>
      <c r="I187" s="27" t="s">
        <v>75</v>
      </c>
      <c r="J187" s="27" t="s">
        <v>95</v>
      </c>
      <c r="K187" s="27" t="s">
        <v>103</v>
      </c>
      <c r="L187" s="27" t="s">
        <v>373</v>
      </c>
      <c r="M187" s="27" t="s">
        <v>104</v>
      </c>
      <c r="N187" s="27" t="s">
        <v>371</v>
      </c>
      <c r="O187" s="27" t="s">
        <v>94</v>
      </c>
      <c r="P187" s="27" t="s">
        <v>85</v>
      </c>
      <c r="Q187" s="27" t="s">
        <v>368</v>
      </c>
      <c r="R187" s="27" t="s">
        <v>348</v>
      </c>
      <c r="S187" s="27" t="s">
        <v>349</v>
      </c>
      <c r="T187" s="27" t="s">
        <v>470</v>
      </c>
      <c r="U187" s="27" t="s">
        <v>145</v>
      </c>
      <c r="V187" s="27" t="s">
        <v>340</v>
      </c>
      <c r="W187" s="27" t="s">
        <v>48</v>
      </c>
      <c r="X187" s="27" t="s">
        <v>1485</v>
      </c>
      <c r="Y187" s="27" t="s">
        <v>1485</v>
      </c>
      <c r="Z187" s="27" t="s">
        <v>1485</v>
      </c>
      <c r="AA187" s="27" t="s">
        <v>1485</v>
      </c>
      <c r="AB187" s="27" t="s">
        <v>1485</v>
      </c>
      <c r="AC187" s="27" t="s">
        <v>1485</v>
      </c>
      <c r="AD187" s="27" t="s">
        <v>1485</v>
      </c>
      <c r="AE187" s="27" t="s">
        <v>1485</v>
      </c>
      <c r="AF187" s="27" t="s">
        <v>1485</v>
      </c>
      <c r="AG187" s="27" t="s">
        <v>1485</v>
      </c>
      <c r="AH187" s="27" t="s">
        <v>1485</v>
      </c>
      <c r="AI187" s="27" t="s">
        <v>1485</v>
      </c>
      <c r="AJ187" s="27" t="s">
        <v>1485</v>
      </c>
      <c r="AK187" s="27" t="s">
        <v>1485</v>
      </c>
      <c r="AL187" s="27" t="s">
        <v>1485</v>
      </c>
      <c r="AM187" s="27" t="s">
        <v>1485</v>
      </c>
      <c r="AN187" s="4" t="s">
        <v>254</v>
      </c>
      <c r="AO187" s="26" t="s">
        <v>609</v>
      </c>
      <c r="AP187" s="4" t="s">
        <v>1687</v>
      </c>
      <c r="AQ187" s="17"/>
      <c r="AR187" s="4" t="s">
        <v>310</v>
      </c>
      <c r="AS187" s="4" t="s">
        <v>305</v>
      </c>
      <c r="AT187" s="4" t="s">
        <v>305</v>
      </c>
      <c r="AU187" s="4" t="s">
        <v>1521</v>
      </c>
      <c r="AV187" s="4" t="s">
        <v>1588</v>
      </c>
    </row>
    <row r="188" spans="1:48" ht="15" customHeight="1" x14ac:dyDescent="0.2">
      <c r="A188" s="5" t="s">
        <v>1523</v>
      </c>
      <c r="B188" s="19" t="s">
        <v>1522</v>
      </c>
      <c r="C188" s="4" t="s">
        <v>957</v>
      </c>
      <c r="D188" s="13" t="s">
        <v>1511</v>
      </c>
      <c r="E188" s="19" t="s">
        <v>1512</v>
      </c>
      <c r="F188" s="27" t="s">
        <v>482</v>
      </c>
      <c r="G188" s="27">
        <v>7</v>
      </c>
      <c r="H188" s="27" t="s">
        <v>169</v>
      </c>
      <c r="I188" s="27" t="s">
        <v>92</v>
      </c>
      <c r="J188" s="27" t="s">
        <v>114</v>
      </c>
      <c r="K188" s="27" t="s">
        <v>334</v>
      </c>
      <c r="L188" s="27" t="s">
        <v>118</v>
      </c>
      <c r="M188" s="27" t="s">
        <v>142</v>
      </c>
      <c r="N188" s="27" t="s">
        <v>353</v>
      </c>
      <c r="O188" s="27" t="s">
        <v>352</v>
      </c>
      <c r="P188" s="27" t="s">
        <v>58</v>
      </c>
      <c r="Q188" s="27" t="s">
        <v>275</v>
      </c>
      <c r="R188" s="27" t="s">
        <v>336</v>
      </c>
      <c r="S188" s="27" t="s">
        <v>54</v>
      </c>
      <c r="T188" s="27" t="s">
        <v>351</v>
      </c>
      <c r="U188" s="27" t="s">
        <v>144</v>
      </c>
      <c r="V188" s="27" t="s">
        <v>53</v>
      </c>
      <c r="W188" s="27" t="s">
        <v>168</v>
      </c>
      <c r="X188" s="27" t="s">
        <v>1485</v>
      </c>
      <c r="Y188" s="27" t="s">
        <v>1485</v>
      </c>
      <c r="Z188" s="27" t="s">
        <v>1485</v>
      </c>
      <c r="AA188" s="27" t="s">
        <v>1485</v>
      </c>
      <c r="AB188" s="27" t="s">
        <v>1485</v>
      </c>
      <c r="AC188" s="27" t="s">
        <v>1485</v>
      </c>
      <c r="AD188" s="27" t="s">
        <v>1485</v>
      </c>
      <c r="AE188" s="27" t="s">
        <v>1485</v>
      </c>
      <c r="AF188" s="27" t="s">
        <v>1485</v>
      </c>
      <c r="AG188" s="27" t="s">
        <v>1485</v>
      </c>
      <c r="AH188" s="27" t="s">
        <v>1485</v>
      </c>
      <c r="AI188" s="27" t="s">
        <v>1485</v>
      </c>
      <c r="AJ188" s="27" t="s">
        <v>1485</v>
      </c>
      <c r="AK188" s="27" t="s">
        <v>1485</v>
      </c>
      <c r="AL188" s="27" t="s">
        <v>1485</v>
      </c>
      <c r="AM188" s="27" t="s">
        <v>1485</v>
      </c>
      <c r="AN188" s="4" t="s">
        <v>254</v>
      </c>
      <c r="AO188" s="26" t="s">
        <v>1565</v>
      </c>
      <c r="AP188" s="4" t="s">
        <v>1582</v>
      </c>
      <c r="AQ188" s="17"/>
      <c r="AR188" s="4" t="s">
        <v>310</v>
      </c>
      <c r="AS188" s="4" t="s">
        <v>310</v>
      </c>
      <c r="AT188" s="4" t="s">
        <v>310</v>
      </c>
    </row>
    <row r="189" spans="1:48" ht="15" customHeight="1" x14ac:dyDescent="0.2">
      <c r="A189" s="5" t="s">
        <v>1631</v>
      </c>
      <c r="B189" s="19" t="s">
        <v>1630</v>
      </c>
      <c r="C189" s="4" t="s">
        <v>225</v>
      </c>
      <c r="D189" s="4" t="s">
        <v>1513</v>
      </c>
      <c r="E189" s="13" t="s">
        <v>1514</v>
      </c>
      <c r="F189" s="27" t="s">
        <v>481</v>
      </c>
      <c r="G189" s="27">
        <v>4</v>
      </c>
      <c r="H189" s="27" t="s">
        <v>100</v>
      </c>
      <c r="I189" s="27" t="s">
        <v>177</v>
      </c>
      <c r="J189" s="27" t="s">
        <v>41</v>
      </c>
      <c r="K189" s="27" t="s">
        <v>116</v>
      </c>
      <c r="L189" s="27" t="s">
        <v>379</v>
      </c>
      <c r="M189" s="27" t="s">
        <v>377</v>
      </c>
      <c r="N189" s="27" t="s">
        <v>380</v>
      </c>
      <c r="O189" s="27" t="s">
        <v>201</v>
      </c>
      <c r="P189" s="27" t="s">
        <v>391</v>
      </c>
      <c r="Q189" s="27" t="s">
        <v>194</v>
      </c>
      <c r="R189" s="27" t="s">
        <v>392</v>
      </c>
      <c r="S189" s="27" t="s">
        <v>43</v>
      </c>
      <c r="T189" s="27" t="s">
        <v>393</v>
      </c>
      <c r="U189" s="27" t="s">
        <v>72</v>
      </c>
      <c r="V189" s="27" t="s">
        <v>36</v>
      </c>
      <c r="W189" s="27" t="s">
        <v>271</v>
      </c>
      <c r="X189" s="27" t="s">
        <v>1485</v>
      </c>
      <c r="Y189" s="27" t="s">
        <v>1485</v>
      </c>
      <c r="Z189" s="27" t="s">
        <v>1485</v>
      </c>
      <c r="AA189" s="27" t="s">
        <v>1485</v>
      </c>
      <c r="AB189" s="27" t="s">
        <v>1485</v>
      </c>
      <c r="AC189" s="27" t="s">
        <v>1485</v>
      </c>
      <c r="AD189" s="27" t="s">
        <v>1485</v>
      </c>
      <c r="AE189" s="27" t="s">
        <v>1485</v>
      </c>
      <c r="AF189" s="27" t="s">
        <v>1485</v>
      </c>
      <c r="AG189" s="27" t="s">
        <v>1485</v>
      </c>
      <c r="AH189" s="27" t="s">
        <v>1485</v>
      </c>
      <c r="AI189" s="27" t="s">
        <v>1485</v>
      </c>
      <c r="AJ189" s="27" t="s">
        <v>1485</v>
      </c>
      <c r="AK189" s="27" t="s">
        <v>1485</v>
      </c>
      <c r="AL189" s="27" t="s">
        <v>1485</v>
      </c>
      <c r="AM189" s="27" t="s">
        <v>1485</v>
      </c>
      <c r="AN189" s="4" t="s">
        <v>254</v>
      </c>
      <c r="AO189" s="26" t="s">
        <v>609</v>
      </c>
      <c r="AP189" s="4" t="s">
        <v>319</v>
      </c>
      <c r="AQ189" s="17"/>
      <c r="AR189" s="4" t="s">
        <v>310</v>
      </c>
      <c r="AS189" s="4" t="s">
        <v>310</v>
      </c>
      <c r="AT189" s="4" t="s">
        <v>310</v>
      </c>
      <c r="AU189" s="4" t="s">
        <v>1588</v>
      </c>
    </row>
    <row r="190" spans="1:48" ht="15" customHeight="1" x14ac:dyDescent="0.2">
      <c r="A190" s="5" t="s">
        <v>1568</v>
      </c>
      <c r="B190" s="19" t="s">
        <v>1632</v>
      </c>
      <c r="C190" s="4" t="s">
        <v>225</v>
      </c>
      <c r="D190" s="4" t="s">
        <v>1576</v>
      </c>
      <c r="E190" s="4" t="s">
        <v>1577</v>
      </c>
      <c r="F190" s="27" t="s">
        <v>1321</v>
      </c>
      <c r="G190" s="27">
        <v>3</v>
      </c>
      <c r="H190" s="27" t="s">
        <v>350</v>
      </c>
      <c r="I190" s="27" t="s">
        <v>121</v>
      </c>
      <c r="J190" s="27" t="s">
        <v>347</v>
      </c>
      <c r="K190" s="27" t="s">
        <v>346</v>
      </c>
      <c r="L190" s="27" t="s">
        <v>166</v>
      </c>
      <c r="M190" s="27" t="s">
        <v>390</v>
      </c>
      <c r="N190" s="27" t="s">
        <v>196</v>
      </c>
      <c r="O190" s="27" t="s">
        <v>195</v>
      </c>
      <c r="P190" s="27" t="s">
        <v>185</v>
      </c>
      <c r="Q190" s="27" t="s">
        <v>184</v>
      </c>
      <c r="R190" s="27" t="s">
        <v>181</v>
      </c>
      <c r="S190" s="27" t="s">
        <v>180</v>
      </c>
      <c r="T190" s="27" t="s">
        <v>178</v>
      </c>
      <c r="U190" s="27" t="s">
        <v>101</v>
      </c>
      <c r="V190" s="27" t="s">
        <v>93</v>
      </c>
      <c r="W190" s="27" t="s">
        <v>37</v>
      </c>
      <c r="X190" s="27" t="s">
        <v>1485</v>
      </c>
      <c r="Y190" s="27" t="s">
        <v>1485</v>
      </c>
      <c r="Z190" s="27" t="s">
        <v>1485</v>
      </c>
      <c r="AA190" s="27" t="s">
        <v>1485</v>
      </c>
      <c r="AB190" s="27" t="s">
        <v>1485</v>
      </c>
      <c r="AC190" s="27" t="s">
        <v>1485</v>
      </c>
      <c r="AD190" s="27" t="s">
        <v>1485</v>
      </c>
      <c r="AE190" s="27" t="s">
        <v>1485</v>
      </c>
      <c r="AF190" s="27" t="s">
        <v>1485</v>
      </c>
      <c r="AG190" s="27" t="s">
        <v>1485</v>
      </c>
      <c r="AH190" s="27" t="s">
        <v>1485</v>
      </c>
      <c r="AI190" s="27" t="s">
        <v>1485</v>
      </c>
      <c r="AJ190" s="27" t="s">
        <v>1485</v>
      </c>
      <c r="AK190" s="27" t="s">
        <v>1485</v>
      </c>
      <c r="AL190" s="27" t="s">
        <v>1485</v>
      </c>
      <c r="AM190" s="27" t="s">
        <v>1485</v>
      </c>
      <c r="AN190" s="4" t="s">
        <v>254</v>
      </c>
      <c r="AO190" s="26" t="s">
        <v>609</v>
      </c>
      <c r="AP190" s="4" t="s">
        <v>319</v>
      </c>
      <c r="AR190" s="4" t="s">
        <v>310</v>
      </c>
      <c r="AS190" s="4" t="s">
        <v>310</v>
      </c>
      <c r="AT190" s="4" t="s">
        <v>310</v>
      </c>
    </row>
    <row r="191" spans="1:48" ht="15" customHeight="1" x14ac:dyDescent="0.2">
      <c r="A191" s="5" t="s">
        <v>1570</v>
      </c>
      <c r="B191" s="19" t="s">
        <v>1633</v>
      </c>
      <c r="C191" s="4" t="s">
        <v>225</v>
      </c>
      <c r="D191" s="4" t="s">
        <v>1515</v>
      </c>
      <c r="E191" s="13" t="s">
        <v>1516</v>
      </c>
      <c r="F191" s="27" t="s">
        <v>327</v>
      </c>
      <c r="G191" s="27">
        <v>2</v>
      </c>
      <c r="H191" s="27" t="s">
        <v>270</v>
      </c>
      <c r="I191" s="27" t="s">
        <v>333</v>
      </c>
      <c r="J191" s="27" t="s">
        <v>332</v>
      </c>
      <c r="K191" s="27" t="s">
        <v>389</v>
      </c>
      <c r="L191" s="27" t="s">
        <v>387</v>
      </c>
      <c r="M191" s="27" t="s">
        <v>388</v>
      </c>
      <c r="N191" s="27" t="s">
        <v>115</v>
      </c>
      <c r="O191" s="27" t="s">
        <v>473</v>
      </c>
      <c r="P191" s="27" t="s">
        <v>200</v>
      </c>
      <c r="Q191" s="27" t="s">
        <v>338</v>
      </c>
      <c r="R191" s="27" t="s">
        <v>466</v>
      </c>
      <c r="S191" s="27" t="s">
        <v>362</v>
      </c>
      <c r="T191" s="27" t="s">
        <v>39</v>
      </c>
      <c r="U191" s="27" t="s">
        <v>372</v>
      </c>
      <c r="V191" s="27" t="s">
        <v>42</v>
      </c>
      <c r="W191" s="27" t="s">
        <v>360</v>
      </c>
      <c r="X191" s="27" t="s">
        <v>1485</v>
      </c>
      <c r="Y191" s="27" t="s">
        <v>1485</v>
      </c>
      <c r="Z191" s="27" t="s">
        <v>1485</v>
      </c>
      <c r="AA191" s="27" t="s">
        <v>1485</v>
      </c>
      <c r="AB191" s="27" t="s">
        <v>1485</v>
      </c>
      <c r="AC191" s="27" t="s">
        <v>1485</v>
      </c>
      <c r="AD191" s="27" t="s">
        <v>1485</v>
      </c>
      <c r="AE191" s="27" t="s">
        <v>1485</v>
      </c>
      <c r="AF191" s="27" t="s">
        <v>1485</v>
      </c>
      <c r="AG191" s="27" t="s">
        <v>1485</v>
      </c>
      <c r="AH191" s="27" t="s">
        <v>1485</v>
      </c>
      <c r="AI191" s="27" t="s">
        <v>1485</v>
      </c>
      <c r="AJ191" s="27" t="s">
        <v>1485</v>
      </c>
      <c r="AK191" s="27" t="s">
        <v>1485</v>
      </c>
      <c r="AL191" s="27" t="s">
        <v>1485</v>
      </c>
      <c r="AM191" s="27" t="s">
        <v>1485</v>
      </c>
      <c r="AN191" s="4" t="s">
        <v>254</v>
      </c>
      <c r="AO191" s="26" t="s">
        <v>609</v>
      </c>
      <c r="AP191" s="4" t="s">
        <v>319</v>
      </c>
      <c r="AR191" s="4" t="s">
        <v>310</v>
      </c>
      <c r="AS191" s="4" t="s">
        <v>310</v>
      </c>
      <c r="AT191" s="4" t="s">
        <v>310</v>
      </c>
    </row>
    <row r="192" spans="1:48" ht="15" customHeight="1" x14ac:dyDescent="0.2">
      <c r="A192" s="5" t="s">
        <v>1572</v>
      </c>
      <c r="B192" s="1" t="s">
        <v>1725</v>
      </c>
      <c r="C192" s="4" t="s">
        <v>293</v>
      </c>
      <c r="D192" s="5" t="s">
        <v>1598</v>
      </c>
      <c r="E192" s="14" t="s">
        <v>1599</v>
      </c>
      <c r="F192" s="22" t="s">
        <v>1591</v>
      </c>
      <c r="G192" s="22">
        <v>5</v>
      </c>
      <c r="H192" s="22" t="s">
        <v>167</v>
      </c>
      <c r="I192" s="22" t="s">
        <v>52</v>
      </c>
      <c r="J192" s="22" t="s">
        <v>182</v>
      </c>
      <c r="K192" s="22" t="s">
        <v>272</v>
      </c>
      <c r="L192" s="22" t="s">
        <v>360</v>
      </c>
      <c r="M192" s="22" t="s">
        <v>56</v>
      </c>
      <c r="N192" s="22" t="s">
        <v>57</v>
      </c>
      <c r="O192" s="22" t="s">
        <v>468</v>
      </c>
      <c r="P192" s="22" t="s">
        <v>355</v>
      </c>
      <c r="Q192" s="22" t="s">
        <v>358</v>
      </c>
      <c r="R192" s="22" t="s">
        <v>122</v>
      </c>
      <c r="S192" s="22" t="s">
        <v>394</v>
      </c>
      <c r="T192" s="22" t="s">
        <v>58</v>
      </c>
      <c r="U192" s="22" t="s">
        <v>271</v>
      </c>
      <c r="V192" s="22" t="s">
        <v>53</v>
      </c>
      <c r="W192" s="22" t="s">
        <v>275</v>
      </c>
      <c r="X192" s="22" t="s">
        <v>1592</v>
      </c>
      <c r="Y192" s="22" t="s">
        <v>1592</v>
      </c>
      <c r="Z192" s="22" t="s">
        <v>1592</v>
      </c>
      <c r="AA192" s="22" t="s">
        <v>1592</v>
      </c>
      <c r="AB192" s="22" t="s">
        <v>1592</v>
      </c>
      <c r="AC192" s="22" t="s">
        <v>1592</v>
      </c>
      <c r="AD192" s="22" t="s">
        <v>1592</v>
      </c>
      <c r="AE192" s="22" t="s">
        <v>1592</v>
      </c>
      <c r="AF192" s="22" t="s">
        <v>1592</v>
      </c>
      <c r="AG192" s="22" t="s">
        <v>1592</v>
      </c>
      <c r="AH192" s="22" t="s">
        <v>1592</v>
      </c>
      <c r="AI192" s="22" t="s">
        <v>1592</v>
      </c>
      <c r="AJ192" s="22" t="s">
        <v>1592</v>
      </c>
      <c r="AK192" s="22" t="s">
        <v>1592</v>
      </c>
      <c r="AL192" s="22" t="s">
        <v>1592</v>
      </c>
      <c r="AM192" s="22" t="s">
        <v>1592</v>
      </c>
      <c r="AN192" s="4" t="s">
        <v>254</v>
      </c>
      <c r="AO192" s="26" t="s">
        <v>609</v>
      </c>
      <c r="AQ192" s="14"/>
      <c r="AR192" s="4" t="s">
        <v>310</v>
      </c>
      <c r="AS192" s="4" t="s">
        <v>310</v>
      </c>
      <c r="AU192" s="4" t="s">
        <v>1641</v>
      </c>
    </row>
    <row r="193" spans="1:48" ht="15" customHeight="1" x14ac:dyDescent="0.2">
      <c r="A193" s="5" t="s">
        <v>1696</v>
      </c>
      <c r="B193" s="1" t="s">
        <v>1726</v>
      </c>
      <c r="C193" s="4" t="s">
        <v>225</v>
      </c>
      <c r="D193" s="13" t="s">
        <v>1600</v>
      </c>
      <c r="E193" s="13" t="s">
        <v>1601</v>
      </c>
      <c r="F193" s="22" t="s">
        <v>1591</v>
      </c>
      <c r="G193" s="22">
        <v>6</v>
      </c>
      <c r="H193" s="22" t="s">
        <v>162</v>
      </c>
      <c r="I193" s="22" t="s">
        <v>273</v>
      </c>
      <c r="J193" s="22" t="s">
        <v>146</v>
      </c>
      <c r="K193" s="22" t="s">
        <v>139</v>
      </c>
      <c r="L193" s="22" t="s">
        <v>163</v>
      </c>
      <c r="M193" s="22" t="s">
        <v>386</v>
      </c>
      <c r="N193" s="22" t="s">
        <v>391</v>
      </c>
      <c r="O193" s="22" t="s">
        <v>124</v>
      </c>
      <c r="P193" s="22" t="s">
        <v>62</v>
      </c>
      <c r="Q193" s="22" t="s">
        <v>175</v>
      </c>
      <c r="R193" s="22" t="s">
        <v>328</v>
      </c>
      <c r="S193" s="22" t="s">
        <v>388</v>
      </c>
      <c r="T193" s="22" t="s">
        <v>389</v>
      </c>
      <c r="U193" s="22" t="s">
        <v>61</v>
      </c>
      <c r="V193" s="22" t="s">
        <v>382</v>
      </c>
      <c r="W193" s="22" t="s">
        <v>332</v>
      </c>
      <c r="X193" s="22" t="s">
        <v>1592</v>
      </c>
      <c r="Y193" s="22" t="s">
        <v>1592</v>
      </c>
      <c r="Z193" s="22" t="s">
        <v>1592</v>
      </c>
      <c r="AA193" s="22" t="s">
        <v>1592</v>
      </c>
      <c r="AB193" s="22" t="s">
        <v>1592</v>
      </c>
      <c r="AC193" s="22" t="s">
        <v>1592</v>
      </c>
      <c r="AD193" s="22" t="s">
        <v>1592</v>
      </c>
      <c r="AE193" s="22" t="s">
        <v>1592</v>
      </c>
      <c r="AF193" s="22" t="s">
        <v>1592</v>
      </c>
      <c r="AG193" s="22" t="s">
        <v>1592</v>
      </c>
      <c r="AH193" s="22" t="s">
        <v>1592</v>
      </c>
      <c r="AI193" s="22" t="s">
        <v>1592</v>
      </c>
      <c r="AJ193" s="22" t="s">
        <v>1592</v>
      </c>
      <c r="AK193" s="22" t="s">
        <v>1592</v>
      </c>
      <c r="AL193" s="22" t="s">
        <v>1592</v>
      </c>
      <c r="AM193" s="22" t="s">
        <v>1592</v>
      </c>
      <c r="AN193" s="4" t="s">
        <v>254</v>
      </c>
      <c r="AO193" s="4" t="s">
        <v>609</v>
      </c>
      <c r="AP193" s="4" t="s">
        <v>319</v>
      </c>
      <c r="AQ193" s="13"/>
      <c r="AR193" s="4" t="s">
        <v>310</v>
      </c>
      <c r="AS193" s="4" t="s">
        <v>310</v>
      </c>
      <c r="AT193" s="4" t="s">
        <v>310</v>
      </c>
    </row>
    <row r="194" spans="1:48" ht="15" customHeight="1" x14ac:dyDescent="0.2">
      <c r="A194" s="5" t="s">
        <v>1704</v>
      </c>
      <c r="B194" s="1" t="s">
        <v>1727</v>
      </c>
      <c r="C194" s="4" t="s">
        <v>225</v>
      </c>
      <c r="D194" s="13" t="s">
        <v>1601</v>
      </c>
      <c r="E194" s="19" t="s">
        <v>1602</v>
      </c>
      <c r="F194" s="22" t="s">
        <v>1591</v>
      </c>
      <c r="G194" s="22">
        <v>7</v>
      </c>
      <c r="H194" s="22" t="s">
        <v>363</v>
      </c>
      <c r="I194" s="22" t="s">
        <v>192</v>
      </c>
      <c r="J194" s="22" t="s">
        <v>117</v>
      </c>
      <c r="K194" s="22" t="s">
        <v>364</v>
      </c>
      <c r="L194" s="22" t="s">
        <v>390</v>
      </c>
      <c r="M194" s="22" t="s">
        <v>351</v>
      </c>
      <c r="N194" s="22" t="s">
        <v>54</v>
      </c>
      <c r="O194" s="22" t="s">
        <v>359</v>
      </c>
      <c r="P194" s="22" t="s">
        <v>480</v>
      </c>
      <c r="Q194" s="22" t="s">
        <v>268</v>
      </c>
      <c r="R194" s="28" t="s">
        <v>46</v>
      </c>
      <c r="S194" s="22" t="s">
        <v>189</v>
      </c>
      <c r="T194" s="22" t="s">
        <v>274</v>
      </c>
      <c r="U194" s="22" t="s">
        <v>55</v>
      </c>
      <c r="V194" s="22" t="s">
        <v>63</v>
      </c>
      <c r="W194" s="22" t="s">
        <v>387</v>
      </c>
      <c r="X194" s="22" t="s">
        <v>1592</v>
      </c>
      <c r="Y194" s="22" t="s">
        <v>1592</v>
      </c>
      <c r="Z194" s="22" t="s">
        <v>1592</v>
      </c>
      <c r="AA194" s="22" t="s">
        <v>1592</v>
      </c>
      <c r="AB194" s="22" t="s">
        <v>1592</v>
      </c>
      <c r="AC194" s="22" t="s">
        <v>1592</v>
      </c>
      <c r="AD194" s="22" t="s">
        <v>1592</v>
      </c>
      <c r="AE194" s="22" t="s">
        <v>1592</v>
      </c>
      <c r="AF194" s="22" t="s">
        <v>1592</v>
      </c>
      <c r="AG194" s="22" t="s">
        <v>1592</v>
      </c>
      <c r="AH194" s="22" t="s">
        <v>1592</v>
      </c>
      <c r="AI194" s="22" t="s">
        <v>1592</v>
      </c>
      <c r="AJ194" s="22" t="s">
        <v>1592</v>
      </c>
      <c r="AK194" s="22" t="s">
        <v>1592</v>
      </c>
      <c r="AL194" s="22" t="s">
        <v>1592</v>
      </c>
      <c r="AM194" s="22" t="s">
        <v>1592</v>
      </c>
      <c r="AN194" s="4" t="s">
        <v>254</v>
      </c>
      <c r="AO194" s="4" t="s">
        <v>609</v>
      </c>
      <c r="AP194" s="4" t="s">
        <v>319</v>
      </c>
      <c r="AQ194" s="19"/>
      <c r="AR194" s="4" t="s">
        <v>310</v>
      </c>
      <c r="AS194" s="4" t="s">
        <v>310</v>
      </c>
      <c r="AT194" s="4" t="s">
        <v>310</v>
      </c>
    </row>
    <row r="195" spans="1:48" ht="15" customHeight="1" x14ac:dyDescent="0.2">
      <c r="A195" s="5" t="s">
        <v>1573</v>
      </c>
      <c r="B195" s="19" t="s">
        <v>1640</v>
      </c>
      <c r="C195" s="4" t="s">
        <v>957</v>
      </c>
      <c r="D195" s="4" t="s">
        <v>1603</v>
      </c>
      <c r="E195" s="4" t="s">
        <v>1603</v>
      </c>
      <c r="F195" s="22" t="s">
        <v>1591</v>
      </c>
      <c r="G195" s="22">
        <v>8</v>
      </c>
      <c r="H195" s="22" t="s">
        <v>144</v>
      </c>
      <c r="I195" s="22" t="s">
        <v>60</v>
      </c>
      <c r="J195" s="22" t="s">
        <v>353</v>
      </c>
      <c r="K195" s="22" t="s">
        <v>132</v>
      </c>
      <c r="L195" s="22" t="s">
        <v>347</v>
      </c>
      <c r="M195" s="22" t="s">
        <v>346</v>
      </c>
      <c r="N195" s="22" t="s">
        <v>344</v>
      </c>
      <c r="O195" s="22" t="s">
        <v>141</v>
      </c>
      <c r="P195" s="22" t="s">
        <v>148</v>
      </c>
      <c r="Q195" s="22" t="s">
        <v>123</v>
      </c>
      <c r="R195" s="22" t="s">
        <v>276</v>
      </c>
      <c r="S195" s="22" t="s">
        <v>121</v>
      </c>
      <c r="T195" s="22" t="s">
        <v>59</v>
      </c>
      <c r="U195" s="22" t="s">
        <v>143</v>
      </c>
      <c r="V195" s="22" t="s">
        <v>134</v>
      </c>
      <c r="W195" s="22" t="s">
        <v>471</v>
      </c>
      <c r="X195" s="22" t="s">
        <v>1592</v>
      </c>
      <c r="Y195" s="22" t="s">
        <v>1592</v>
      </c>
      <c r="Z195" s="22" t="s">
        <v>1592</v>
      </c>
      <c r="AA195" s="22" t="s">
        <v>1592</v>
      </c>
      <c r="AB195" s="22" t="s">
        <v>1592</v>
      </c>
      <c r="AC195" s="22" t="s">
        <v>1592</v>
      </c>
      <c r="AD195" s="22" t="s">
        <v>1592</v>
      </c>
      <c r="AE195" s="22" t="s">
        <v>1592</v>
      </c>
      <c r="AF195" s="22" t="s">
        <v>1592</v>
      </c>
      <c r="AG195" s="22" t="s">
        <v>1592</v>
      </c>
      <c r="AH195" s="22" t="s">
        <v>1592</v>
      </c>
      <c r="AI195" s="22" t="s">
        <v>1592</v>
      </c>
      <c r="AJ195" s="22" t="s">
        <v>1592</v>
      </c>
      <c r="AK195" s="22" t="s">
        <v>1592</v>
      </c>
      <c r="AL195" s="22" t="s">
        <v>1592</v>
      </c>
      <c r="AM195" s="22" t="s">
        <v>1592</v>
      </c>
      <c r="AN195" s="4" t="s">
        <v>254</v>
      </c>
      <c r="AO195" s="4" t="s">
        <v>609</v>
      </c>
      <c r="AP195" s="4" t="s">
        <v>1718</v>
      </c>
      <c r="AQ195" s="5"/>
      <c r="AR195" s="4" t="s">
        <v>310</v>
      </c>
      <c r="AS195" s="4" t="s">
        <v>310</v>
      </c>
      <c r="AT195" s="4" t="s">
        <v>310</v>
      </c>
      <c r="AU195" s="4" t="s">
        <v>1588</v>
      </c>
    </row>
    <row r="196" spans="1:48" ht="16" customHeight="1" x14ac:dyDescent="0.2">
      <c r="A196" s="5" t="s">
        <v>1639</v>
      </c>
      <c r="B196" s="19" t="s">
        <v>1638</v>
      </c>
      <c r="C196" s="4" t="s">
        <v>957</v>
      </c>
      <c r="D196" s="13" t="s">
        <v>1604</v>
      </c>
      <c r="E196" s="13" t="s">
        <v>1604</v>
      </c>
      <c r="F196" s="22" t="s">
        <v>1593</v>
      </c>
      <c r="G196" s="22">
        <v>1</v>
      </c>
      <c r="H196" s="22" t="s">
        <v>126</v>
      </c>
      <c r="I196" s="22" t="s">
        <v>680</v>
      </c>
      <c r="J196" s="22" t="s">
        <v>45</v>
      </c>
      <c r="K196" s="22" t="s">
        <v>166</v>
      </c>
      <c r="L196" s="22" t="s">
        <v>352</v>
      </c>
      <c r="M196" s="22" t="s">
        <v>44</v>
      </c>
      <c r="N196" s="22" t="s">
        <v>368</v>
      </c>
      <c r="O196" s="22" t="s">
        <v>47</v>
      </c>
      <c r="P196" s="22" t="s">
        <v>169</v>
      </c>
      <c r="Q196" s="22" t="s">
        <v>336</v>
      </c>
      <c r="R196" s="22" t="s">
        <v>345</v>
      </c>
      <c r="S196" s="22" t="s">
        <v>40</v>
      </c>
      <c r="T196" s="22" t="s">
        <v>366</v>
      </c>
      <c r="U196" s="22" t="s">
        <v>97</v>
      </c>
      <c r="V196" s="22" t="s">
        <v>371</v>
      </c>
      <c r="W196" s="22" t="s">
        <v>127</v>
      </c>
      <c r="X196" s="22" t="s">
        <v>1592</v>
      </c>
      <c r="Y196" s="22" t="s">
        <v>1592</v>
      </c>
      <c r="Z196" s="22" t="s">
        <v>1592</v>
      </c>
      <c r="AA196" s="22" t="s">
        <v>1592</v>
      </c>
      <c r="AB196" s="22" t="s">
        <v>1592</v>
      </c>
      <c r="AC196" s="22" t="s">
        <v>1592</v>
      </c>
      <c r="AD196" s="22" t="s">
        <v>1592</v>
      </c>
      <c r="AE196" s="22" t="s">
        <v>1592</v>
      </c>
      <c r="AF196" s="22" t="s">
        <v>1592</v>
      </c>
      <c r="AG196" s="22" t="s">
        <v>1592</v>
      </c>
      <c r="AH196" s="22" t="s">
        <v>1592</v>
      </c>
      <c r="AI196" s="22" t="s">
        <v>1592</v>
      </c>
      <c r="AJ196" s="22" t="s">
        <v>1592</v>
      </c>
      <c r="AK196" s="22" t="s">
        <v>1592</v>
      </c>
      <c r="AL196" s="22" t="s">
        <v>1592</v>
      </c>
      <c r="AM196" s="22" t="s">
        <v>1592</v>
      </c>
      <c r="AN196" s="4" t="s">
        <v>254</v>
      </c>
      <c r="AO196" s="4" t="s">
        <v>1685</v>
      </c>
      <c r="AQ196" s="5"/>
      <c r="AR196" s="4" t="s">
        <v>310</v>
      </c>
      <c r="AS196" s="4" t="s">
        <v>310</v>
      </c>
    </row>
    <row r="197" spans="1:48" ht="15" customHeight="1" x14ac:dyDescent="0.2">
      <c r="A197" s="5" t="s">
        <v>1637</v>
      </c>
      <c r="B197" s="19" t="s">
        <v>1636</v>
      </c>
      <c r="C197" s="4" t="s">
        <v>957</v>
      </c>
      <c r="D197" s="13" t="s">
        <v>1605</v>
      </c>
      <c r="E197" s="19" t="s">
        <v>1606</v>
      </c>
      <c r="F197" s="22" t="s">
        <v>1593</v>
      </c>
      <c r="G197" s="22">
        <v>7</v>
      </c>
      <c r="H197" s="22" t="s">
        <v>333</v>
      </c>
      <c r="I197" s="22" t="s">
        <v>120</v>
      </c>
      <c r="J197" s="22" t="s">
        <v>348</v>
      </c>
      <c r="K197" s="22" t="s">
        <v>337</v>
      </c>
      <c r="L197" s="22" t="s">
        <v>135</v>
      </c>
      <c r="M197" s="22" t="s">
        <v>335</v>
      </c>
      <c r="N197" s="22" t="s">
        <v>130</v>
      </c>
      <c r="O197" s="22" t="s">
        <v>350</v>
      </c>
      <c r="P197" s="22" t="s">
        <v>349</v>
      </c>
      <c r="Q197" s="22" t="s">
        <v>342</v>
      </c>
      <c r="R197" s="22" t="s">
        <v>343</v>
      </c>
      <c r="S197" s="22" t="s">
        <v>339</v>
      </c>
      <c r="T197" s="22" t="s">
        <v>174</v>
      </c>
      <c r="U197" s="22" t="s">
        <v>472</v>
      </c>
      <c r="V197" s="22" t="s">
        <v>341</v>
      </c>
      <c r="W197" s="22" t="s">
        <v>145</v>
      </c>
      <c r="X197" s="22" t="s">
        <v>1592</v>
      </c>
      <c r="Y197" s="22" t="s">
        <v>1592</v>
      </c>
      <c r="Z197" s="22" t="s">
        <v>1592</v>
      </c>
      <c r="AA197" s="22" t="s">
        <v>1592</v>
      </c>
      <c r="AB197" s="22" t="s">
        <v>1592</v>
      </c>
      <c r="AC197" s="22" t="s">
        <v>1592</v>
      </c>
      <c r="AD197" s="22" t="s">
        <v>1592</v>
      </c>
      <c r="AE197" s="22" t="s">
        <v>1592</v>
      </c>
      <c r="AF197" s="22" t="s">
        <v>1592</v>
      </c>
      <c r="AG197" s="22" t="s">
        <v>1592</v>
      </c>
      <c r="AH197" s="22" t="s">
        <v>1592</v>
      </c>
      <c r="AI197" s="22" t="s">
        <v>1592</v>
      </c>
      <c r="AJ197" s="22" t="s">
        <v>1592</v>
      </c>
      <c r="AK197" s="22" t="s">
        <v>1592</v>
      </c>
      <c r="AL197" s="22" t="s">
        <v>1592</v>
      </c>
      <c r="AM197" s="22" t="s">
        <v>1592</v>
      </c>
      <c r="AN197" s="4" t="s">
        <v>254</v>
      </c>
      <c r="AO197" s="4" t="s">
        <v>609</v>
      </c>
      <c r="AP197" s="4" t="s">
        <v>1125</v>
      </c>
      <c r="AQ197" s="5"/>
      <c r="AR197" s="4" t="s">
        <v>310</v>
      </c>
      <c r="AS197" s="4" t="s">
        <v>310</v>
      </c>
      <c r="AU197" s="4" t="s">
        <v>1433</v>
      </c>
      <c r="AV197" s="4" t="s">
        <v>1588</v>
      </c>
    </row>
    <row r="198" spans="1:48" ht="15" customHeight="1" x14ac:dyDescent="0.2">
      <c r="A198" s="5" t="s">
        <v>1698</v>
      </c>
      <c r="B198" s="1" t="s">
        <v>1722</v>
      </c>
      <c r="C198" s="4" t="s">
        <v>293</v>
      </c>
      <c r="D198" s="13" t="s">
        <v>1607</v>
      </c>
      <c r="E198" s="13" t="s">
        <v>1605</v>
      </c>
      <c r="F198" s="22" t="s">
        <v>1593</v>
      </c>
      <c r="G198" s="22">
        <v>6</v>
      </c>
      <c r="H198" s="22" t="s">
        <v>373</v>
      </c>
      <c r="I198" s="22" t="s">
        <v>334</v>
      </c>
      <c r="J198" s="22" t="s">
        <v>51</v>
      </c>
      <c r="K198" s="22" t="s">
        <v>142</v>
      </c>
      <c r="L198" s="22" t="s">
        <v>171</v>
      </c>
      <c r="M198" s="22" t="s">
        <v>370</v>
      </c>
      <c r="N198" s="22" t="s">
        <v>71</v>
      </c>
      <c r="O198" s="22" t="s">
        <v>372</v>
      </c>
      <c r="P198" s="22" t="s">
        <v>111</v>
      </c>
      <c r="Q198" s="22" t="s">
        <v>98</v>
      </c>
      <c r="R198" s="22" t="s">
        <v>188</v>
      </c>
      <c r="S198" s="22" t="s">
        <v>379</v>
      </c>
      <c r="T198" s="22" t="s">
        <v>38</v>
      </c>
      <c r="U198" s="22" t="s">
        <v>110</v>
      </c>
      <c r="V198" s="22" t="s">
        <v>203</v>
      </c>
      <c r="W198" s="22" t="s">
        <v>469</v>
      </c>
      <c r="X198" s="22" t="s">
        <v>1592</v>
      </c>
      <c r="Y198" s="22" t="s">
        <v>1592</v>
      </c>
      <c r="Z198" s="22" t="s">
        <v>1592</v>
      </c>
      <c r="AA198" s="22" t="s">
        <v>1592</v>
      </c>
      <c r="AB198" s="22" t="s">
        <v>1592</v>
      </c>
      <c r="AC198" s="22" t="s">
        <v>1592</v>
      </c>
      <c r="AD198" s="22" t="s">
        <v>1592</v>
      </c>
      <c r="AE198" s="22" t="s">
        <v>1592</v>
      </c>
      <c r="AF198" s="22" t="s">
        <v>1592</v>
      </c>
      <c r="AG198" s="22" t="s">
        <v>1592</v>
      </c>
      <c r="AH198" s="22" t="s">
        <v>1592</v>
      </c>
      <c r="AI198" s="22" t="s">
        <v>1592</v>
      </c>
      <c r="AJ198" s="22" t="s">
        <v>1592</v>
      </c>
      <c r="AK198" s="22" t="s">
        <v>1592</v>
      </c>
      <c r="AL198" s="22" t="s">
        <v>1592</v>
      </c>
      <c r="AM198" s="22" t="s">
        <v>1592</v>
      </c>
      <c r="AN198" s="4" t="s">
        <v>254</v>
      </c>
      <c r="AO198" s="4" t="s">
        <v>609</v>
      </c>
      <c r="AQ198" s="13"/>
      <c r="AR198" s="4" t="s">
        <v>310</v>
      </c>
      <c r="AS198" s="4" t="s">
        <v>305</v>
      </c>
    </row>
    <row r="199" spans="1:48" ht="15" customHeight="1" x14ac:dyDescent="0.2">
      <c r="A199" s="5" t="s">
        <v>1702</v>
      </c>
      <c r="B199" s="1" t="s">
        <v>1721</v>
      </c>
      <c r="C199" s="4" t="s">
        <v>435</v>
      </c>
      <c r="D199" s="5" t="s">
        <v>1608</v>
      </c>
      <c r="E199" s="14" t="s">
        <v>1609</v>
      </c>
      <c r="F199" s="22" t="s">
        <v>1593</v>
      </c>
      <c r="G199" s="22">
        <v>5</v>
      </c>
      <c r="H199" s="22" t="s">
        <v>50</v>
      </c>
      <c r="I199" s="22" t="s">
        <v>39</v>
      </c>
      <c r="J199" s="22" t="s">
        <v>129</v>
      </c>
      <c r="K199" s="22" t="s">
        <v>192</v>
      </c>
      <c r="L199" s="22" t="s">
        <v>111</v>
      </c>
      <c r="M199" s="22" t="s">
        <v>267</v>
      </c>
      <c r="N199" s="22" t="s">
        <v>127</v>
      </c>
      <c r="O199" s="22" t="s">
        <v>335</v>
      </c>
      <c r="P199" s="22" t="s">
        <v>48</v>
      </c>
      <c r="Q199" s="22" t="s">
        <v>376</v>
      </c>
      <c r="R199" s="22" t="s">
        <v>380</v>
      </c>
      <c r="S199" s="22" t="s">
        <v>96</v>
      </c>
      <c r="T199" s="22" t="s">
        <v>202</v>
      </c>
      <c r="U199" s="22" t="s">
        <v>42</v>
      </c>
      <c r="V199" s="22" t="s">
        <v>140</v>
      </c>
      <c r="W199" s="22" t="s">
        <v>377</v>
      </c>
      <c r="X199" s="22" t="s">
        <v>1592</v>
      </c>
      <c r="Y199" s="22" t="s">
        <v>1592</v>
      </c>
      <c r="Z199" s="22" t="s">
        <v>1385</v>
      </c>
      <c r="AA199" s="22" t="s">
        <v>1385</v>
      </c>
      <c r="AB199" s="22" t="s">
        <v>1385</v>
      </c>
      <c r="AC199" s="22" t="s">
        <v>1385</v>
      </c>
      <c r="AD199" s="22" t="s">
        <v>1385</v>
      </c>
      <c r="AE199" s="22" t="s">
        <v>1385</v>
      </c>
      <c r="AF199" s="22" t="s">
        <v>1592</v>
      </c>
      <c r="AG199" s="22" t="s">
        <v>1592</v>
      </c>
      <c r="AH199" s="22" t="s">
        <v>1592</v>
      </c>
      <c r="AI199" s="22" t="s">
        <v>1592</v>
      </c>
      <c r="AJ199" s="22" t="s">
        <v>1592</v>
      </c>
      <c r="AK199" s="22" t="s">
        <v>1592</v>
      </c>
      <c r="AL199" s="22" t="s">
        <v>1592</v>
      </c>
      <c r="AM199" s="22" t="s">
        <v>1592</v>
      </c>
      <c r="AN199" s="4" t="s">
        <v>254</v>
      </c>
      <c r="AO199" s="4" t="s">
        <v>1811</v>
      </c>
      <c r="AQ199" s="14"/>
      <c r="AR199" s="4" t="s">
        <v>310</v>
      </c>
      <c r="AS199" s="4" t="s">
        <v>310</v>
      </c>
      <c r="AU199" s="4" t="s">
        <v>1724</v>
      </c>
      <c r="AV199" s="4" t="s">
        <v>1643</v>
      </c>
    </row>
    <row r="200" spans="1:48" ht="15" customHeight="1" x14ac:dyDescent="0.2">
      <c r="A200" s="5" t="s">
        <v>1701</v>
      </c>
      <c r="B200" s="1" t="s">
        <v>1720</v>
      </c>
      <c r="C200" s="4" t="s">
        <v>435</v>
      </c>
      <c r="D200" s="4" t="s">
        <v>1610</v>
      </c>
      <c r="E200" s="13" t="s">
        <v>1611</v>
      </c>
      <c r="F200" s="22" t="s">
        <v>1593</v>
      </c>
      <c r="G200" s="22">
        <v>4</v>
      </c>
      <c r="H200" s="22" t="s">
        <v>44</v>
      </c>
      <c r="I200" s="22" t="s">
        <v>368</v>
      </c>
      <c r="J200" s="22" t="s">
        <v>47</v>
      </c>
      <c r="K200" s="22" t="s">
        <v>371</v>
      </c>
      <c r="L200" s="22" t="s">
        <v>369</v>
      </c>
      <c r="M200" s="22" t="s">
        <v>170</v>
      </c>
      <c r="N200" s="22" t="s">
        <v>169</v>
      </c>
      <c r="O200" s="22" t="s">
        <v>469</v>
      </c>
      <c r="P200" s="22" t="s">
        <v>45</v>
      </c>
      <c r="Q200" s="22" t="s">
        <v>39</v>
      </c>
      <c r="R200" s="22" t="s">
        <v>376</v>
      </c>
      <c r="S200" s="22" t="s">
        <v>370</v>
      </c>
      <c r="T200" s="22" t="s">
        <v>48</v>
      </c>
      <c r="U200" s="22" t="s">
        <v>51</v>
      </c>
      <c r="V200" s="22" t="s">
        <v>373</v>
      </c>
      <c r="W200" s="22" t="s">
        <v>46</v>
      </c>
      <c r="X200" s="22" t="s">
        <v>1594</v>
      </c>
      <c r="Y200" s="22" t="s">
        <v>1594</v>
      </c>
      <c r="Z200" s="22" t="s">
        <v>1594</v>
      </c>
      <c r="AA200" s="22" t="s">
        <v>1594</v>
      </c>
      <c r="AB200" s="22" t="s">
        <v>1594</v>
      </c>
      <c r="AC200" s="22" t="s">
        <v>1594</v>
      </c>
      <c r="AD200" s="22" t="s">
        <v>1594</v>
      </c>
      <c r="AE200" s="22" t="s">
        <v>1594</v>
      </c>
      <c r="AF200" s="22" t="s">
        <v>1594</v>
      </c>
      <c r="AG200" s="22" t="s">
        <v>1594</v>
      </c>
      <c r="AH200" s="22" t="s">
        <v>1594</v>
      </c>
      <c r="AI200" s="22" t="s">
        <v>1594</v>
      </c>
      <c r="AJ200" s="22" t="s">
        <v>1594</v>
      </c>
      <c r="AK200" s="22" t="s">
        <v>1594</v>
      </c>
      <c r="AL200" s="22" t="s">
        <v>1594</v>
      </c>
      <c r="AM200" s="22" t="s">
        <v>1594</v>
      </c>
      <c r="AN200" s="4" t="s">
        <v>254</v>
      </c>
      <c r="AO200" s="4" t="s">
        <v>609</v>
      </c>
      <c r="AQ200" s="13"/>
      <c r="AR200" s="4" t="s">
        <v>310</v>
      </c>
      <c r="AS200" s="4" t="s">
        <v>310</v>
      </c>
      <c r="AU200" s="4" t="s">
        <v>1802</v>
      </c>
      <c r="AV200" s="4" t="s">
        <v>1643</v>
      </c>
    </row>
    <row r="201" spans="1:48" ht="15" customHeight="1" x14ac:dyDescent="0.2">
      <c r="A201" s="5" t="s">
        <v>1668</v>
      </c>
      <c r="B201" s="1" t="s">
        <v>1667</v>
      </c>
      <c r="C201" s="4" t="s">
        <v>293</v>
      </c>
      <c r="D201" s="4" t="s">
        <v>1612</v>
      </c>
      <c r="E201" s="4" t="s">
        <v>1613</v>
      </c>
      <c r="F201" s="22" t="s">
        <v>1593</v>
      </c>
      <c r="G201" s="22">
        <v>3</v>
      </c>
      <c r="H201" s="22" t="s">
        <v>377</v>
      </c>
      <c r="I201" s="22" t="s">
        <v>64</v>
      </c>
      <c r="J201" s="22" t="s">
        <v>116</v>
      </c>
      <c r="K201" s="22" t="s">
        <v>92</v>
      </c>
      <c r="L201" s="22" t="s">
        <v>87</v>
      </c>
      <c r="M201" s="22" t="s">
        <v>88</v>
      </c>
      <c r="N201" s="22" t="s">
        <v>89</v>
      </c>
      <c r="O201" s="22" t="s">
        <v>82</v>
      </c>
      <c r="P201" s="22" t="s">
        <v>137</v>
      </c>
      <c r="Q201" s="22" t="s">
        <v>78</v>
      </c>
      <c r="R201" s="22" t="s">
        <v>173</v>
      </c>
      <c r="S201" s="22" t="s">
        <v>85</v>
      </c>
      <c r="T201" s="22" t="s">
        <v>100</v>
      </c>
      <c r="U201" s="22" t="s">
        <v>391</v>
      </c>
      <c r="V201" s="22" t="s">
        <v>128</v>
      </c>
      <c r="W201" s="22" t="s">
        <v>131</v>
      </c>
      <c r="X201" s="22" t="s">
        <v>1594</v>
      </c>
      <c r="Y201" s="22" t="s">
        <v>1594</v>
      </c>
      <c r="Z201" s="22" t="s">
        <v>1594</v>
      </c>
      <c r="AA201" s="22" t="s">
        <v>1594</v>
      </c>
      <c r="AB201" s="22" t="s">
        <v>1594</v>
      </c>
      <c r="AC201" s="22" t="s">
        <v>1594</v>
      </c>
      <c r="AD201" s="22" t="s">
        <v>1594</v>
      </c>
      <c r="AE201" s="22" t="s">
        <v>1594</v>
      </c>
      <c r="AF201" s="22" t="s">
        <v>1594</v>
      </c>
      <c r="AG201" s="22" t="s">
        <v>1594</v>
      </c>
      <c r="AH201" s="22" t="s">
        <v>1594</v>
      </c>
      <c r="AI201" s="22" t="s">
        <v>1594</v>
      </c>
      <c r="AJ201" s="22" t="s">
        <v>1594</v>
      </c>
      <c r="AK201" s="22" t="s">
        <v>1594</v>
      </c>
      <c r="AL201" s="22" t="s">
        <v>1594</v>
      </c>
      <c r="AM201" s="22" t="s">
        <v>1594</v>
      </c>
      <c r="AN201" s="4" t="s">
        <v>254</v>
      </c>
      <c r="AO201" s="4" t="s">
        <v>609</v>
      </c>
      <c r="AQ201" s="5"/>
      <c r="AR201" s="4" t="s">
        <v>310</v>
      </c>
      <c r="AS201" s="4" t="s">
        <v>310</v>
      </c>
      <c r="AU201" s="4" t="s">
        <v>1643</v>
      </c>
    </row>
    <row r="202" spans="1:48" ht="15" customHeight="1" x14ac:dyDescent="0.2">
      <c r="A202" s="5" t="s">
        <v>1666</v>
      </c>
      <c r="B202" s="1" t="s">
        <v>1665</v>
      </c>
      <c r="C202" s="4" t="s">
        <v>293</v>
      </c>
      <c r="D202" s="4" t="s">
        <v>1613</v>
      </c>
      <c r="E202" s="13" t="s">
        <v>1614</v>
      </c>
      <c r="F202" s="22" t="s">
        <v>1593</v>
      </c>
      <c r="G202" s="22">
        <v>2</v>
      </c>
      <c r="H202" s="22" t="s">
        <v>96</v>
      </c>
      <c r="I202" s="22" t="s">
        <v>99</v>
      </c>
      <c r="J202" s="22" t="s">
        <v>136</v>
      </c>
      <c r="K202" s="22" t="s">
        <v>79</v>
      </c>
      <c r="L202" s="22" t="s">
        <v>80</v>
      </c>
      <c r="M202" s="22" t="s">
        <v>119</v>
      </c>
      <c r="N202" s="22" t="s">
        <v>94</v>
      </c>
      <c r="O202" s="22" t="s">
        <v>396</v>
      </c>
      <c r="P202" s="22" t="s">
        <v>201</v>
      </c>
      <c r="Q202" s="22" t="s">
        <v>81</v>
      </c>
      <c r="R202" s="22" t="s">
        <v>95</v>
      </c>
      <c r="S202" s="22" t="s">
        <v>49</v>
      </c>
      <c r="T202" s="22" t="s">
        <v>378</v>
      </c>
      <c r="U202" s="22" t="s">
        <v>91</v>
      </c>
      <c r="V202" s="22" t="s">
        <v>37</v>
      </c>
      <c r="W202" s="22" t="s">
        <v>176</v>
      </c>
      <c r="X202" s="22" t="s">
        <v>1594</v>
      </c>
      <c r="Y202" s="22" t="s">
        <v>1594</v>
      </c>
      <c r="Z202" s="22" t="s">
        <v>1594</v>
      </c>
      <c r="AA202" s="22" t="s">
        <v>1594</v>
      </c>
      <c r="AB202" s="22" t="s">
        <v>1594</v>
      </c>
      <c r="AC202" s="22" t="s">
        <v>1594</v>
      </c>
      <c r="AD202" s="22" t="s">
        <v>1594</v>
      </c>
      <c r="AE202" s="22" t="s">
        <v>1594</v>
      </c>
      <c r="AF202" s="22" t="s">
        <v>1594</v>
      </c>
      <c r="AG202" s="22" t="s">
        <v>1594</v>
      </c>
      <c r="AH202" s="22" t="s">
        <v>1594</v>
      </c>
      <c r="AI202" s="22" t="s">
        <v>1594</v>
      </c>
      <c r="AJ202" s="22" t="s">
        <v>1594</v>
      </c>
      <c r="AK202" s="22" t="s">
        <v>1594</v>
      </c>
      <c r="AL202" s="22" t="s">
        <v>1594</v>
      </c>
      <c r="AM202" s="22" t="s">
        <v>1594</v>
      </c>
      <c r="AN202" s="4" t="s">
        <v>254</v>
      </c>
      <c r="AO202" s="4" t="s">
        <v>609</v>
      </c>
      <c r="AQ202" s="5"/>
      <c r="AR202" s="4" t="s">
        <v>310</v>
      </c>
      <c r="AS202" s="4" t="s">
        <v>310</v>
      </c>
    </row>
    <row r="203" spans="1:48" ht="15" customHeight="1" x14ac:dyDescent="0.2">
      <c r="A203" s="5" t="s">
        <v>1729</v>
      </c>
      <c r="B203" s="1" t="s">
        <v>1728</v>
      </c>
      <c r="C203" s="4" t="s">
        <v>225</v>
      </c>
      <c r="D203" s="4" t="s">
        <v>1615</v>
      </c>
      <c r="E203" s="4" t="s">
        <v>1615</v>
      </c>
      <c r="F203" s="22" t="s">
        <v>1593</v>
      </c>
      <c r="G203" s="22">
        <v>8</v>
      </c>
      <c r="H203" s="22" t="s">
        <v>367</v>
      </c>
      <c r="I203" s="22" t="s">
        <v>466</v>
      </c>
      <c r="J203" s="22" t="s">
        <v>40</v>
      </c>
      <c r="K203" s="22" t="s">
        <v>468</v>
      </c>
      <c r="L203" s="22" t="s">
        <v>98</v>
      </c>
      <c r="M203" s="22" t="s">
        <v>172</v>
      </c>
      <c r="N203" s="22" t="s">
        <v>111</v>
      </c>
      <c r="O203" s="22" t="s">
        <v>42</v>
      </c>
      <c r="P203" s="22" t="s">
        <v>140</v>
      </c>
      <c r="Q203" s="22" t="s">
        <v>380</v>
      </c>
      <c r="R203" s="22" t="s">
        <v>127</v>
      </c>
      <c r="S203" s="22" t="s">
        <v>38</v>
      </c>
      <c r="T203" s="22" t="s">
        <v>379</v>
      </c>
      <c r="U203" s="22" t="s">
        <v>50</v>
      </c>
      <c r="V203" s="22" t="s">
        <v>202</v>
      </c>
      <c r="W203" s="22" t="s">
        <v>97</v>
      </c>
      <c r="X203" s="22" t="s">
        <v>1594</v>
      </c>
      <c r="Y203" s="22" t="s">
        <v>1594</v>
      </c>
      <c r="Z203" s="22" t="s">
        <v>1594</v>
      </c>
      <c r="AA203" s="22" t="s">
        <v>1594</v>
      </c>
      <c r="AB203" s="22" t="s">
        <v>1594</v>
      </c>
      <c r="AC203" s="22" t="s">
        <v>1594</v>
      </c>
      <c r="AD203" s="22" t="s">
        <v>1594</v>
      </c>
      <c r="AE203" s="22" t="s">
        <v>1594</v>
      </c>
      <c r="AF203" s="22" t="s">
        <v>1594</v>
      </c>
      <c r="AG203" s="22" t="s">
        <v>1594</v>
      </c>
      <c r="AH203" s="22" t="s">
        <v>1594</v>
      </c>
      <c r="AI203" s="22" t="s">
        <v>1594</v>
      </c>
      <c r="AJ203" s="22" t="s">
        <v>1594</v>
      </c>
      <c r="AK203" s="22" t="s">
        <v>1594</v>
      </c>
      <c r="AL203" s="22" t="s">
        <v>1594</v>
      </c>
      <c r="AM203" s="22" t="s">
        <v>1594</v>
      </c>
      <c r="AN203" s="4" t="s">
        <v>254</v>
      </c>
      <c r="AO203" s="4" t="s">
        <v>609</v>
      </c>
      <c r="AP203" s="4" t="s">
        <v>319</v>
      </c>
      <c r="AR203" s="4" t="s">
        <v>310</v>
      </c>
      <c r="AS203" s="4" t="s">
        <v>310</v>
      </c>
      <c r="AT203" s="4" t="s">
        <v>310</v>
      </c>
      <c r="AU203" s="4" t="s">
        <v>1642</v>
      </c>
      <c r="AV203" s="4" t="s">
        <v>1643</v>
      </c>
    </row>
    <row r="204" spans="1:48" ht="15" customHeight="1" x14ac:dyDescent="0.2">
      <c r="A204" s="5" t="s">
        <v>1673</v>
      </c>
      <c r="B204" s="1" t="s">
        <v>1672</v>
      </c>
      <c r="C204" s="4" t="s">
        <v>293</v>
      </c>
      <c r="D204" s="13" t="s">
        <v>1616</v>
      </c>
      <c r="E204" s="13" t="s">
        <v>1616</v>
      </c>
      <c r="F204" s="22" t="s">
        <v>1595</v>
      </c>
      <c r="G204" s="22">
        <v>1</v>
      </c>
      <c r="H204" s="22" t="s">
        <v>182</v>
      </c>
      <c r="I204" s="22" t="s">
        <v>358</v>
      </c>
      <c r="J204" s="22" t="s">
        <v>58</v>
      </c>
      <c r="K204" s="22" t="s">
        <v>122</v>
      </c>
      <c r="L204" s="22" t="s">
        <v>52</v>
      </c>
      <c r="M204" s="22" t="s">
        <v>357</v>
      </c>
      <c r="N204" s="22" t="s">
        <v>83</v>
      </c>
      <c r="O204" s="22" t="s">
        <v>181</v>
      </c>
      <c r="P204" s="22" t="s">
        <v>167</v>
      </c>
      <c r="Q204" s="22" t="s">
        <v>168</v>
      </c>
      <c r="R204" s="22" t="s">
        <v>360</v>
      </c>
      <c r="S204" s="22" t="s">
        <v>190</v>
      </c>
      <c r="T204" s="22" t="s">
        <v>125</v>
      </c>
      <c r="U204" s="22" t="s">
        <v>117</v>
      </c>
      <c r="V204" s="22" t="s">
        <v>67</v>
      </c>
      <c r="W204" s="22" t="s">
        <v>61</v>
      </c>
      <c r="X204" s="22" t="s">
        <v>1594</v>
      </c>
      <c r="Y204" s="22" t="s">
        <v>1594</v>
      </c>
      <c r="Z204" s="22" t="s">
        <v>1594</v>
      </c>
      <c r="AA204" s="22" t="s">
        <v>1594</v>
      </c>
      <c r="AB204" s="22" t="s">
        <v>1594</v>
      </c>
      <c r="AC204" s="22" t="s">
        <v>1594</v>
      </c>
      <c r="AD204" s="22" t="s">
        <v>1594</v>
      </c>
      <c r="AE204" s="22" t="s">
        <v>1594</v>
      </c>
      <c r="AF204" s="22" t="s">
        <v>1594</v>
      </c>
      <c r="AG204" s="22" t="s">
        <v>1594</v>
      </c>
      <c r="AH204" s="22" t="s">
        <v>1594</v>
      </c>
      <c r="AI204" s="22" t="s">
        <v>1594</v>
      </c>
      <c r="AJ204" s="22" t="s">
        <v>1594</v>
      </c>
      <c r="AK204" s="22" t="s">
        <v>1594</v>
      </c>
      <c r="AL204" s="22" t="s">
        <v>1594</v>
      </c>
      <c r="AM204" s="22" t="s">
        <v>1594</v>
      </c>
      <c r="AN204" s="4" t="s">
        <v>254</v>
      </c>
      <c r="AO204" s="4" t="s">
        <v>609</v>
      </c>
      <c r="AP204" s="4" t="s">
        <v>319</v>
      </c>
      <c r="AQ204" s="5"/>
      <c r="AR204" s="4" t="s">
        <v>310</v>
      </c>
      <c r="AS204" s="4" t="s">
        <v>310</v>
      </c>
      <c r="AT204" s="4" t="s">
        <v>310</v>
      </c>
      <c r="AU204" s="4" t="s">
        <v>1588</v>
      </c>
    </row>
    <row r="205" spans="1:48" ht="15" customHeight="1" x14ac:dyDescent="0.2">
      <c r="A205" s="5" t="s">
        <v>1675</v>
      </c>
      <c r="B205" s="1" t="s">
        <v>1674</v>
      </c>
      <c r="C205" s="4" t="s">
        <v>957</v>
      </c>
      <c r="D205" s="4" t="s">
        <v>1617</v>
      </c>
      <c r="E205" s="13" t="s">
        <v>1618</v>
      </c>
      <c r="F205" s="22" t="s">
        <v>1595</v>
      </c>
      <c r="G205" s="22">
        <v>2</v>
      </c>
      <c r="H205" s="22" t="s">
        <v>394</v>
      </c>
      <c r="I205" s="22" t="s">
        <v>76</v>
      </c>
      <c r="J205" s="22" t="s">
        <v>269</v>
      </c>
      <c r="K205" s="22" t="s">
        <v>186</v>
      </c>
      <c r="L205" s="22" t="s">
        <v>272</v>
      </c>
      <c r="M205" s="22" t="s">
        <v>192</v>
      </c>
      <c r="N205" s="22" t="s">
        <v>275</v>
      </c>
      <c r="O205" s="22" t="s">
        <v>175</v>
      </c>
      <c r="P205" s="22" t="s">
        <v>355</v>
      </c>
      <c r="Q205" s="22" t="s">
        <v>184</v>
      </c>
      <c r="R205" s="22" t="s">
        <v>56</v>
      </c>
      <c r="S205" s="22" t="s">
        <v>174</v>
      </c>
      <c r="T205" s="22" t="s">
        <v>270</v>
      </c>
      <c r="U205" s="22" t="s">
        <v>165</v>
      </c>
      <c r="V205" s="22" t="s">
        <v>69</v>
      </c>
      <c r="W205" s="22" t="s">
        <v>179</v>
      </c>
      <c r="X205" s="22" t="s">
        <v>1594</v>
      </c>
      <c r="Y205" s="22" t="s">
        <v>1594</v>
      </c>
      <c r="Z205" s="22" t="s">
        <v>1594</v>
      </c>
      <c r="AA205" s="22" t="s">
        <v>1594</v>
      </c>
      <c r="AB205" s="22" t="s">
        <v>1594</v>
      </c>
      <c r="AC205" s="22" t="s">
        <v>1594</v>
      </c>
      <c r="AD205" s="22" t="s">
        <v>1594</v>
      </c>
      <c r="AE205" s="22" t="s">
        <v>1594</v>
      </c>
      <c r="AF205" s="22" t="s">
        <v>1594</v>
      </c>
      <c r="AG205" s="22" t="s">
        <v>1594</v>
      </c>
      <c r="AH205" s="22" t="s">
        <v>1594</v>
      </c>
      <c r="AI205" s="22" t="s">
        <v>1594</v>
      </c>
      <c r="AJ205" s="22" t="s">
        <v>1594</v>
      </c>
      <c r="AK205" s="22" t="s">
        <v>1594</v>
      </c>
      <c r="AL205" s="22" t="s">
        <v>1594</v>
      </c>
      <c r="AM205" s="22" t="s">
        <v>1594</v>
      </c>
      <c r="AN205" s="4" t="s">
        <v>254</v>
      </c>
      <c r="AO205" s="4" t="s">
        <v>609</v>
      </c>
      <c r="AP205" s="4" t="s">
        <v>1787</v>
      </c>
      <c r="AQ205" s="5"/>
      <c r="AR205" s="4" t="s">
        <v>310</v>
      </c>
      <c r="AS205" s="4" t="s">
        <v>310</v>
      </c>
      <c r="AT205" s="4" t="s">
        <v>305</v>
      </c>
    </row>
    <row r="206" spans="1:48" ht="15" customHeight="1" x14ac:dyDescent="0.2">
      <c r="A206" s="5" t="s">
        <v>1677</v>
      </c>
      <c r="B206" s="1" t="s">
        <v>1676</v>
      </c>
      <c r="C206" s="4" t="s">
        <v>957</v>
      </c>
      <c r="D206" s="4" t="s">
        <v>1619</v>
      </c>
      <c r="E206" s="4" t="s">
        <v>1617</v>
      </c>
      <c r="F206" s="22" t="s">
        <v>1595</v>
      </c>
      <c r="G206" s="22">
        <v>3</v>
      </c>
      <c r="H206" s="22" t="s">
        <v>108</v>
      </c>
      <c r="I206" s="22" t="s">
        <v>105</v>
      </c>
      <c r="J206" s="22" t="s">
        <v>110</v>
      </c>
      <c r="K206" s="22" t="s">
        <v>374</v>
      </c>
      <c r="L206" s="22" t="s">
        <v>178</v>
      </c>
      <c r="M206" s="22" t="s">
        <v>68</v>
      </c>
      <c r="N206" s="22" t="s">
        <v>72</v>
      </c>
      <c r="O206" s="22" t="s">
        <v>385</v>
      </c>
      <c r="P206" s="22" t="s">
        <v>109</v>
      </c>
      <c r="Q206" s="22" t="s">
        <v>138</v>
      </c>
      <c r="R206" s="22" t="s">
        <v>362</v>
      </c>
      <c r="S206" s="22" t="s">
        <v>194</v>
      </c>
      <c r="T206" s="22" t="s">
        <v>93</v>
      </c>
      <c r="U206" s="22" t="s">
        <v>392</v>
      </c>
      <c r="V206" s="22" t="s">
        <v>113</v>
      </c>
      <c r="W206" s="22" t="s">
        <v>71</v>
      </c>
      <c r="X206" s="22" t="s">
        <v>1594</v>
      </c>
      <c r="Y206" s="22" t="s">
        <v>1594</v>
      </c>
      <c r="Z206" s="22" t="s">
        <v>1594</v>
      </c>
      <c r="AA206" s="22" t="s">
        <v>1594</v>
      </c>
      <c r="AB206" s="22" t="s">
        <v>1594</v>
      </c>
      <c r="AC206" s="22" t="s">
        <v>1594</v>
      </c>
      <c r="AD206" s="22" t="s">
        <v>1594</v>
      </c>
      <c r="AE206" s="22" t="s">
        <v>1594</v>
      </c>
      <c r="AF206" s="22" t="s">
        <v>1594</v>
      </c>
      <c r="AG206" s="22" t="s">
        <v>1594</v>
      </c>
      <c r="AH206" s="22" t="s">
        <v>1594</v>
      </c>
      <c r="AI206" s="22" t="s">
        <v>1594</v>
      </c>
      <c r="AJ206" s="22" t="s">
        <v>1594</v>
      </c>
      <c r="AK206" s="22" t="s">
        <v>1594</v>
      </c>
      <c r="AL206" s="22" t="s">
        <v>1594</v>
      </c>
      <c r="AM206" s="22" t="s">
        <v>1594</v>
      </c>
      <c r="AN206" s="4" t="s">
        <v>254</v>
      </c>
      <c r="AO206" s="4" t="s">
        <v>1688</v>
      </c>
      <c r="AQ206" s="5"/>
    </row>
    <row r="207" spans="1:48" ht="15" customHeight="1" x14ac:dyDescent="0.2">
      <c r="A207" s="5" t="s">
        <v>1773</v>
      </c>
      <c r="B207" s="1" t="s">
        <v>1788</v>
      </c>
      <c r="C207" s="4" t="s">
        <v>1378</v>
      </c>
      <c r="D207" s="4" t="s">
        <v>1620</v>
      </c>
      <c r="E207" s="13" t="s">
        <v>1621</v>
      </c>
      <c r="F207" s="22" t="s">
        <v>1595</v>
      </c>
      <c r="G207" s="22">
        <v>4</v>
      </c>
      <c r="H207" s="22" t="s">
        <v>112</v>
      </c>
      <c r="I207" s="22" t="s">
        <v>177</v>
      </c>
      <c r="J207" s="22" t="s">
        <v>66</v>
      </c>
      <c r="K207" s="22" t="s">
        <v>188</v>
      </c>
      <c r="L207" s="22" t="s">
        <v>41</v>
      </c>
      <c r="M207" s="22" t="s">
        <v>101</v>
      </c>
      <c r="N207" s="22" t="s">
        <v>43</v>
      </c>
      <c r="O207" s="22" t="s">
        <v>102</v>
      </c>
      <c r="P207" s="22" t="s">
        <v>103</v>
      </c>
      <c r="Q207" s="22" t="s">
        <v>397</v>
      </c>
      <c r="R207" s="22" t="s">
        <v>356</v>
      </c>
      <c r="S207" s="22" t="s">
        <v>180</v>
      </c>
      <c r="T207" s="22" t="s">
        <v>36</v>
      </c>
      <c r="U207" s="22" t="s">
        <v>393</v>
      </c>
      <c r="V207" s="22" t="s">
        <v>77</v>
      </c>
      <c r="W207" s="22" t="s">
        <v>114</v>
      </c>
      <c r="X207" s="22" t="s">
        <v>1594</v>
      </c>
      <c r="Y207" s="22" t="s">
        <v>1594</v>
      </c>
      <c r="Z207" s="22" t="s">
        <v>1594</v>
      </c>
      <c r="AA207" s="22" t="s">
        <v>1594</v>
      </c>
      <c r="AB207" s="22" t="s">
        <v>1594</v>
      </c>
      <c r="AC207" s="22" t="s">
        <v>1594</v>
      </c>
      <c r="AD207" s="22" t="s">
        <v>1594</v>
      </c>
      <c r="AE207" s="22" t="s">
        <v>1594</v>
      </c>
      <c r="AF207" s="22" t="s">
        <v>1594</v>
      </c>
      <c r="AG207" s="22" t="s">
        <v>1594</v>
      </c>
      <c r="AH207" s="22" t="s">
        <v>1594</v>
      </c>
      <c r="AI207" s="22" t="s">
        <v>1594</v>
      </c>
      <c r="AJ207" s="22" t="s">
        <v>1594</v>
      </c>
      <c r="AK207" s="22" t="s">
        <v>1594</v>
      </c>
      <c r="AL207" s="22" t="s">
        <v>1594</v>
      </c>
      <c r="AM207" s="22" t="s">
        <v>1594</v>
      </c>
      <c r="AN207" s="4" t="s">
        <v>254</v>
      </c>
      <c r="AQ207" s="13"/>
      <c r="AR207" s="4" t="s">
        <v>310</v>
      </c>
      <c r="AS207" s="4" t="s">
        <v>310</v>
      </c>
      <c r="AU207" s="4" t="s">
        <v>1644</v>
      </c>
    </row>
    <row r="208" spans="1:48" ht="15" customHeight="1" x14ac:dyDescent="0.2">
      <c r="A208" s="5" t="s">
        <v>1679</v>
      </c>
      <c r="B208" s="1" t="s">
        <v>1678</v>
      </c>
      <c r="C208" s="4" t="s">
        <v>1768</v>
      </c>
      <c r="D208" s="5" t="s">
        <v>1622</v>
      </c>
      <c r="E208" s="14" t="s">
        <v>1623</v>
      </c>
      <c r="F208" s="22" t="s">
        <v>1595</v>
      </c>
      <c r="G208" s="22">
        <v>5</v>
      </c>
      <c r="H208" s="22" t="s">
        <v>352</v>
      </c>
      <c r="I208" s="22" t="s">
        <v>163</v>
      </c>
      <c r="J208" s="22" t="s">
        <v>164</v>
      </c>
      <c r="K208" s="22" t="s">
        <v>558</v>
      </c>
      <c r="L208" s="22" t="s">
        <v>390</v>
      </c>
      <c r="M208" s="22" t="s">
        <v>273</v>
      </c>
      <c r="N208" s="22" t="s">
        <v>196</v>
      </c>
      <c r="O208" s="22" t="s">
        <v>267</v>
      </c>
      <c r="P208" s="22" t="s">
        <v>139</v>
      </c>
      <c r="Q208" s="22" t="s">
        <v>199</v>
      </c>
      <c r="R208" s="22" t="s">
        <v>388</v>
      </c>
      <c r="S208" s="22" t="s">
        <v>480</v>
      </c>
      <c r="T208" s="22" t="s">
        <v>359</v>
      </c>
      <c r="U208" s="22" t="s">
        <v>183</v>
      </c>
      <c r="V208" s="22" t="s">
        <v>185</v>
      </c>
      <c r="W208" s="22" t="s">
        <v>55</v>
      </c>
      <c r="X208" s="22" t="s">
        <v>1594</v>
      </c>
      <c r="Y208" s="22" t="s">
        <v>1594</v>
      </c>
      <c r="Z208" s="22" t="s">
        <v>1594</v>
      </c>
      <c r="AA208" s="22" t="s">
        <v>1594</v>
      </c>
      <c r="AB208" s="22" t="s">
        <v>1594</v>
      </c>
      <c r="AC208" s="22" t="s">
        <v>1594</v>
      </c>
      <c r="AD208" s="22" t="s">
        <v>1594</v>
      </c>
      <c r="AE208" s="22" t="s">
        <v>1594</v>
      </c>
      <c r="AF208" s="22" t="s">
        <v>1594</v>
      </c>
      <c r="AG208" s="22" t="s">
        <v>1594</v>
      </c>
      <c r="AH208" s="22" t="s">
        <v>1594</v>
      </c>
      <c r="AI208" s="22" t="s">
        <v>1594</v>
      </c>
      <c r="AJ208" s="22" t="s">
        <v>1594</v>
      </c>
      <c r="AK208" s="22" t="s">
        <v>1594</v>
      </c>
      <c r="AL208" s="22" t="s">
        <v>1594</v>
      </c>
      <c r="AM208" s="22" t="s">
        <v>1594</v>
      </c>
      <c r="AN208" s="4" t="s">
        <v>254</v>
      </c>
      <c r="AO208" s="4" t="s">
        <v>609</v>
      </c>
      <c r="AQ208" s="5"/>
      <c r="AR208" s="4" t="s">
        <v>310</v>
      </c>
      <c r="AS208" s="4" t="s">
        <v>310</v>
      </c>
      <c r="AU208" s="4" t="s">
        <v>1786</v>
      </c>
    </row>
    <row r="209" spans="1:49" ht="15" customHeight="1" x14ac:dyDescent="0.2">
      <c r="A209" s="5" t="s">
        <v>1770</v>
      </c>
      <c r="B209" s="1" t="s">
        <v>1789</v>
      </c>
      <c r="C209" s="4" t="s">
        <v>435</v>
      </c>
      <c r="D209" s="13" t="s">
        <v>1624</v>
      </c>
      <c r="E209" s="13" t="s">
        <v>1625</v>
      </c>
      <c r="F209" s="22" t="s">
        <v>1595</v>
      </c>
      <c r="G209" s="22">
        <v>6</v>
      </c>
      <c r="H209" s="22" t="s">
        <v>386</v>
      </c>
      <c r="I209" s="22" t="s">
        <v>54</v>
      </c>
      <c r="J209" s="22" t="s">
        <v>363</v>
      </c>
      <c r="K209" s="22" t="s">
        <v>189</v>
      </c>
      <c r="L209" s="22" t="s">
        <v>274</v>
      </c>
      <c r="M209" s="22" t="s">
        <v>198</v>
      </c>
      <c r="N209" s="22" t="s">
        <v>124</v>
      </c>
      <c r="O209" s="22" t="s">
        <v>268</v>
      </c>
      <c r="P209" s="22" t="s">
        <v>271</v>
      </c>
      <c r="Q209" s="22" t="s">
        <v>395</v>
      </c>
      <c r="R209" s="22" t="s">
        <v>389</v>
      </c>
      <c r="S209" s="22" t="s">
        <v>200</v>
      </c>
      <c r="T209" s="22" t="s">
        <v>347</v>
      </c>
      <c r="U209" s="22" t="s">
        <v>123</v>
      </c>
      <c r="V209" s="22" t="s">
        <v>144</v>
      </c>
      <c r="W209" s="22" t="s">
        <v>332</v>
      </c>
      <c r="X209" s="22" t="s">
        <v>1594</v>
      </c>
      <c r="Y209" s="22" t="s">
        <v>1594</v>
      </c>
      <c r="Z209" s="22" t="s">
        <v>1594</v>
      </c>
      <c r="AA209" s="22" t="s">
        <v>1594</v>
      </c>
      <c r="AB209" s="22" t="s">
        <v>1594</v>
      </c>
      <c r="AC209" s="22" t="s">
        <v>1594</v>
      </c>
      <c r="AD209" s="22" t="s">
        <v>1594</v>
      </c>
      <c r="AE209" s="22" t="s">
        <v>1594</v>
      </c>
      <c r="AF209" s="22" t="s">
        <v>1594</v>
      </c>
      <c r="AG209" s="22" t="s">
        <v>1594</v>
      </c>
      <c r="AH209" s="22" t="s">
        <v>1594</v>
      </c>
      <c r="AI209" s="22" t="s">
        <v>1594</v>
      </c>
      <c r="AJ209" s="22" t="s">
        <v>1594</v>
      </c>
      <c r="AK209" s="22" t="s">
        <v>1594</v>
      </c>
      <c r="AL209" s="22" t="s">
        <v>1594</v>
      </c>
      <c r="AM209" s="22" t="s">
        <v>1594</v>
      </c>
      <c r="AN209" s="4" t="s">
        <v>254</v>
      </c>
      <c r="AO209" s="4" t="s">
        <v>609</v>
      </c>
      <c r="AQ209" s="13"/>
      <c r="AR209" s="4" t="s">
        <v>310</v>
      </c>
      <c r="AS209" s="4" t="s">
        <v>310</v>
      </c>
      <c r="AU209" s="4" t="s">
        <v>1645</v>
      </c>
    </row>
    <row r="210" spans="1:49" ht="15" customHeight="1" x14ac:dyDescent="0.2">
      <c r="A210" s="5" t="s">
        <v>1670</v>
      </c>
      <c r="B210" s="1" t="s">
        <v>1669</v>
      </c>
      <c r="C210" s="4" t="s">
        <v>293</v>
      </c>
      <c r="D210" s="13" t="s">
        <v>1625</v>
      </c>
      <c r="E210" s="19" t="s">
        <v>1626</v>
      </c>
      <c r="F210" s="22" t="s">
        <v>1595</v>
      </c>
      <c r="G210" s="22">
        <v>7</v>
      </c>
      <c r="H210" s="22" t="s">
        <v>345</v>
      </c>
      <c r="I210" s="22" t="s">
        <v>148</v>
      </c>
      <c r="J210" s="22" t="s">
        <v>60</v>
      </c>
      <c r="K210" s="22" t="s">
        <v>472</v>
      </c>
      <c r="L210" s="22" t="s">
        <v>381</v>
      </c>
      <c r="M210" s="22" t="s">
        <v>121</v>
      </c>
      <c r="N210" s="22" t="s">
        <v>1596</v>
      </c>
      <c r="O210" s="22" t="s">
        <v>471</v>
      </c>
      <c r="P210" s="22" t="s">
        <v>59</v>
      </c>
      <c r="Q210" s="22" t="s">
        <v>333</v>
      </c>
      <c r="R210" s="22" t="s">
        <v>470</v>
      </c>
      <c r="S210" s="22" t="s">
        <v>680</v>
      </c>
      <c r="T210" s="22" t="s">
        <v>351</v>
      </c>
      <c r="U210" s="22" t="s">
        <v>339</v>
      </c>
      <c r="V210" s="22" t="s">
        <v>334</v>
      </c>
      <c r="W210" s="22" t="s">
        <v>118</v>
      </c>
      <c r="X210" s="22" t="s">
        <v>1594</v>
      </c>
      <c r="Y210" s="22" t="s">
        <v>1594</v>
      </c>
      <c r="Z210" s="22" t="s">
        <v>1594</v>
      </c>
      <c r="AA210" s="22" t="s">
        <v>1594</v>
      </c>
      <c r="AB210" s="22" t="s">
        <v>1594</v>
      </c>
      <c r="AC210" s="22" t="s">
        <v>1594</v>
      </c>
      <c r="AD210" s="22" t="s">
        <v>1594</v>
      </c>
      <c r="AE210" s="22" t="s">
        <v>1594</v>
      </c>
      <c r="AF210" s="22" t="s">
        <v>1594</v>
      </c>
      <c r="AG210" s="22" t="s">
        <v>1594</v>
      </c>
      <c r="AH210" s="22" t="s">
        <v>1594</v>
      </c>
      <c r="AI210" s="22" t="s">
        <v>1594</v>
      </c>
      <c r="AJ210" s="22" t="s">
        <v>1594</v>
      </c>
      <c r="AK210" s="22" t="s">
        <v>1594</v>
      </c>
      <c r="AL210" s="22" t="s">
        <v>1594</v>
      </c>
      <c r="AM210" s="22" t="s">
        <v>1594</v>
      </c>
      <c r="AN210" s="4" t="s">
        <v>254</v>
      </c>
      <c r="AO210" s="4" t="s">
        <v>609</v>
      </c>
      <c r="AQ210" s="5"/>
      <c r="AR210" s="4" t="s">
        <v>310</v>
      </c>
      <c r="AS210" s="4" t="s">
        <v>310</v>
      </c>
    </row>
    <row r="211" spans="1:49" ht="15" customHeight="1" x14ac:dyDescent="0.2">
      <c r="A211" s="5" t="s">
        <v>1569</v>
      </c>
      <c r="B211" s="1" t="s">
        <v>1671</v>
      </c>
      <c r="C211" s="4" t="s">
        <v>293</v>
      </c>
      <c r="D211" s="4" t="s">
        <v>1627</v>
      </c>
      <c r="E211" s="4" t="s">
        <v>1627</v>
      </c>
      <c r="F211" s="22" t="s">
        <v>1595</v>
      </c>
      <c r="G211" s="22">
        <v>8</v>
      </c>
      <c r="H211" s="22" t="s">
        <v>353</v>
      </c>
      <c r="I211" s="22" t="s">
        <v>467</v>
      </c>
      <c r="J211" s="22" t="s">
        <v>166</v>
      </c>
      <c r="K211" s="22" t="s">
        <v>329</v>
      </c>
      <c r="L211" s="22" t="s">
        <v>276</v>
      </c>
      <c r="M211" s="22" t="s">
        <v>344</v>
      </c>
      <c r="N211" s="22" t="s">
        <v>346</v>
      </c>
      <c r="O211" s="22" t="s">
        <v>349</v>
      </c>
      <c r="P211" s="22" t="s">
        <v>162</v>
      </c>
      <c r="Q211" s="22" t="s">
        <v>141</v>
      </c>
      <c r="R211" s="22" t="s">
        <v>335</v>
      </c>
      <c r="S211" s="22" t="s">
        <v>195</v>
      </c>
      <c r="T211" s="22" t="s">
        <v>126</v>
      </c>
      <c r="U211" s="22" t="s">
        <v>142</v>
      </c>
      <c r="V211" s="22" t="s">
        <v>338</v>
      </c>
      <c r="W211" s="22" t="s">
        <v>343</v>
      </c>
      <c r="X211" s="22" t="s">
        <v>1594</v>
      </c>
      <c r="Y211" s="22" t="s">
        <v>1594</v>
      </c>
      <c r="Z211" s="22" t="s">
        <v>1594</v>
      </c>
      <c r="AA211" s="22" t="s">
        <v>1594</v>
      </c>
      <c r="AB211" s="22" t="s">
        <v>1594</v>
      </c>
      <c r="AC211" s="22" t="s">
        <v>1594</v>
      </c>
      <c r="AD211" s="22" t="s">
        <v>1594</v>
      </c>
      <c r="AE211" s="22" t="s">
        <v>1594</v>
      </c>
      <c r="AF211" s="22" t="s">
        <v>1594</v>
      </c>
      <c r="AG211" s="22" t="s">
        <v>1594</v>
      </c>
      <c r="AH211" s="22" t="s">
        <v>1594</v>
      </c>
      <c r="AI211" s="22" t="s">
        <v>1594</v>
      </c>
      <c r="AJ211" s="22" t="s">
        <v>1594</v>
      </c>
      <c r="AK211" s="22" t="s">
        <v>1594</v>
      </c>
      <c r="AL211" s="22" t="s">
        <v>1594</v>
      </c>
      <c r="AM211" s="22" t="s">
        <v>1594</v>
      </c>
      <c r="AN211" s="4" t="s">
        <v>254</v>
      </c>
      <c r="AO211" s="4" t="s">
        <v>609</v>
      </c>
      <c r="AQ211" s="5"/>
    </row>
    <row r="212" spans="1:49" ht="15" customHeight="1" x14ac:dyDescent="0.2">
      <c r="A212" s="5" t="s">
        <v>1699</v>
      </c>
      <c r="B212" s="1" t="s">
        <v>1723</v>
      </c>
      <c r="C212" s="4" t="s">
        <v>225</v>
      </c>
      <c r="D212" s="5" t="s">
        <v>1628</v>
      </c>
      <c r="E212" s="14" t="s">
        <v>1629</v>
      </c>
      <c r="F212" s="22" t="s">
        <v>682</v>
      </c>
      <c r="G212" s="22">
        <v>5</v>
      </c>
      <c r="H212" s="22" t="s">
        <v>383</v>
      </c>
      <c r="I212" s="22" t="s">
        <v>477</v>
      </c>
      <c r="J212" s="22" t="s">
        <v>190</v>
      </c>
      <c r="K212" s="22" t="s">
        <v>167</v>
      </c>
      <c r="L212" s="22" t="s">
        <v>57</v>
      </c>
      <c r="M212" s="22" t="s">
        <v>122</v>
      </c>
      <c r="N212" s="22" t="s">
        <v>184</v>
      </c>
      <c r="O212" s="22" t="s">
        <v>355</v>
      </c>
      <c r="P212" s="22" t="s">
        <v>358</v>
      </c>
      <c r="Q212" s="22" t="s">
        <v>182</v>
      </c>
      <c r="R212" s="22" t="s">
        <v>120</v>
      </c>
      <c r="S212" s="22" t="s">
        <v>271</v>
      </c>
      <c r="T212" s="22" t="s">
        <v>175</v>
      </c>
      <c r="U212" s="22" t="s">
        <v>192</v>
      </c>
      <c r="V212" s="22" t="s">
        <v>394</v>
      </c>
      <c r="W212" s="22" t="s">
        <v>468</v>
      </c>
      <c r="X212" s="22" t="s">
        <v>1597</v>
      </c>
      <c r="Y212" s="22" t="s">
        <v>1597</v>
      </c>
      <c r="Z212" s="22" t="s">
        <v>1597</v>
      </c>
      <c r="AA212" s="22" t="s">
        <v>1597</v>
      </c>
      <c r="AB212" s="22" t="s">
        <v>1597</v>
      </c>
      <c r="AC212" s="22" t="s">
        <v>1597</v>
      </c>
      <c r="AD212" s="22" t="s">
        <v>1597</v>
      </c>
      <c r="AE212" s="22" t="s">
        <v>1597</v>
      </c>
      <c r="AF212" s="22" t="s">
        <v>1597</v>
      </c>
      <c r="AG212" s="22" t="s">
        <v>1597</v>
      </c>
      <c r="AH212" s="22" t="s">
        <v>1597</v>
      </c>
      <c r="AI212" s="22" t="s">
        <v>1597</v>
      </c>
      <c r="AJ212" s="22" t="s">
        <v>1597</v>
      </c>
      <c r="AK212" s="22" t="s">
        <v>1597</v>
      </c>
      <c r="AL212" s="22" t="s">
        <v>1597</v>
      </c>
      <c r="AM212" s="22" t="s">
        <v>1597</v>
      </c>
      <c r="AN212" s="4" t="s">
        <v>254</v>
      </c>
      <c r="AO212" s="4" t="s">
        <v>609</v>
      </c>
      <c r="AP212" s="4" t="s">
        <v>319</v>
      </c>
      <c r="AQ212" s="14"/>
    </row>
    <row r="213" spans="1:49" ht="15" customHeight="1" x14ac:dyDescent="0.2">
      <c r="B213" s="1"/>
      <c r="C213" s="4" t="s">
        <v>1318</v>
      </c>
      <c r="D213" s="4" t="s">
        <v>1737</v>
      </c>
      <c r="E213" s="4" t="s">
        <v>1738</v>
      </c>
      <c r="F213" s="30" t="s">
        <v>1731</v>
      </c>
      <c r="G213" s="30">
        <v>3</v>
      </c>
      <c r="H213" s="30" t="s">
        <v>177</v>
      </c>
      <c r="I213" s="30" t="s">
        <v>379</v>
      </c>
      <c r="J213" s="30" t="s">
        <v>51</v>
      </c>
      <c r="K213" s="30" t="s">
        <v>99</v>
      </c>
      <c r="L213" s="30" t="s">
        <v>201</v>
      </c>
      <c r="M213" s="30" t="s">
        <v>98</v>
      </c>
      <c r="N213" s="30" t="s">
        <v>378</v>
      </c>
      <c r="O213" s="30" t="s">
        <v>376</v>
      </c>
      <c r="P213" s="30" t="s">
        <v>186</v>
      </c>
      <c r="Q213" s="30" t="s">
        <v>177</v>
      </c>
      <c r="R213" s="30" t="s">
        <v>397</v>
      </c>
      <c r="S213" s="30" t="s">
        <v>108</v>
      </c>
      <c r="T213" s="30" t="s">
        <v>370</v>
      </c>
      <c r="U213" s="30" t="s">
        <v>202</v>
      </c>
      <c r="V213" s="30" t="s">
        <v>42</v>
      </c>
      <c r="W213" s="30" t="s">
        <v>396</v>
      </c>
      <c r="X213" s="30" t="s">
        <v>1732</v>
      </c>
      <c r="Y213" s="30" t="s">
        <v>1732</v>
      </c>
      <c r="Z213" s="30" t="s">
        <v>1732</v>
      </c>
      <c r="AA213" s="30" t="s">
        <v>1732</v>
      </c>
      <c r="AB213" s="30" t="s">
        <v>1732</v>
      </c>
      <c r="AC213" s="30" t="s">
        <v>1732</v>
      </c>
      <c r="AD213" s="30" t="s">
        <v>1732</v>
      </c>
      <c r="AE213" s="30" t="s">
        <v>1732</v>
      </c>
      <c r="AF213" s="30" t="s">
        <v>1732</v>
      </c>
      <c r="AG213" s="30" t="s">
        <v>1732</v>
      </c>
      <c r="AH213" s="30" t="s">
        <v>1732</v>
      </c>
      <c r="AI213" s="30" t="s">
        <v>1732</v>
      </c>
      <c r="AJ213" s="30" t="s">
        <v>1732</v>
      </c>
      <c r="AK213" s="30" t="s">
        <v>1732</v>
      </c>
      <c r="AL213" s="30" t="s">
        <v>1732</v>
      </c>
      <c r="AM213" s="30" t="s">
        <v>1732</v>
      </c>
      <c r="AN213" s="4" t="s">
        <v>254</v>
      </c>
      <c r="AQ213" s="14"/>
    </row>
    <row r="214" spans="1:49" ht="15" customHeight="1" x14ac:dyDescent="0.2">
      <c r="B214" s="1"/>
      <c r="C214" s="4" t="s">
        <v>1318</v>
      </c>
      <c r="D214" s="4" t="s">
        <v>1739</v>
      </c>
      <c r="E214" s="13" t="s">
        <v>1740</v>
      </c>
      <c r="F214" s="30" t="s">
        <v>1731</v>
      </c>
      <c r="G214" s="30">
        <v>4</v>
      </c>
      <c r="H214" s="30" t="s">
        <v>176</v>
      </c>
      <c r="I214" s="30" t="s">
        <v>119</v>
      </c>
      <c r="J214" s="30" t="s">
        <v>136</v>
      </c>
      <c r="K214" s="30" t="s">
        <v>140</v>
      </c>
      <c r="L214" s="30" t="s">
        <v>109</v>
      </c>
      <c r="M214" s="30" t="s">
        <v>112</v>
      </c>
      <c r="N214" s="30" t="s">
        <v>114</v>
      </c>
      <c r="O214" s="30" t="s">
        <v>392</v>
      </c>
      <c r="P214" s="30" t="s">
        <v>172</v>
      </c>
      <c r="Q214" s="30" t="s">
        <v>104</v>
      </c>
      <c r="R214" s="30" t="s">
        <v>131</v>
      </c>
      <c r="S214" s="30" t="s">
        <v>94</v>
      </c>
      <c r="T214" s="30" t="s">
        <v>179</v>
      </c>
      <c r="U214" s="30" t="s">
        <v>269</v>
      </c>
      <c r="V214" s="30" t="s">
        <v>374</v>
      </c>
      <c r="W214" s="30" t="s">
        <v>71</v>
      </c>
      <c r="X214" s="30" t="s">
        <v>1732</v>
      </c>
      <c r="Y214" s="30" t="s">
        <v>1732</v>
      </c>
      <c r="Z214" s="30" t="s">
        <v>1732</v>
      </c>
      <c r="AA214" s="30" t="s">
        <v>1732</v>
      </c>
      <c r="AB214" s="30" t="s">
        <v>1732</v>
      </c>
      <c r="AC214" s="30" t="s">
        <v>1732</v>
      </c>
      <c r="AD214" s="30" t="s">
        <v>1732</v>
      </c>
      <c r="AE214" s="30" t="s">
        <v>1732</v>
      </c>
      <c r="AF214" s="30" t="s">
        <v>1732</v>
      </c>
      <c r="AG214" s="30" t="s">
        <v>1732</v>
      </c>
      <c r="AH214" s="30" t="s">
        <v>1732</v>
      </c>
      <c r="AI214" s="30" t="s">
        <v>1732</v>
      </c>
      <c r="AJ214" s="30" t="s">
        <v>1732</v>
      </c>
      <c r="AK214" s="30" t="s">
        <v>1732</v>
      </c>
      <c r="AL214" s="30" t="s">
        <v>1732</v>
      </c>
      <c r="AM214" s="30" t="s">
        <v>1732</v>
      </c>
      <c r="AN214" s="4" t="s">
        <v>254</v>
      </c>
      <c r="AQ214" s="14"/>
    </row>
    <row r="215" spans="1:49" ht="15" customHeight="1" x14ac:dyDescent="0.2">
      <c r="A215" s="5" t="s">
        <v>1772</v>
      </c>
      <c r="B215" s="1" t="s">
        <v>1790</v>
      </c>
      <c r="C215" s="4" t="s">
        <v>435</v>
      </c>
      <c r="D215" s="5" t="s">
        <v>1741</v>
      </c>
      <c r="E215" s="14" t="s">
        <v>1742</v>
      </c>
      <c r="F215" s="30" t="s">
        <v>1731</v>
      </c>
      <c r="G215" s="30">
        <v>5</v>
      </c>
      <c r="H215" s="30" t="s">
        <v>81</v>
      </c>
      <c r="I215" s="30" t="s">
        <v>111</v>
      </c>
      <c r="J215" s="30" t="s">
        <v>95</v>
      </c>
      <c r="K215" s="30" t="s">
        <v>85</v>
      </c>
      <c r="L215" s="30" t="s">
        <v>385</v>
      </c>
      <c r="M215" s="30" t="s">
        <v>270</v>
      </c>
      <c r="N215" s="30" t="s">
        <v>129</v>
      </c>
      <c r="O215" s="30" t="s">
        <v>180</v>
      </c>
      <c r="P215" s="30" t="s">
        <v>68</v>
      </c>
      <c r="Q215" s="30" t="s">
        <v>181</v>
      </c>
      <c r="R215" s="30" t="s">
        <v>477</v>
      </c>
      <c r="S215" s="30" t="s">
        <v>356</v>
      </c>
      <c r="T215" s="30" t="s">
        <v>188</v>
      </c>
      <c r="U215" s="30" t="s">
        <v>89</v>
      </c>
      <c r="V215" s="30" t="s">
        <v>82</v>
      </c>
      <c r="W215" s="30" t="s">
        <v>87</v>
      </c>
      <c r="X215" s="30" t="s">
        <v>1732</v>
      </c>
      <c r="Y215" s="30" t="s">
        <v>1732</v>
      </c>
      <c r="Z215" s="30" t="s">
        <v>1732</v>
      </c>
      <c r="AA215" s="30" t="s">
        <v>1732</v>
      </c>
      <c r="AB215" s="30" t="s">
        <v>1732</v>
      </c>
      <c r="AC215" s="30" t="s">
        <v>1732</v>
      </c>
      <c r="AD215" s="30" t="s">
        <v>1732</v>
      </c>
      <c r="AE215" s="30" t="s">
        <v>1732</v>
      </c>
      <c r="AF215" s="30" t="s">
        <v>1732</v>
      </c>
      <c r="AG215" s="30" t="s">
        <v>1732</v>
      </c>
      <c r="AH215" s="30" t="s">
        <v>1732</v>
      </c>
      <c r="AI215" s="30" t="s">
        <v>1732</v>
      </c>
      <c r="AJ215" s="30" t="s">
        <v>1732</v>
      </c>
      <c r="AK215" s="30" t="s">
        <v>1732</v>
      </c>
      <c r="AL215" s="30" t="s">
        <v>1732</v>
      </c>
      <c r="AM215" s="30" t="s">
        <v>1732</v>
      </c>
      <c r="AN215" s="4" t="s">
        <v>254</v>
      </c>
      <c r="AO215" s="4" t="s">
        <v>609</v>
      </c>
      <c r="AQ215" s="14"/>
    </row>
    <row r="216" spans="1:49" ht="15" customHeight="1" x14ac:dyDescent="0.2">
      <c r="A216" s="5" t="s">
        <v>1780</v>
      </c>
      <c r="B216" s="1" t="s">
        <v>1805</v>
      </c>
      <c r="C216" s="4" t="s">
        <v>1378</v>
      </c>
      <c r="D216" s="13" t="s">
        <v>1743</v>
      </c>
      <c r="E216" s="13" t="s">
        <v>1744</v>
      </c>
      <c r="F216" s="30" t="s">
        <v>1731</v>
      </c>
      <c r="G216" s="30">
        <v>6</v>
      </c>
      <c r="H216" s="30" t="s">
        <v>83</v>
      </c>
      <c r="I216" s="30" t="s">
        <v>69</v>
      </c>
      <c r="J216" s="30" t="s">
        <v>168</v>
      </c>
      <c r="K216" s="30" t="s">
        <v>77</v>
      </c>
      <c r="L216" s="30" t="s">
        <v>360</v>
      </c>
      <c r="M216" s="30" t="s">
        <v>187</v>
      </c>
      <c r="N216" s="30" t="s">
        <v>72</v>
      </c>
      <c r="O216" s="30" t="s">
        <v>113</v>
      </c>
      <c r="P216" s="30" t="s">
        <v>173</v>
      </c>
      <c r="Q216" s="30" t="s">
        <v>137</v>
      </c>
      <c r="R216" s="30" t="s">
        <v>70</v>
      </c>
      <c r="S216" s="30" t="s">
        <v>88</v>
      </c>
      <c r="T216" s="30" t="s">
        <v>178</v>
      </c>
      <c r="U216" s="30" t="s">
        <v>357</v>
      </c>
      <c r="V216" s="30" t="s">
        <v>66</v>
      </c>
      <c r="W216" s="30" t="s">
        <v>76</v>
      </c>
      <c r="X216" s="30" t="s">
        <v>1732</v>
      </c>
      <c r="Y216" s="30" t="s">
        <v>1732</v>
      </c>
      <c r="Z216" s="30" t="s">
        <v>1732</v>
      </c>
      <c r="AA216" s="30" t="s">
        <v>1732</v>
      </c>
      <c r="AB216" s="30" t="s">
        <v>1732</v>
      </c>
      <c r="AC216" s="30" t="s">
        <v>1732</v>
      </c>
      <c r="AD216" s="30" t="s">
        <v>1732</v>
      </c>
      <c r="AE216" s="30" t="s">
        <v>1732</v>
      </c>
      <c r="AF216" s="30" t="s">
        <v>1732</v>
      </c>
      <c r="AG216" s="30" t="s">
        <v>1732</v>
      </c>
      <c r="AH216" s="30" t="s">
        <v>1732</v>
      </c>
      <c r="AI216" s="30" t="s">
        <v>1732</v>
      </c>
      <c r="AJ216" s="30" t="s">
        <v>1732</v>
      </c>
      <c r="AK216" s="30" t="s">
        <v>1732</v>
      </c>
      <c r="AL216" s="30" t="s">
        <v>1732</v>
      </c>
      <c r="AM216" s="30" t="s">
        <v>1732</v>
      </c>
      <c r="AN216" s="4" t="s">
        <v>254</v>
      </c>
      <c r="AO216" s="4" t="s">
        <v>1813</v>
      </c>
      <c r="AQ216" s="14"/>
    </row>
    <row r="217" spans="1:49" ht="15" customHeight="1" x14ac:dyDescent="0.2">
      <c r="A217" s="5" t="s">
        <v>1771</v>
      </c>
      <c r="B217" s="1" t="s">
        <v>1806</v>
      </c>
      <c r="C217" s="4" t="s">
        <v>435</v>
      </c>
      <c r="D217" s="13" t="s">
        <v>1744</v>
      </c>
      <c r="E217" s="19" t="s">
        <v>1745</v>
      </c>
      <c r="F217" s="30" t="s">
        <v>1731</v>
      </c>
      <c r="G217" s="30">
        <v>7</v>
      </c>
      <c r="H217" s="30" t="s">
        <v>472</v>
      </c>
      <c r="I217" s="30" t="s">
        <v>332</v>
      </c>
      <c r="J217" s="30" t="s">
        <v>276</v>
      </c>
      <c r="K217" s="30" t="s">
        <v>61</v>
      </c>
      <c r="L217" s="30" t="s">
        <v>122</v>
      </c>
      <c r="M217" s="30" t="s">
        <v>196</v>
      </c>
      <c r="N217" s="30" t="s">
        <v>341</v>
      </c>
      <c r="O217" s="30" t="s">
        <v>680</v>
      </c>
      <c r="P217" s="30" t="s">
        <v>54</v>
      </c>
      <c r="Q217" s="30" t="s">
        <v>274</v>
      </c>
      <c r="R217" s="30" t="s">
        <v>198</v>
      </c>
      <c r="S217" s="30" t="s">
        <v>63</v>
      </c>
      <c r="T217" s="30" t="s">
        <v>133</v>
      </c>
      <c r="U217" s="30" t="s">
        <v>83</v>
      </c>
      <c r="V217" s="30" t="s">
        <v>142</v>
      </c>
      <c r="W217" s="30" t="s">
        <v>473</v>
      </c>
      <c r="X217" s="30" t="s">
        <v>1733</v>
      </c>
      <c r="Y217" s="30" t="s">
        <v>1733</v>
      </c>
      <c r="Z217" s="30" t="s">
        <v>1733</v>
      </c>
      <c r="AA217" s="30" t="s">
        <v>1733</v>
      </c>
      <c r="AB217" s="30" t="s">
        <v>1733</v>
      </c>
      <c r="AC217" s="30" t="s">
        <v>1733</v>
      </c>
      <c r="AD217" s="30" t="s">
        <v>1733</v>
      </c>
      <c r="AE217" s="30" t="s">
        <v>1733</v>
      </c>
      <c r="AF217" s="30" t="s">
        <v>1733</v>
      </c>
      <c r="AG217" s="30" t="s">
        <v>1733</v>
      </c>
      <c r="AH217" s="30" t="s">
        <v>1733</v>
      </c>
      <c r="AI217" s="30" t="s">
        <v>1733</v>
      </c>
      <c r="AJ217" s="30" t="s">
        <v>1733</v>
      </c>
      <c r="AK217" s="30" t="s">
        <v>1733</v>
      </c>
      <c r="AL217" s="30" t="s">
        <v>1733</v>
      </c>
      <c r="AM217" s="30" t="s">
        <v>1733</v>
      </c>
      <c r="AN217" s="4" t="s">
        <v>254</v>
      </c>
      <c r="AO217" s="4" t="s">
        <v>609</v>
      </c>
      <c r="AQ217" s="14"/>
    </row>
    <row r="218" spans="1:49" ht="15" customHeight="1" x14ac:dyDescent="0.2">
      <c r="B218" s="1"/>
      <c r="C218" s="4" t="s">
        <v>1318</v>
      </c>
      <c r="D218" s="4" t="s">
        <v>1738</v>
      </c>
      <c r="E218" s="13" t="s">
        <v>1746</v>
      </c>
      <c r="F218" s="30" t="s">
        <v>1731</v>
      </c>
      <c r="G218" s="30">
        <v>2</v>
      </c>
      <c r="H218" s="30" t="s">
        <v>37</v>
      </c>
      <c r="I218" s="30" t="s">
        <v>97</v>
      </c>
      <c r="J218" s="30" t="s">
        <v>39</v>
      </c>
      <c r="K218" s="30" t="s">
        <v>368</v>
      </c>
      <c r="L218" s="30" t="s">
        <v>195</v>
      </c>
      <c r="M218" s="30" t="s">
        <v>197</v>
      </c>
      <c r="N218" s="30" t="s">
        <v>78</v>
      </c>
      <c r="O218" s="30" t="s">
        <v>91</v>
      </c>
      <c r="P218" s="30" t="s">
        <v>65</v>
      </c>
      <c r="Q218" s="30" t="s">
        <v>96</v>
      </c>
      <c r="R218" s="30" t="s">
        <v>369</v>
      </c>
      <c r="S218" s="30" t="s">
        <v>49</v>
      </c>
      <c r="T218" s="30" t="s">
        <v>110</v>
      </c>
      <c r="U218" s="30" t="s">
        <v>138</v>
      </c>
      <c r="V218" s="30" t="s">
        <v>105</v>
      </c>
      <c r="W218" s="30" t="s">
        <v>101</v>
      </c>
      <c r="X218" s="30" t="s">
        <v>1732</v>
      </c>
      <c r="Y218" s="30" t="s">
        <v>1732</v>
      </c>
      <c r="Z218" s="30" t="s">
        <v>1732</v>
      </c>
      <c r="AA218" s="30" t="s">
        <v>1732</v>
      </c>
      <c r="AB218" s="30" t="s">
        <v>1732</v>
      </c>
      <c r="AC218" s="30" t="s">
        <v>1732</v>
      </c>
      <c r="AD218" s="30" t="s">
        <v>1732</v>
      </c>
      <c r="AE218" s="30" t="s">
        <v>1732</v>
      </c>
      <c r="AF218" s="30" t="s">
        <v>1732</v>
      </c>
      <c r="AG218" s="30" t="s">
        <v>1732</v>
      </c>
      <c r="AH218" s="30" t="s">
        <v>1732</v>
      </c>
      <c r="AI218" s="30" t="s">
        <v>1732</v>
      </c>
      <c r="AJ218" s="30" t="s">
        <v>1732</v>
      </c>
      <c r="AK218" s="30" t="s">
        <v>1732</v>
      </c>
      <c r="AL218" s="30" t="s">
        <v>1732</v>
      </c>
      <c r="AM218" s="30" t="s">
        <v>1732</v>
      </c>
      <c r="AN218" s="4" t="s">
        <v>254</v>
      </c>
      <c r="AQ218" s="14"/>
    </row>
    <row r="219" spans="1:49" ht="15" customHeight="1" x14ac:dyDescent="0.2">
      <c r="A219" s="5" t="s">
        <v>1774</v>
      </c>
      <c r="B219" s="1" t="s">
        <v>1807</v>
      </c>
      <c r="C219" s="4" t="s">
        <v>435</v>
      </c>
      <c r="D219" s="4" t="s">
        <v>1747</v>
      </c>
      <c r="E219" s="4" t="s">
        <v>1747</v>
      </c>
      <c r="F219" s="30" t="s">
        <v>1731</v>
      </c>
      <c r="G219" s="30">
        <v>8</v>
      </c>
      <c r="H219" s="30" t="s">
        <v>145</v>
      </c>
      <c r="I219" s="30" t="s">
        <v>343</v>
      </c>
      <c r="J219" s="30" t="s">
        <v>148</v>
      </c>
      <c r="K219" s="30" t="s">
        <v>348</v>
      </c>
      <c r="L219" s="30" t="s">
        <v>143</v>
      </c>
      <c r="M219" s="30" t="s">
        <v>381</v>
      </c>
      <c r="N219" s="30" t="s">
        <v>334</v>
      </c>
      <c r="O219" s="30" t="s">
        <v>471</v>
      </c>
      <c r="P219" s="30" t="s">
        <v>118</v>
      </c>
      <c r="Q219" s="30" t="s">
        <v>200</v>
      </c>
      <c r="R219" s="30" t="s">
        <v>335</v>
      </c>
      <c r="S219" s="30" t="s">
        <v>349</v>
      </c>
      <c r="T219" s="30" t="s">
        <v>130</v>
      </c>
      <c r="U219" s="30" t="s">
        <v>350</v>
      </c>
      <c r="V219" s="30" t="s">
        <v>333</v>
      </c>
      <c r="W219" s="30" t="s">
        <v>121</v>
      </c>
      <c r="X219" s="30" t="s">
        <v>1733</v>
      </c>
      <c r="Y219" s="30" t="s">
        <v>1733</v>
      </c>
      <c r="Z219" s="30" t="s">
        <v>1733</v>
      </c>
      <c r="AA219" s="30" t="s">
        <v>1733</v>
      </c>
      <c r="AB219" s="30" t="s">
        <v>1733</v>
      </c>
      <c r="AC219" s="30" t="s">
        <v>1733</v>
      </c>
      <c r="AD219" s="30" t="s">
        <v>1733</v>
      </c>
      <c r="AE219" s="30" t="s">
        <v>1733</v>
      </c>
      <c r="AF219" s="30" t="s">
        <v>1733</v>
      </c>
      <c r="AG219" s="30" t="s">
        <v>1733</v>
      </c>
      <c r="AH219" s="30" t="s">
        <v>1733</v>
      </c>
      <c r="AI219" s="30" t="s">
        <v>1733</v>
      </c>
      <c r="AJ219" s="30" t="s">
        <v>1733</v>
      </c>
      <c r="AK219" s="30" t="s">
        <v>1733</v>
      </c>
      <c r="AL219" s="30" t="s">
        <v>1733</v>
      </c>
      <c r="AM219" s="30" t="s">
        <v>1733</v>
      </c>
      <c r="AN219" s="4" t="s">
        <v>254</v>
      </c>
      <c r="AO219" s="4" t="s">
        <v>609</v>
      </c>
      <c r="AQ219" s="14"/>
    </row>
    <row r="220" spans="1:49" ht="15" customHeight="1" x14ac:dyDescent="0.2">
      <c r="A220" s="5" t="s">
        <v>1777</v>
      </c>
      <c r="B220" s="1" t="s">
        <v>1808</v>
      </c>
      <c r="C220" s="4" t="s">
        <v>435</v>
      </c>
      <c r="D220" s="13" t="s">
        <v>1748</v>
      </c>
      <c r="E220" s="13" t="s">
        <v>1748</v>
      </c>
      <c r="F220" s="30" t="s">
        <v>1734</v>
      </c>
      <c r="G220" s="30">
        <v>1</v>
      </c>
      <c r="H220" s="30" t="s">
        <v>329</v>
      </c>
      <c r="I220" s="30" t="s">
        <v>123</v>
      </c>
      <c r="J220" s="30" t="s">
        <v>345</v>
      </c>
      <c r="K220" s="30" t="s">
        <v>147</v>
      </c>
      <c r="L220" s="30" t="s">
        <v>102</v>
      </c>
      <c r="M220" s="30" t="s">
        <v>72</v>
      </c>
      <c r="N220" s="30" t="s">
        <v>391</v>
      </c>
      <c r="O220" s="30" t="s">
        <v>201</v>
      </c>
      <c r="P220" s="30" t="s">
        <v>270</v>
      </c>
      <c r="Q220" s="30" t="s">
        <v>99</v>
      </c>
      <c r="R220" s="30" t="s">
        <v>128</v>
      </c>
      <c r="S220" s="30" t="s">
        <v>76</v>
      </c>
      <c r="T220" s="30" t="s">
        <v>83</v>
      </c>
      <c r="U220" s="30" t="s">
        <v>137</v>
      </c>
      <c r="V220" s="30" t="s">
        <v>113</v>
      </c>
      <c r="W220" s="30" t="s">
        <v>187</v>
      </c>
      <c r="X220" s="30" t="s">
        <v>1733</v>
      </c>
      <c r="Y220" s="30" t="s">
        <v>1733</v>
      </c>
      <c r="Z220" s="30" t="s">
        <v>1733</v>
      </c>
      <c r="AA220" s="30" t="s">
        <v>1733</v>
      </c>
      <c r="AB220" s="30" t="s">
        <v>1733</v>
      </c>
      <c r="AC220" s="30" t="s">
        <v>1733</v>
      </c>
      <c r="AD220" s="30" t="s">
        <v>1733</v>
      </c>
      <c r="AE220" s="30" t="s">
        <v>1733</v>
      </c>
      <c r="AF220" s="30" t="s">
        <v>1733</v>
      </c>
      <c r="AG220" s="30" t="s">
        <v>1733</v>
      </c>
      <c r="AH220" s="30" t="s">
        <v>1733</v>
      </c>
      <c r="AI220" s="30" t="s">
        <v>1733</v>
      </c>
      <c r="AJ220" s="30" t="s">
        <v>1733</v>
      </c>
      <c r="AK220" s="30" t="s">
        <v>1733</v>
      </c>
      <c r="AL220" s="30" t="s">
        <v>1733</v>
      </c>
      <c r="AM220" s="30" t="s">
        <v>1733</v>
      </c>
      <c r="AN220" s="4" t="s">
        <v>254</v>
      </c>
      <c r="AO220" s="4" t="s">
        <v>1809</v>
      </c>
      <c r="AQ220" s="14"/>
      <c r="AR220" s="4" t="s">
        <v>310</v>
      </c>
      <c r="AS220" s="4" t="s">
        <v>310</v>
      </c>
      <c r="AU220" s="4" t="s">
        <v>1783</v>
      </c>
      <c r="AV220" s="4" t="s">
        <v>1644</v>
      </c>
    </row>
    <row r="221" spans="1:49" ht="15" customHeight="1" x14ac:dyDescent="0.2">
      <c r="B221" s="1"/>
      <c r="C221" s="4" t="s">
        <v>1318</v>
      </c>
      <c r="D221" s="4" t="s">
        <v>1749</v>
      </c>
      <c r="E221" s="13" t="s">
        <v>1750</v>
      </c>
      <c r="F221" s="30" t="s">
        <v>1734</v>
      </c>
      <c r="G221" s="30">
        <v>2</v>
      </c>
      <c r="H221" s="30" t="s">
        <v>385</v>
      </c>
      <c r="I221" s="30" t="s">
        <v>66</v>
      </c>
      <c r="J221" s="30" t="s">
        <v>93</v>
      </c>
      <c r="K221" s="30" t="s">
        <v>70</v>
      </c>
      <c r="L221" s="30" t="s">
        <v>81</v>
      </c>
      <c r="M221" s="30" t="s">
        <v>106</v>
      </c>
      <c r="N221" s="30" t="s">
        <v>67</v>
      </c>
      <c r="O221" s="30" t="s">
        <v>129</v>
      </c>
      <c r="P221" s="30" t="s">
        <v>396</v>
      </c>
      <c r="Q221" s="30" t="s">
        <v>119</v>
      </c>
      <c r="R221" s="30" t="s">
        <v>73</v>
      </c>
      <c r="S221" s="30" t="s">
        <v>75</v>
      </c>
      <c r="T221" s="30" t="s">
        <v>180</v>
      </c>
      <c r="U221" s="30" t="s">
        <v>82</v>
      </c>
      <c r="V221" s="30" t="s">
        <v>78</v>
      </c>
      <c r="W221" s="30" t="s">
        <v>57</v>
      </c>
      <c r="X221" s="30" t="s">
        <v>1733</v>
      </c>
      <c r="Y221" s="30" t="s">
        <v>1733</v>
      </c>
      <c r="Z221" s="30" t="s">
        <v>1733</v>
      </c>
      <c r="AA221" s="30" t="s">
        <v>1733</v>
      </c>
      <c r="AB221" s="30" t="s">
        <v>1733</v>
      </c>
      <c r="AC221" s="30" t="s">
        <v>1733</v>
      </c>
      <c r="AD221" s="30" t="s">
        <v>1733</v>
      </c>
      <c r="AE221" s="30" t="s">
        <v>1733</v>
      </c>
      <c r="AF221" s="30" t="s">
        <v>1733</v>
      </c>
      <c r="AG221" s="30" t="s">
        <v>1733</v>
      </c>
      <c r="AH221" s="30" t="s">
        <v>1733</v>
      </c>
      <c r="AI221" s="30" t="s">
        <v>1733</v>
      </c>
      <c r="AJ221" s="30" t="s">
        <v>1733</v>
      </c>
      <c r="AK221" s="30" t="s">
        <v>1733</v>
      </c>
      <c r="AL221" s="30" t="s">
        <v>1733</v>
      </c>
      <c r="AM221" s="30" t="s">
        <v>1733</v>
      </c>
      <c r="AN221" s="4" t="s">
        <v>254</v>
      </c>
      <c r="AQ221" s="14"/>
      <c r="AR221" s="4" t="s">
        <v>310</v>
      </c>
      <c r="AS221" s="4" t="s">
        <v>310</v>
      </c>
      <c r="AU221" s="4" t="s">
        <v>1781</v>
      </c>
      <c r="AV221" s="4" t="s">
        <v>1782</v>
      </c>
    </row>
    <row r="222" spans="1:49" ht="15" customHeight="1" x14ac:dyDescent="0.2">
      <c r="B222" s="1"/>
      <c r="C222" s="4" t="s">
        <v>1318</v>
      </c>
      <c r="D222" s="4" t="s">
        <v>1751</v>
      </c>
      <c r="E222" s="4" t="s">
        <v>1749</v>
      </c>
      <c r="F222" s="30" t="s">
        <v>1734</v>
      </c>
      <c r="G222" s="30">
        <v>3</v>
      </c>
      <c r="H222" s="30" t="s">
        <v>477</v>
      </c>
      <c r="I222" s="30" t="s">
        <v>131</v>
      </c>
      <c r="J222" s="30" t="s">
        <v>94</v>
      </c>
      <c r="K222" s="30" t="s">
        <v>74</v>
      </c>
      <c r="L222" s="30" t="s">
        <v>357</v>
      </c>
      <c r="M222" s="30" t="s">
        <v>374</v>
      </c>
      <c r="N222" s="30" t="s">
        <v>68</v>
      </c>
      <c r="O222" s="30" t="s">
        <v>47</v>
      </c>
      <c r="P222" s="30" t="s">
        <v>191</v>
      </c>
      <c r="Q222" s="30" t="s">
        <v>170</v>
      </c>
      <c r="R222" s="30" t="s">
        <v>36</v>
      </c>
      <c r="S222" s="30" t="s">
        <v>383</v>
      </c>
      <c r="T222" s="30" t="s">
        <v>165</v>
      </c>
      <c r="U222" s="30" t="s">
        <v>375</v>
      </c>
      <c r="V222" s="30" t="s">
        <v>361</v>
      </c>
      <c r="W222" s="30" t="s">
        <v>69</v>
      </c>
      <c r="X222" s="30" t="s">
        <v>1733</v>
      </c>
      <c r="Y222" s="30" t="s">
        <v>1733</v>
      </c>
      <c r="Z222" s="30" t="s">
        <v>1733</v>
      </c>
      <c r="AA222" s="30" t="s">
        <v>1733</v>
      </c>
      <c r="AB222" s="30" t="s">
        <v>1733</v>
      </c>
      <c r="AC222" s="30" t="s">
        <v>1733</v>
      </c>
      <c r="AD222" s="30" t="s">
        <v>1733</v>
      </c>
      <c r="AE222" s="30" t="s">
        <v>1733</v>
      </c>
      <c r="AF222" s="30" t="s">
        <v>1733</v>
      </c>
      <c r="AG222" s="30" t="s">
        <v>1733</v>
      </c>
      <c r="AH222" s="30" t="s">
        <v>1733</v>
      </c>
      <c r="AI222" s="30" t="s">
        <v>1733</v>
      </c>
      <c r="AJ222" s="30" t="s">
        <v>1733</v>
      </c>
      <c r="AK222" s="30" t="s">
        <v>1733</v>
      </c>
      <c r="AL222" s="30" t="s">
        <v>1733</v>
      </c>
      <c r="AM222" s="30" t="s">
        <v>1733</v>
      </c>
      <c r="AN222" s="4" t="s">
        <v>254</v>
      </c>
      <c r="AQ222" s="14"/>
      <c r="AR222" s="4" t="s">
        <v>310</v>
      </c>
      <c r="AS222" s="4" t="s">
        <v>310</v>
      </c>
      <c r="AU222" s="4" t="s">
        <v>1785</v>
      </c>
      <c r="AV222" s="4" t="s">
        <v>1782</v>
      </c>
      <c r="AW222" s="4" t="s">
        <v>1784</v>
      </c>
    </row>
    <row r="223" spans="1:49" ht="15" customHeight="1" x14ac:dyDescent="0.2">
      <c r="B223" s="1"/>
      <c r="C223" s="4" t="s">
        <v>1318</v>
      </c>
      <c r="D223" s="4" t="s">
        <v>1752</v>
      </c>
      <c r="E223" s="13" t="s">
        <v>1753</v>
      </c>
      <c r="F223" s="30" t="s">
        <v>1734</v>
      </c>
      <c r="G223" s="30">
        <v>4</v>
      </c>
      <c r="H223" s="30" t="s">
        <v>169</v>
      </c>
      <c r="I223" s="30" t="s">
        <v>101</v>
      </c>
      <c r="J223" s="30" t="s">
        <v>77</v>
      </c>
      <c r="K223" s="30" t="s">
        <v>178</v>
      </c>
      <c r="L223" s="30" t="s">
        <v>365</v>
      </c>
      <c r="M223" s="30" t="s">
        <v>188</v>
      </c>
      <c r="N223" s="30" t="s">
        <v>393</v>
      </c>
      <c r="O223" s="30" t="s">
        <v>179</v>
      </c>
      <c r="P223" s="30" t="s">
        <v>43</v>
      </c>
      <c r="Q223" s="30" t="s">
        <v>108</v>
      </c>
      <c r="R223" s="30" t="s">
        <v>369</v>
      </c>
      <c r="S223" s="30" t="s">
        <v>367</v>
      </c>
      <c r="T223" s="30" t="s">
        <v>167</v>
      </c>
      <c r="U223" s="30" t="s">
        <v>190</v>
      </c>
      <c r="V223" s="30" t="s">
        <v>87</v>
      </c>
      <c r="W223" s="30" t="s">
        <v>112</v>
      </c>
      <c r="X223" s="30" t="s">
        <v>1733</v>
      </c>
      <c r="Y223" s="30" t="s">
        <v>1733</v>
      </c>
      <c r="Z223" s="30" t="s">
        <v>1733</v>
      </c>
      <c r="AA223" s="30" t="s">
        <v>1733</v>
      </c>
      <c r="AB223" s="30" t="s">
        <v>1733</v>
      </c>
      <c r="AC223" s="30" t="s">
        <v>1733</v>
      </c>
      <c r="AD223" s="30" t="s">
        <v>1733</v>
      </c>
      <c r="AE223" s="30" t="s">
        <v>1733</v>
      </c>
      <c r="AF223" s="30" t="s">
        <v>1733</v>
      </c>
      <c r="AG223" s="30" t="s">
        <v>1733</v>
      </c>
      <c r="AH223" s="30" t="s">
        <v>1733</v>
      </c>
      <c r="AI223" s="30" t="s">
        <v>1733</v>
      </c>
      <c r="AJ223" s="30" t="s">
        <v>1733</v>
      </c>
      <c r="AK223" s="30" t="s">
        <v>1733</v>
      </c>
      <c r="AL223" s="30" t="s">
        <v>1733</v>
      </c>
      <c r="AM223" s="30" t="s">
        <v>1733</v>
      </c>
      <c r="AN223" s="4" t="s">
        <v>254</v>
      </c>
      <c r="AQ223" s="14"/>
    </row>
    <row r="224" spans="1:49" ht="15" customHeight="1" x14ac:dyDescent="0.2">
      <c r="B224" s="1"/>
      <c r="C224" s="4" t="s">
        <v>1318</v>
      </c>
      <c r="D224" s="13" t="s">
        <v>1754</v>
      </c>
      <c r="E224" s="13" t="s">
        <v>1755</v>
      </c>
      <c r="F224" s="30" t="s">
        <v>1734</v>
      </c>
      <c r="G224" s="30">
        <v>6</v>
      </c>
      <c r="H224" s="30" t="s">
        <v>392</v>
      </c>
      <c r="I224" s="30" t="s">
        <v>202</v>
      </c>
      <c r="J224" s="30" t="s">
        <v>51</v>
      </c>
      <c r="K224" s="30" t="s">
        <v>111</v>
      </c>
      <c r="L224" s="30" t="s">
        <v>397</v>
      </c>
      <c r="M224" s="30" t="s">
        <v>114</v>
      </c>
      <c r="N224" s="30" t="s">
        <v>378</v>
      </c>
      <c r="O224" s="30" t="s">
        <v>98</v>
      </c>
      <c r="P224" s="30" t="s">
        <v>41</v>
      </c>
      <c r="Q224" s="30" t="s">
        <v>65</v>
      </c>
      <c r="R224" s="30" t="s">
        <v>103</v>
      </c>
      <c r="S224" s="30" t="s">
        <v>186</v>
      </c>
      <c r="T224" s="30" t="s">
        <v>379</v>
      </c>
      <c r="U224" s="30" t="s">
        <v>194</v>
      </c>
      <c r="V224" s="30" t="s">
        <v>38</v>
      </c>
      <c r="W224" s="30" t="s">
        <v>172</v>
      </c>
      <c r="X224" s="30" t="s">
        <v>1733</v>
      </c>
      <c r="Y224" s="30" t="s">
        <v>1733</v>
      </c>
      <c r="Z224" s="30" t="s">
        <v>1733</v>
      </c>
      <c r="AA224" s="30" t="s">
        <v>1733</v>
      </c>
      <c r="AB224" s="30" t="s">
        <v>1733</v>
      </c>
      <c r="AC224" s="30" t="s">
        <v>1733</v>
      </c>
      <c r="AD224" s="30" t="s">
        <v>1733</v>
      </c>
      <c r="AE224" s="30" t="s">
        <v>1733</v>
      </c>
      <c r="AF224" s="30" t="s">
        <v>1733</v>
      </c>
      <c r="AG224" s="30" t="s">
        <v>1733</v>
      </c>
      <c r="AH224" s="30" t="s">
        <v>1733</v>
      </c>
      <c r="AI224" s="30" t="s">
        <v>1733</v>
      </c>
      <c r="AJ224" s="30" t="s">
        <v>1733</v>
      </c>
      <c r="AK224" s="30" t="s">
        <v>1733</v>
      </c>
      <c r="AL224" s="30" t="s">
        <v>1733</v>
      </c>
      <c r="AM224" s="30" t="s">
        <v>1733</v>
      </c>
      <c r="AN224" s="4" t="s">
        <v>254</v>
      </c>
      <c r="AQ224" s="14"/>
    </row>
    <row r="225" spans="1:48" ht="15" customHeight="1" x14ac:dyDescent="0.2">
      <c r="A225" s="5" t="s">
        <v>1693</v>
      </c>
      <c r="B225" s="1" t="s">
        <v>1816</v>
      </c>
      <c r="C225" s="4" t="s">
        <v>1378</v>
      </c>
      <c r="D225" s="13" t="s">
        <v>1755</v>
      </c>
      <c r="E225" s="19" t="s">
        <v>1756</v>
      </c>
      <c r="F225" s="30" t="s">
        <v>1734</v>
      </c>
      <c r="G225" s="30">
        <v>7</v>
      </c>
      <c r="H225" s="30" t="s">
        <v>49</v>
      </c>
      <c r="I225" s="30" t="s">
        <v>109</v>
      </c>
      <c r="J225" s="30" t="s">
        <v>138</v>
      </c>
      <c r="K225" s="30" t="s">
        <v>110</v>
      </c>
      <c r="L225" s="30" t="s">
        <v>177</v>
      </c>
      <c r="M225" s="30" t="s">
        <v>557</v>
      </c>
      <c r="N225" s="30" t="s">
        <v>362</v>
      </c>
      <c r="O225" s="30" t="s">
        <v>136</v>
      </c>
      <c r="P225" s="30" t="s">
        <v>104</v>
      </c>
      <c r="Q225" s="30" t="s">
        <v>140</v>
      </c>
      <c r="R225" s="30" t="s">
        <v>376</v>
      </c>
      <c r="S225" s="30" t="s">
        <v>197</v>
      </c>
      <c r="T225" s="30" t="s">
        <v>469</v>
      </c>
      <c r="U225" s="30" t="s">
        <v>50</v>
      </c>
      <c r="V225" s="30" t="s">
        <v>380</v>
      </c>
      <c r="W225" s="30" t="s">
        <v>372</v>
      </c>
      <c r="X225" s="30" t="s">
        <v>1733</v>
      </c>
      <c r="Y225" s="30" t="s">
        <v>1733</v>
      </c>
      <c r="Z225" s="30" t="s">
        <v>1733</v>
      </c>
      <c r="AA225" s="30" t="s">
        <v>1733</v>
      </c>
      <c r="AB225" s="30" t="s">
        <v>1733</v>
      </c>
      <c r="AC225" s="30" t="s">
        <v>1733</v>
      </c>
      <c r="AD225" s="30" t="s">
        <v>1733</v>
      </c>
      <c r="AE225" s="30" t="s">
        <v>1733</v>
      </c>
      <c r="AF225" s="30" t="s">
        <v>1733</v>
      </c>
      <c r="AG225" s="30" t="s">
        <v>1733</v>
      </c>
      <c r="AH225" s="30" t="s">
        <v>1733</v>
      </c>
      <c r="AI225" s="30" t="s">
        <v>1733</v>
      </c>
      <c r="AJ225" s="30" t="s">
        <v>1733</v>
      </c>
      <c r="AK225" s="30" t="s">
        <v>1733</v>
      </c>
      <c r="AL225" s="30" t="s">
        <v>1733</v>
      </c>
      <c r="AM225" s="30" t="s">
        <v>1733</v>
      </c>
      <c r="AN225" s="4" t="s">
        <v>254</v>
      </c>
      <c r="AQ225" s="14"/>
      <c r="AR225" s="4" t="s">
        <v>310</v>
      </c>
      <c r="AS225" s="4" t="s">
        <v>310</v>
      </c>
      <c r="AU225" s="4" t="s">
        <v>1798</v>
      </c>
      <c r="AV225" s="4" t="s">
        <v>1799</v>
      </c>
    </row>
    <row r="226" spans="1:48" ht="15" customHeight="1" x14ac:dyDescent="0.2">
      <c r="A226" s="5" t="s">
        <v>1818</v>
      </c>
      <c r="B226" s="1" t="s">
        <v>1817</v>
      </c>
      <c r="C226" s="4" t="s">
        <v>1378</v>
      </c>
      <c r="D226" s="4" t="s">
        <v>1757</v>
      </c>
      <c r="E226" s="4" t="s">
        <v>1757</v>
      </c>
      <c r="F226" s="30" t="s">
        <v>1734</v>
      </c>
      <c r="G226" s="30">
        <v>8</v>
      </c>
      <c r="H226" s="30" t="s">
        <v>366</v>
      </c>
      <c r="I226" s="30" t="s">
        <v>39</v>
      </c>
      <c r="J226" s="30" t="s">
        <v>88</v>
      </c>
      <c r="K226" s="30" t="s">
        <v>171</v>
      </c>
      <c r="L226" s="30" t="s">
        <v>97</v>
      </c>
      <c r="M226" s="30" t="s">
        <v>371</v>
      </c>
      <c r="N226" s="30" t="s">
        <v>384</v>
      </c>
      <c r="O226" s="30" t="s">
        <v>116</v>
      </c>
      <c r="P226" s="30" t="s">
        <v>368</v>
      </c>
      <c r="Q226" s="30" t="s">
        <v>203</v>
      </c>
      <c r="R226" s="30" t="s">
        <v>377</v>
      </c>
      <c r="S226" s="30" t="s">
        <v>127</v>
      </c>
      <c r="T226" s="30" t="s">
        <v>480</v>
      </c>
      <c r="U226" s="30" t="s">
        <v>189</v>
      </c>
      <c r="V226" s="30" t="s">
        <v>56</v>
      </c>
      <c r="W226" s="30" t="s">
        <v>272</v>
      </c>
      <c r="X226" s="30" t="s">
        <v>1733</v>
      </c>
      <c r="Y226" s="30" t="s">
        <v>1733</v>
      </c>
      <c r="Z226" s="30" t="s">
        <v>1733</v>
      </c>
      <c r="AA226" s="30" t="s">
        <v>1733</v>
      </c>
      <c r="AB226" s="30" t="s">
        <v>1733</v>
      </c>
      <c r="AC226" s="30" t="s">
        <v>1733</v>
      </c>
      <c r="AD226" s="30" t="s">
        <v>1733</v>
      </c>
      <c r="AE226" s="30" t="s">
        <v>1733</v>
      </c>
      <c r="AF226" s="30" t="s">
        <v>1733</v>
      </c>
      <c r="AG226" s="30" t="s">
        <v>1733</v>
      </c>
      <c r="AH226" s="30" t="s">
        <v>1733</v>
      </c>
      <c r="AI226" s="30" t="s">
        <v>1733</v>
      </c>
      <c r="AJ226" s="30" t="s">
        <v>1733</v>
      </c>
      <c r="AK226" s="30" t="s">
        <v>1733</v>
      </c>
      <c r="AL226" s="30" t="s">
        <v>1733</v>
      </c>
      <c r="AM226" s="30" t="s">
        <v>1733</v>
      </c>
      <c r="AN226" s="4" t="s">
        <v>254</v>
      </c>
      <c r="AQ226" s="14"/>
    </row>
    <row r="227" spans="1:48" ht="15" customHeight="1" x14ac:dyDescent="0.2">
      <c r="B227" s="1"/>
      <c r="C227" s="4" t="s">
        <v>1318</v>
      </c>
      <c r="D227" s="13" t="s">
        <v>1758</v>
      </c>
      <c r="E227" s="13" t="s">
        <v>1758</v>
      </c>
      <c r="F227" s="30" t="s">
        <v>1735</v>
      </c>
      <c r="G227" s="30">
        <v>1</v>
      </c>
      <c r="H227" s="30" t="s">
        <v>117</v>
      </c>
      <c r="I227" s="30" t="s">
        <v>395</v>
      </c>
      <c r="J227" s="30" t="s">
        <v>363</v>
      </c>
      <c r="K227" s="30" t="s">
        <v>275</v>
      </c>
      <c r="L227" s="30" t="s">
        <v>184</v>
      </c>
      <c r="M227" s="30" t="s">
        <v>182</v>
      </c>
      <c r="N227" s="30" t="s">
        <v>466</v>
      </c>
      <c r="O227" s="30" t="s">
        <v>107</v>
      </c>
      <c r="P227" s="30" t="s">
        <v>387</v>
      </c>
      <c r="Q227" s="30" t="s">
        <v>164</v>
      </c>
      <c r="R227" s="30" t="s">
        <v>358</v>
      </c>
      <c r="S227" s="30" t="s">
        <v>45</v>
      </c>
      <c r="T227" s="30" t="s">
        <v>120</v>
      </c>
      <c r="U227" s="30" t="s">
        <v>271</v>
      </c>
      <c r="V227" s="30" t="s">
        <v>468</v>
      </c>
      <c r="W227" s="30" t="s">
        <v>46</v>
      </c>
      <c r="X227" s="30" t="s">
        <v>1733</v>
      </c>
      <c r="Y227" s="30" t="s">
        <v>1733</v>
      </c>
      <c r="Z227" s="30" t="s">
        <v>1733</v>
      </c>
      <c r="AA227" s="30" t="s">
        <v>1733</v>
      </c>
      <c r="AB227" s="30" t="s">
        <v>1733</v>
      </c>
      <c r="AC227" s="30" t="s">
        <v>1733</v>
      </c>
      <c r="AD227" s="30" t="s">
        <v>1733</v>
      </c>
      <c r="AE227" s="30" t="s">
        <v>1733</v>
      </c>
      <c r="AF227" s="30" t="s">
        <v>1733</v>
      </c>
      <c r="AG227" s="30" t="s">
        <v>1733</v>
      </c>
      <c r="AH227" s="30" t="s">
        <v>1733</v>
      </c>
      <c r="AI227" s="30" t="s">
        <v>1733</v>
      </c>
      <c r="AJ227" s="30" t="s">
        <v>1733</v>
      </c>
      <c r="AK227" s="30" t="s">
        <v>1733</v>
      </c>
      <c r="AL227" s="30" t="s">
        <v>1733</v>
      </c>
      <c r="AM227" s="30" t="s">
        <v>1733</v>
      </c>
      <c r="AN227" s="4" t="s">
        <v>254</v>
      </c>
      <c r="AQ227" s="14"/>
    </row>
    <row r="228" spans="1:48" ht="15" customHeight="1" x14ac:dyDescent="0.2">
      <c r="A228" s="5" t="s">
        <v>1776</v>
      </c>
      <c r="B228" s="1" t="s">
        <v>1819</v>
      </c>
      <c r="C228" s="4" t="s">
        <v>1378</v>
      </c>
      <c r="D228" s="4" t="s">
        <v>1759</v>
      </c>
      <c r="E228" s="13" t="s">
        <v>1760</v>
      </c>
      <c r="F228" s="30" t="s">
        <v>1735</v>
      </c>
      <c r="G228" s="30">
        <v>2</v>
      </c>
      <c r="H228" s="30" t="s">
        <v>355</v>
      </c>
      <c r="I228" s="30" t="s">
        <v>162</v>
      </c>
      <c r="J228" s="30" t="s">
        <v>478</v>
      </c>
      <c r="K228" s="30" t="s">
        <v>359</v>
      </c>
      <c r="L228" s="30" t="s">
        <v>40</v>
      </c>
      <c r="M228" s="30" t="s">
        <v>52</v>
      </c>
      <c r="N228" s="30" t="s">
        <v>185</v>
      </c>
      <c r="O228" s="30" t="s">
        <v>58</v>
      </c>
      <c r="P228" s="30" t="s">
        <v>53</v>
      </c>
      <c r="Q228" s="30" t="s">
        <v>125</v>
      </c>
      <c r="R228" s="30" t="s">
        <v>337</v>
      </c>
      <c r="S228" s="30" t="s">
        <v>59</v>
      </c>
      <c r="T228" s="30" t="s">
        <v>344</v>
      </c>
      <c r="U228" s="30" t="s">
        <v>353</v>
      </c>
      <c r="V228" s="30" t="s">
        <v>60</v>
      </c>
      <c r="W228" s="30" t="s">
        <v>346</v>
      </c>
      <c r="X228" s="30" t="s">
        <v>1733</v>
      </c>
      <c r="Y228" s="30" t="s">
        <v>1733</v>
      </c>
      <c r="Z228" s="30" t="s">
        <v>1733</v>
      </c>
      <c r="AA228" s="30" t="s">
        <v>1733</v>
      </c>
      <c r="AB228" s="30" t="s">
        <v>1733</v>
      </c>
      <c r="AC228" s="30" t="s">
        <v>1733</v>
      </c>
      <c r="AD228" s="30" t="s">
        <v>1733</v>
      </c>
      <c r="AE228" s="30" t="s">
        <v>1733</v>
      </c>
      <c r="AF228" s="30" t="s">
        <v>1733</v>
      </c>
      <c r="AG228" s="30" t="s">
        <v>1733</v>
      </c>
      <c r="AH228" s="30" t="s">
        <v>1733</v>
      </c>
      <c r="AI228" s="30" t="s">
        <v>1733</v>
      </c>
      <c r="AJ228" s="30" t="s">
        <v>1733</v>
      </c>
      <c r="AK228" s="30" t="s">
        <v>1733</v>
      </c>
      <c r="AL228" s="30" t="s">
        <v>1733</v>
      </c>
      <c r="AM228" s="30" t="s">
        <v>1733</v>
      </c>
      <c r="AN228" s="4" t="s">
        <v>254</v>
      </c>
      <c r="AQ228" s="14"/>
    </row>
    <row r="229" spans="1:48" ht="15" customHeight="1" x14ac:dyDescent="0.2">
      <c r="A229" s="5" t="s">
        <v>1775</v>
      </c>
      <c r="B229" s="1" t="s">
        <v>1820</v>
      </c>
      <c r="C229" s="4" t="s">
        <v>1378</v>
      </c>
      <c r="D229" s="4" t="s">
        <v>1761</v>
      </c>
      <c r="E229" s="4" t="s">
        <v>1759</v>
      </c>
      <c r="F229" s="30" t="s">
        <v>1735</v>
      </c>
      <c r="G229" s="30">
        <v>3</v>
      </c>
      <c r="H229" s="30" t="s">
        <v>347</v>
      </c>
      <c r="I229" s="30" t="s">
        <v>328</v>
      </c>
      <c r="J229" s="30" t="s">
        <v>44</v>
      </c>
      <c r="K229" s="30" t="s">
        <v>389</v>
      </c>
      <c r="L229" s="30" t="s">
        <v>352</v>
      </c>
      <c r="M229" s="30" t="s">
        <v>62</v>
      </c>
      <c r="N229" s="30" t="s">
        <v>267</v>
      </c>
      <c r="O229" s="30" t="s">
        <v>364</v>
      </c>
      <c r="P229" s="30" t="s">
        <v>199</v>
      </c>
      <c r="Q229" s="30" t="s">
        <v>144</v>
      </c>
      <c r="R229" s="30" t="s">
        <v>382</v>
      </c>
      <c r="S229" s="30" t="s">
        <v>132</v>
      </c>
      <c r="T229" s="30" t="s">
        <v>141</v>
      </c>
      <c r="U229" s="30" t="s">
        <v>166</v>
      </c>
      <c r="V229" s="30" t="s">
        <v>336</v>
      </c>
      <c r="W229" s="30" t="s">
        <v>146</v>
      </c>
      <c r="X229" s="30" t="s">
        <v>1733</v>
      </c>
      <c r="Y229" s="30" t="s">
        <v>1733</v>
      </c>
      <c r="Z229" s="30" t="s">
        <v>1733</v>
      </c>
      <c r="AA229" s="30" t="s">
        <v>1733</v>
      </c>
      <c r="AB229" s="30" t="s">
        <v>1733</v>
      </c>
      <c r="AC229" s="30" t="s">
        <v>1733</v>
      </c>
      <c r="AD229" s="30" t="s">
        <v>1733</v>
      </c>
      <c r="AE229" s="30" t="s">
        <v>1733</v>
      </c>
      <c r="AF229" s="30" t="s">
        <v>1733</v>
      </c>
      <c r="AG229" s="30" t="s">
        <v>1733</v>
      </c>
      <c r="AH229" s="30" t="s">
        <v>1733</v>
      </c>
      <c r="AI229" s="30" t="s">
        <v>1733</v>
      </c>
      <c r="AJ229" s="30" t="s">
        <v>1733</v>
      </c>
      <c r="AK229" s="30" t="s">
        <v>1733</v>
      </c>
      <c r="AL229" s="30" t="s">
        <v>1733</v>
      </c>
      <c r="AM229" s="30" t="s">
        <v>1733</v>
      </c>
      <c r="AN229" s="4" t="s">
        <v>254</v>
      </c>
      <c r="AQ229" s="14"/>
    </row>
    <row r="230" spans="1:48" ht="15" customHeight="1" x14ac:dyDescent="0.2">
      <c r="A230" s="5" t="s">
        <v>1778</v>
      </c>
      <c r="B230" s="1" t="s">
        <v>1821</v>
      </c>
      <c r="C230" s="4" t="s">
        <v>1378</v>
      </c>
      <c r="D230" s="4" t="s">
        <v>1762</v>
      </c>
      <c r="E230" s="13" t="s">
        <v>1763</v>
      </c>
      <c r="F230" s="30" t="s">
        <v>1735</v>
      </c>
      <c r="G230" s="30">
        <v>4</v>
      </c>
      <c r="H230" s="30" t="s">
        <v>139</v>
      </c>
      <c r="I230" s="30" t="s">
        <v>273</v>
      </c>
      <c r="J230" s="30" t="s">
        <v>55</v>
      </c>
      <c r="K230" s="30" t="s">
        <v>351</v>
      </c>
      <c r="L230" s="30" t="s">
        <v>124</v>
      </c>
      <c r="M230" s="30" t="s">
        <v>195</v>
      </c>
      <c r="N230" s="30" t="s">
        <v>467</v>
      </c>
      <c r="O230" s="30" t="s">
        <v>388</v>
      </c>
      <c r="P230" s="30" t="s">
        <v>558</v>
      </c>
      <c r="Q230" s="30" t="s">
        <v>48</v>
      </c>
      <c r="R230" s="30" t="s">
        <v>174</v>
      </c>
      <c r="S230" s="30" t="s">
        <v>163</v>
      </c>
      <c r="T230" s="30" t="s">
        <v>386</v>
      </c>
      <c r="U230" s="30" t="s">
        <v>268</v>
      </c>
      <c r="V230" s="30" t="s">
        <v>95</v>
      </c>
      <c r="W230" s="30" t="s">
        <v>90</v>
      </c>
      <c r="X230" s="30" t="s">
        <v>1733</v>
      </c>
      <c r="Y230" s="30" t="s">
        <v>1733</v>
      </c>
      <c r="Z230" s="30" t="s">
        <v>1733</v>
      </c>
      <c r="AA230" s="30" t="s">
        <v>1733</v>
      </c>
      <c r="AB230" s="30" t="s">
        <v>1733</v>
      </c>
      <c r="AC230" s="30" t="s">
        <v>1733</v>
      </c>
      <c r="AD230" s="30" t="s">
        <v>1733</v>
      </c>
      <c r="AE230" s="30" t="s">
        <v>1733</v>
      </c>
      <c r="AF230" s="30" t="s">
        <v>1733</v>
      </c>
      <c r="AG230" s="30" t="s">
        <v>1733</v>
      </c>
      <c r="AH230" s="30" t="s">
        <v>1733</v>
      </c>
      <c r="AI230" s="30" t="s">
        <v>1733</v>
      </c>
      <c r="AJ230" s="30" t="s">
        <v>1733</v>
      </c>
      <c r="AK230" s="30" t="s">
        <v>1733</v>
      </c>
      <c r="AL230" s="30" t="s">
        <v>1733</v>
      </c>
      <c r="AM230" s="30" t="s">
        <v>1733</v>
      </c>
      <c r="AN230" s="4" t="s">
        <v>254</v>
      </c>
      <c r="AQ230" s="14"/>
      <c r="AR230" s="4" t="s">
        <v>310</v>
      </c>
      <c r="AS230" s="4" t="s">
        <v>310</v>
      </c>
      <c r="AU230" s="4" t="s">
        <v>1800</v>
      </c>
      <c r="AV230" s="4" t="s">
        <v>1782</v>
      </c>
    </row>
    <row r="231" spans="1:48" ht="15" customHeight="1" x14ac:dyDescent="0.2">
      <c r="A231" s="5" t="s">
        <v>1779</v>
      </c>
      <c r="B231" s="1" t="s">
        <v>1822</v>
      </c>
      <c r="C231" s="4" t="s">
        <v>1378</v>
      </c>
      <c r="D231" s="13" t="s">
        <v>1764</v>
      </c>
      <c r="E231" s="13" t="s">
        <v>1765</v>
      </c>
      <c r="F231" s="30" t="s">
        <v>1735</v>
      </c>
      <c r="G231" s="30">
        <v>6</v>
      </c>
      <c r="H231" s="30" t="s">
        <v>100</v>
      </c>
      <c r="I231" s="30" t="s">
        <v>183</v>
      </c>
      <c r="J231" s="30" t="s">
        <v>192</v>
      </c>
      <c r="K231" s="30" t="s">
        <v>173</v>
      </c>
      <c r="L231" s="30" t="s">
        <v>86</v>
      </c>
      <c r="M231" s="30" t="s">
        <v>96</v>
      </c>
      <c r="N231" s="30" t="s">
        <v>89</v>
      </c>
      <c r="O231" s="30" t="s">
        <v>80</v>
      </c>
      <c r="P231" s="30" t="s">
        <v>91</v>
      </c>
      <c r="Q231" s="30" t="s">
        <v>92</v>
      </c>
      <c r="R231" s="30" t="s">
        <v>360</v>
      </c>
      <c r="S231" s="30" t="s">
        <v>107</v>
      </c>
      <c r="T231" s="30" t="s">
        <v>70</v>
      </c>
      <c r="U231" s="30" t="s">
        <v>93</v>
      </c>
      <c r="V231" s="30" t="s">
        <v>100</v>
      </c>
      <c r="W231" s="30" t="s">
        <v>116</v>
      </c>
      <c r="X231" s="30" t="s">
        <v>1733</v>
      </c>
      <c r="Y231" s="30" t="s">
        <v>1733</v>
      </c>
      <c r="Z231" s="30" t="s">
        <v>1733</v>
      </c>
      <c r="AA231" s="30" t="s">
        <v>1733</v>
      </c>
      <c r="AB231" s="30" t="s">
        <v>1733</v>
      </c>
      <c r="AC231" s="30" t="s">
        <v>1733</v>
      </c>
      <c r="AD231" s="30" t="s">
        <v>1733</v>
      </c>
      <c r="AE231" s="30" t="s">
        <v>1733</v>
      </c>
      <c r="AF231" s="30" t="s">
        <v>1733</v>
      </c>
      <c r="AG231" s="30" t="s">
        <v>1733</v>
      </c>
      <c r="AH231" s="30" t="s">
        <v>1733</v>
      </c>
      <c r="AI231" s="30" t="s">
        <v>1736</v>
      </c>
      <c r="AJ231" s="30" t="s">
        <v>1736</v>
      </c>
      <c r="AK231" s="30" t="s">
        <v>1736</v>
      </c>
      <c r="AL231" s="30" t="s">
        <v>1736</v>
      </c>
      <c r="AM231" s="30" t="s">
        <v>1736</v>
      </c>
      <c r="AN231" s="4" t="s">
        <v>254</v>
      </c>
      <c r="AR231" s="4" t="s">
        <v>310</v>
      </c>
      <c r="AS231" s="4" t="s">
        <v>310</v>
      </c>
      <c r="AU231" s="4" t="s">
        <v>1801</v>
      </c>
      <c r="AV231" s="4" t="s">
        <v>1782</v>
      </c>
    </row>
    <row r="232" spans="1:48" ht="15" customHeight="1" x14ac:dyDescent="0.2">
      <c r="A232" s="5" t="s">
        <v>1697</v>
      </c>
      <c r="B232" s="1" t="s">
        <v>1814</v>
      </c>
      <c r="C232" s="4" t="s">
        <v>1378</v>
      </c>
      <c r="D232" s="13" t="s">
        <v>1765</v>
      </c>
      <c r="E232" s="19" t="s">
        <v>1766</v>
      </c>
      <c r="F232" s="30" t="s">
        <v>1735</v>
      </c>
      <c r="G232" s="30">
        <v>7</v>
      </c>
      <c r="H232" s="30" t="s">
        <v>177</v>
      </c>
      <c r="I232" s="30" t="s">
        <v>43</v>
      </c>
      <c r="J232" s="30" t="s">
        <v>106</v>
      </c>
      <c r="K232" s="30" t="s">
        <v>90</v>
      </c>
      <c r="L232" s="30" t="s">
        <v>80</v>
      </c>
      <c r="M232" s="30" t="s">
        <v>102</v>
      </c>
      <c r="N232" s="30" t="s">
        <v>92</v>
      </c>
      <c r="O232" s="30" t="s">
        <v>65</v>
      </c>
      <c r="P232" s="30" t="s">
        <v>87</v>
      </c>
      <c r="Q232" s="30" t="s">
        <v>78</v>
      </c>
      <c r="R232" s="30" t="s">
        <v>64</v>
      </c>
      <c r="S232" s="30" t="s">
        <v>362</v>
      </c>
      <c r="T232" s="30" t="s">
        <v>138</v>
      </c>
      <c r="U232" s="30" t="s">
        <v>81</v>
      </c>
      <c r="V232" s="30" t="s">
        <v>391</v>
      </c>
      <c r="W232" s="30" t="s">
        <v>128</v>
      </c>
      <c r="X232" s="30" t="s">
        <v>1736</v>
      </c>
      <c r="Y232" s="30" t="s">
        <v>1736</v>
      </c>
      <c r="Z232" s="30" t="s">
        <v>1736</v>
      </c>
      <c r="AA232" s="30" t="s">
        <v>1736</v>
      </c>
      <c r="AB232" s="30" t="s">
        <v>1736</v>
      </c>
      <c r="AC232" s="30" t="s">
        <v>1736</v>
      </c>
      <c r="AD232" s="30" t="s">
        <v>1736</v>
      </c>
      <c r="AE232" s="30" t="s">
        <v>1736</v>
      </c>
      <c r="AF232" s="30" t="s">
        <v>1736</v>
      </c>
      <c r="AG232" s="30" t="s">
        <v>1736</v>
      </c>
      <c r="AH232" s="30" t="s">
        <v>1736</v>
      </c>
      <c r="AI232" s="30" t="s">
        <v>1736</v>
      </c>
      <c r="AJ232" s="30" t="s">
        <v>1736</v>
      </c>
      <c r="AK232" s="30" t="s">
        <v>1736</v>
      </c>
      <c r="AL232" s="30" t="s">
        <v>1736</v>
      </c>
      <c r="AM232" s="30" t="s">
        <v>1736</v>
      </c>
      <c r="AN232" s="4" t="s">
        <v>254</v>
      </c>
    </row>
    <row r="233" spans="1:48" ht="15" customHeight="1" x14ac:dyDescent="0.2">
      <c r="A233" s="5" t="s">
        <v>1703</v>
      </c>
      <c r="B233" s="1" t="s">
        <v>1815</v>
      </c>
      <c r="C233" s="4" t="s">
        <v>1378</v>
      </c>
      <c r="D233" s="4" t="s">
        <v>1767</v>
      </c>
      <c r="E233" s="4" t="s">
        <v>1767</v>
      </c>
      <c r="F233" s="30" t="s">
        <v>1735</v>
      </c>
      <c r="G233" s="30">
        <v>8</v>
      </c>
      <c r="H233" s="30" t="s">
        <v>110</v>
      </c>
      <c r="I233" s="30" t="s">
        <v>105</v>
      </c>
      <c r="J233" s="30" t="s">
        <v>397</v>
      </c>
      <c r="K233" s="30" t="s">
        <v>112</v>
      </c>
      <c r="L233" s="30" t="s">
        <v>103</v>
      </c>
      <c r="M233" s="30" t="s">
        <v>101</v>
      </c>
      <c r="N233" s="30" t="s">
        <v>392</v>
      </c>
      <c r="O233" s="30" t="s">
        <v>187</v>
      </c>
      <c r="P233" s="30" t="s">
        <v>374</v>
      </c>
      <c r="Q233" s="30" t="s">
        <v>72</v>
      </c>
      <c r="R233" s="30" t="s">
        <v>36</v>
      </c>
      <c r="S233" s="30" t="s">
        <v>472</v>
      </c>
      <c r="T233" s="30" t="s">
        <v>332</v>
      </c>
      <c r="U233" s="30" t="s">
        <v>345</v>
      </c>
      <c r="V233" s="30" t="s">
        <v>353</v>
      </c>
      <c r="W233" s="30" t="s">
        <v>141</v>
      </c>
      <c r="X233" s="30" t="s">
        <v>1736</v>
      </c>
      <c r="Y233" s="30" t="s">
        <v>1736</v>
      </c>
      <c r="Z233" s="30" t="s">
        <v>1736</v>
      </c>
      <c r="AA233" s="30" t="s">
        <v>1736</v>
      </c>
      <c r="AB233" s="30" t="s">
        <v>1736</v>
      </c>
      <c r="AC233" s="30" t="s">
        <v>1736</v>
      </c>
      <c r="AD233" s="30" t="s">
        <v>1736</v>
      </c>
      <c r="AE233" s="30" t="s">
        <v>1736</v>
      </c>
      <c r="AF233" s="30" t="s">
        <v>1736</v>
      </c>
      <c r="AG233" s="30" t="s">
        <v>1736</v>
      </c>
      <c r="AH233" s="30" t="s">
        <v>1736</v>
      </c>
      <c r="AI233" s="30" t="s">
        <v>1736</v>
      </c>
      <c r="AJ233" s="30" t="s">
        <v>1736</v>
      </c>
      <c r="AK233" s="30" t="s">
        <v>1736</v>
      </c>
      <c r="AL233" s="30" t="s">
        <v>1736</v>
      </c>
      <c r="AM233" s="30" t="s">
        <v>1736</v>
      </c>
      <c r="AN233" s="4" t="s">
        <v>254</v>
      </c>
    </row>
    <row r="234" spans="1:48" ht="15" customHeight="1" x14ac:dyDescent="0.2">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row>
    <row r="235" spans="1:48" ht="15" customHeight="1" x14ac:dyDescent="0.2">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row>
    <row r="236" spans="1:48" ht="15" customHeight="1" x14ac:dyDescent="0.2">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row>
    <row r="237" spans="1:48" ht="15" customHeight="1" x14ac:dyDescent="0.2">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row>
    <row r="238" spans="1:48" ht="15" customHeight="1" x14ac:dyDescent="0.2">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row>
    <row r="239" spans="1:48" ht="15" customHeight="1" x14ac:dyDescent="0.2">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row>
    <row r="246" spans="1:5" ht="15" customHeight="1" x14ac:dyDescent="0.2">
      <c r="A246" s="2" t="s">
        <v>1025</v>
      </c>
      <c r="B246" s="4" t="s">
        <v>225</v>
      </c>
      <c r="C246" s="4">
        <f>COUNTIF(C2:C245,"shipped")</f>
        <v>99</v>
      </c>
      <c r="E246" s="4" t="s">
        <v>755</v>
      </c>
    </row>
    <row r="247" spans="1:5" ht="15" customHeight="1" x14ac:dyDescent="0.2">
      <c r="A247" s="2" t="s">
        <v>1026</v>
      </c>
      <c r="B247" s="4" t="s">
        <v>957</v>
      </c>
      <c r="C247" s="4">
        <f>COUNTIF(C2:C245,"shipped directly to FNAL")</f>
        <v>89</v>
      </c>
      <c r="D247" s="13"/>
      <c r="E247" s="4" t="s">
        <v>755</v>
      </c>
    </row>
    <row r="248" spans="1:5" ht="15" customHeight="1" x14ac:dyDescent="0.2">
      <c r="A248" s="2" t="s">
        <v>1027</v>
      </c>
      <c r="B248" s="4" t="s">
        <v>1318</v>
      </c>
      <c r="C248" s="4">
        <f>COUNTIF(C2:C245,"ready for assembly")</f>
        <v>8</v>
      </c>
      <c r="D248" s="13"/>
      <c r="E248" s="4" t="s">
        <v>755</v>
      </c>
    </row>
    <row r="249" spans="1:5" ht="15" customHeight="1" x14ac:dyDescent="0.2">
      <c r="A249" s="2" t="s">
        <v>1028</v>
      </c>
      <c r="B249" s="4" t="s">
        <v>1378</v>
      </c>
      <c r="C249" s="4">
        <f>COUNTIF(C2:C245,"glued")</f>
        <v>10</v>
      </c>
      <c r="D249" s="13"/>
      <c r="E249" s="4" t="s">
        <v>755</v>
      </c>
    </row>
    <row r="250" spans="1:5" ht="15" customHeight="1" x14ac:dyDescent="0.2">
      <c r="A250" s="5" t="s">
        <v>880</v>
      </c>
      <c r="B250" s="4" t="s">
        <v>435</v>
      </c>
      <c r="C250" s="4">
        <f>COUNTIF(C2:C245,"bonded")</f>
        <v>7</v>
      </c>
      <c r="E250" s="4" t="s">
        <v>755</v>
      </c>
    </row>
    <row r="251" spans="1:5" ht="15" customHeight="1" x14ac:dyDescent="0.2">
      <c r="A251" s="5" t="s">
        <v>881</v>
      </c>
      <c r="B251" s="4" t="s">
        <v>293</v>
      </c>
      <c r="C251" s="4">
        <f>COUNTIF(C2:C245,"encapsulated")</f>
        <v>8</v>
      </c>
      <c r="E251" s="4" t="s">
        <v>755</v>
      </c>
    </row>
    <row r="252" spans="1:5" ht="15" customHeight="1" x14ac:dyDescent="0.2">
      <c r="A252" s="5" t="s">
        <v>884</v>
      </c>
      <c r="B252" s="4" t="s">
        <v>1768</v>
      </c>
      <c r="C252" s="4">
        <f>COUNTIF(C2:C245,"bond rework")</f>
        <v>1</v>
      </c>
      <c r="E252" s="4" t="s">
        <v>755</v>
      </c>
    </row>
    <row r="253" spans="1:5" ht="15" customHeight="1" x14ac:dyDescent="0.2">
      <c r="A253" s="5" t="s">
        <v>885</v>
      </c>
      <c r="B253" s="4" t="s">
        <v>952</v>
      </c>
      <c r="C253" s="4">
        <f>COUNTIF(C2:C245,"potting rework")</f>
        <v>0</v>
      </c>
      <c r="E253" s="4" t="s">
        <v>755</v>
      </c>
    </row>
    <row r="254" spans="1:5" ht="15" customHeight="1" x14ac:dyDescent="0.2">
      <c r="A254" s="2" t="s">
        <v>882</v>
      </c>
      <c r="B254" s="4" t="s">
        <v>700</v>
      </c>
      <c r="C254" s="4">
        <f>COUNTIF(C2:C245,"RTI for rework")</f>
        <v>6</v>
      </c>
      <c r="E254" s="4" t="s">
        <v>755</v>
      </c>
    </row>
    <row r="255" spans="1:5" ht="15" customHeight="1" x14ac:dyDescent="0.2">
      <c r="A255" s="2" t="s">
        <v>883</v>
      </c>
      <c r="B255" s="4" t="s">
        <v>1769</v>
      </c>
      <c r="C255" s="4">
        <f>COUNTIF(C2:C245,"unbondable")</f>
        <v>2</v>
      </c>
      <c r="E255" s="4" t="s">
        <v>755</v>
      </c>
    </row>
    <row r="256" spans="1:5" ht="15" customHeight="1" x14ac:dyDescent="0.2">
      <c r="A256" s="2" t="s">
        <v>753</v>
      </c>
      <c r="B256" s="4" t="s">
        <v>1145</v>
      </c>
      <c r="C256" s="4">
        <f>SUM(C246:C255)</f>
        <v>230</v>
      </c>
      <c r="E256" s="4" t="s">
        <v>755</v>
      </c>
    </row>
    <row r="257" spans="1:45" ht="15" customHeight="1" x14ac:dyDescent="0.2">
      <c r="A257" s="2" t="s">
        <v>754</v>
      </c>
      <c r="E257" s="4" t="s">
        <v>755</v>
      </c>
    </row>
    <row r="258" spans="1:45" ht="15" customHeight="1" x14ac:dyDescent="0.2">
      <c r="A258" s="2" t="s">
        <v>1460</v>
      </c>
      <c r="E258" s="4" t="s">
        <v>755</v>
      </c>
    </row>
    <row r="259" spans="1:45" ht="15" customHeight="1" x14ac:dyDescent="0.2">
      <c r="A259" s="2" t="s">
        <v>1461</v>
      </c>
      <c r="E259" s="4" t="s">
        <v>755</v>
      </c>
    </row>
    <row r="260" spans="1:45" ht="15" customHeight="1" x14ac:dyDescent="0.2">
      <c r="A260" s="2" t="s">
        <v>1803</v>
      </c>
      <c r="E260" s="4" t="s">
        <v>755</v>
      </c>
      <c r="F260" s="29"/>
      <c r="G260" s="29"/>
      <c r="H260" s="29"/>
      <c r="I260" s="29"/>
      <c r="J260" s="29"/>
      <c r="K260" s="29"/>
      <c r="L260" s="29"/>
      <c r="M260" s="29"/>
      <c r="N260" s="29"/>
      <c r="O260" s="29"/>
      <c r="P260" s="29"/>
      <c r="Q260" s="29"/>
      <c r="R260" s="29"/>
      <c r="S260" s="29"/>
      <c r="T260" s="29"/>
      <c r="U260" s="29"/>
      <c r="V260" s="29"/>
      <c r="W260" s="29"/>
    </row>
    <row r="261" spans="1:45" ht="15" customHeight="1" x14ac:dyDescent="0.2">
      <c r="A261" s="2" t="s">
        <v>1804</v>
      </c>
      <c r="E261" s="4" t="s">
        <v>755</v>
      </c>
      <c r="F261" s="29"/>
      <c r="G261" s="29"/>
      <c r="H261" s="29"/>
      <c r="I261" s="29"/>
      <c r="J261" s="29"/>
      <c r="K261" s="29"/>
      <c r="L261" s="29"/>
      <c r="M261" s="29"/>
      <c r="N261" s="29"/>
      <c r="O261" s="29"/>
      <c r="P261" s="29"/>
      <c r="Q261" s="29"/>
      <c r="R261" s="29"/>
      <c r="S261" s="29"/>
      <c r="T261" s="29"/>
      <c r="U261" s="29"/>
      <c r="V261" s="29"/>
      <c r="W261" s="29"/>
    </row>
    <row r="262" spans="1:45" ht="15" customHeight="1" x14ac:dyDescent="0.2">
      <c r="B262" s="4" t="s">
        <v>238</v>
      </c>
      <c r="C262" s="4" t="s">
        <v>240</v>
      </c>
    </row>
    <row r="263" spans="1:45" ht="15" customHeight="1" x14ac:dyDescent="0.2">
      <c r="B263" s="4" t="s">
        <v>531</v>
      </c>
      <c r="C263" s="4" t="s">
        <v>247</v>
      </c>
    </row>
    <row r="264" spans="1:45" ht="15" customHeight="1" x14ac:dyDescent="0.2">
      <c r="B264" s="4" t="s">
        <v>532</v>
      </c>
      <c r="C264" s="4" t="s">
        <v>246</v>
      </c>
      <c r="AO264" s="4" t="s">
        <v>1650</v>
      </c>
      <c r="AP264" s="4" t="s">
        <v>1655</v>
      </c>
      <c r="AQ264" s="4" t="s">
        <v>1653</v>
      </c>
      <c r="AR264" s="4" t="s">
        <v>1654</v>
      </c>
      <c r="AS264" s="4" t="s">
        <v>768</v>
      </c>
    </row>
    <row r="265" spans="1:45" ht="15" customHeight="1" x14ac:dyDescent="0.2">
      <c r="B265" s="4" t="s">
        <v>244</v>
      </c>
      <c r="C265" s="4" t="s">
        <v>245</v>
      </c>
      <c r="AO265" s="4" t="s">
        <v>1652</v>
      </c>
      <c r="AP265" s="4">
        <v>77.760000000000005</v>
      </c>
      <c r="AQ265" s="4">
        <v>20.07</v>
      </c>
      <c r="AR265" s="4">
        <v>2.17</v>
      </c>
      <c r="AS265" s="4">
        <v>0</v>
      </c>
    </row>
    <row r="266" spans="1:45" ht="15" customHeight="1" x14ac:dyDescent="0.2">
      <c r="B266" s="4" t="s">
        <v>243</v>
      </c>
      <c r="C266" s="4" t="s">
        <v>242</v>
      </c>
      <c r="AO266" s="4" t="s">
        <v>1656</v>
      </c>
      <c r="AP266" s="4">
        <v>78.97</v>
      </c>
      <c r="AQ266" s="4">
        <v>21.03</v>
      </c>
      <c r="AR266" s="4">
        <v>0</v>
      </c>
      <c r="AS266" s="4">
        <v>0</v>
      </c>
    </row>
    <row r="267" spans="1:45" ht="15" customHeight="1" x14ac:dyDescent="0.2">
      <c r="B267" s="4" t="s">
        <v>239</v>
      </c>
      <c r="C267" s="4" t="s">
        <v>241</v>
      </c>
      <c r="AO267" s="4" t="s">
        <v>1658</v>
      </c>
      <c r="AP267" s="4">
        <v>78.66</v>
      </c>
      <c r="AQ267" s="4">
        <v>21.34</v>
      </c>
      <c r="AR267" s="4">
        <v>0</v>
      </c>
      <c r="AS267" s="4">
        <v>0</v>
      </c>
    </row>
    <row r="268" spans="1:45" ht="15" customHeight="1" x14ac:dyDescent="0.2">
      <c r="B268" s="4" t="s">
        <v>439</v>
      </c>
      <c r="C268" s="4" t="s">
        <v>441</v>
      </c>
      <c r="AO268" s="4" t="s">
        <v>1659</v>
      </c>
      <c r="AP268" s="4">
        <v>76.91</v>
      </c>
      <c r="AQ268" s="4">
        <v>20.52</v>
      </c>
      <c r="AR268" s="4">
        <v>2.57</v>
      </c>
      <c r="AS268" s="4">
        <v>0</v>
      </c>
    </row>
    <row r="269" spans="1:45" ht="15" customHeight="1" x14ac:dyDescent="0.2">
      <c r="B269" s="4" t="s">
        <v>440</v>
      </c>
      <c r="C269" s="4" t="s">
        <v>442</v>
      </c>
      <c r="AO269" s="4" t="s">
        <v>1657</v>
      </c>
      <c r="AP269" s="4">
        <v>69.040000000000006</v>
      </c>
      <c r="AQ269" s="4">
        <v>16.100000000000001</v>
      </c>
      <c r="AR269" s="4">
        <v>1.98</v>
      </c>
      <c r="AS269" s="4">
        <v>12.88</v>
      </c>
    </row>
    <row r="270" spans="1:45" ht="15" customHeight="1" x14ac:dyDescent="0.2">
      <c r="B270" s="4" t="s">
        <v>1009</v>
      </c>
      <c r="C270" s="4" t="s">
        <v>1010</v>
      </c>
      <c r="AO270" s="4" t="s">
        <v>1661</v>
      </c>
      <c r="AP270" s="4">
        <v>78.03</v>
      </c>
      <c r="AQ270" s="4">
        <v>21.97</v>
      </c>
      <c r="AR270" s="4">
        <v>0</v>
      </c>
      <c r="AS270" s="4">
        <v>0</v>
      </c>
    </row>
    <row r="271" spans="1:45" ht="15" customHeight="1" x14ac:dyDescent="0.2">
      <c r="B271" s="4" t="s">
        <v>1011</v>
      </c>
      <c r="C271" s="4" t="s">
        <v>1012</v>
      </c>
      <c r="AO271" s="4" t="s">
        <v>1662</v>
      </c>
      <c r="AP271" s="4">
        <v>76.44</v>
      </c>
      <c r="AQ271" s="4">
        <v>21.16</v>
      </c>
      <c r="AR271" s="4">
        <v>2.4</v>
      </c>
      <c r="AS271" s="4">
        <v>0</v>
      </c>
    </row>
    <row r="272" spans="1:45" ht="15" customHeight="1" x14ac:dyDescent="0.2">
      <c r="B272" s="4" t="s">
        <v>1211</v>
      </c>
      <c r="C272" s="4" t="s">
        <v>1212</v>
      </c>
      <c r="AO272" s="4" t="s">
        <v>1663</v>
      </c>
      <c r="AP272" s="4">
        <f>AVERAGE(AP265:AP271)</f>
        <v>76.544285714285706</v>
      </c>
      <c r="AQ272" s="4">
        <f>AVERAGE(AQ265:AQ271)</f>
        <v>20.312857142857144</v>
      </c>
      <c r="AR272" s="4">
        <f>AVERAGE(AR265:AR271)</f>
        <v>1.3028571428571429</v>
      </c>
      <c r="AS272" s="4">
        <f>AVERAGE(AS265:AS271)</f>
        <v>1.84</v>
      </c>
    </row>
    <row r="273" spans="2:45" ht="15" customHeight="1" x14ac:dyDescent="0.2">
      <c r="B273" s="4" t="s">
        <v>1547</v>
      </c>
      <c r="C273" s="4" t="s">
        <v>1548</v>
      </c>
      <c r="AO273" s="4" t="s">
        <v>1141</v>
      </c>
      <c r="AP273" s="4">
        <f>STDEV(AP265:AP271)</f>
        <v>3.4279384336306111</v>
      </c>
      <c r="AQ273" s="4">
        <f>STDEV(AQ265:AQ271)</f>
        <v>1.9529099167286597</v>
      </c>
      <c r="AR273" s="4">
        <f>STDEV(AR265:AR271)</f>
        <v>1.2323516041254117</v>
      </c>
      <c r="AS273" s="4">
        <f>STDEV(AS265:AS271)</f>
        <v>4.8681824123588475</v>
      </c>
    </row>
    <row r="274" spans="2:45" ht="15" customHeight="1" x14ac:dyDescent="0.2">
      <c r="B274" s="4" t="s">
        <v>1823</v>
      </c>
      <c r="C274" s="4" t="s">
        <v>1824</v>
      </c>
      <c r="AO274" s="4" t="s">
        <v>1664</v>
      </c>
    </row>
    <row r="276" spans="2:45" ht="15" customHeight="1" x14ac:dyDescent="0.2">
      <c r="AO276" s="4" t="s">
        <v>1651</v>
      </c>
      <c r="AP276" s="4" t="s">
        <v>1655</v>
      </c>
      <c r="AQ276" s="4" t="s">
        <v>1653</v>
      </c>
      <c r="AR276" s="4" t="s">
        <v>1654</v>
      </c>
      <c r="AS276" s="4" t="s">
        <v>768</v>
      </c>
    </row>
    <row r="277" spans="2:45" ht="15" customHeight="1" x14ac:dyDescent="0.2">
      <c r="AO277" s="4" t="s">
        <v>1652</v>
      </c>
      <c r="AP277" s="4">
        <v>77.27</v>
      </c>
      <c r="AQ277" s="4">
        <v>20.47</v>
      </c>
      <c r="AR277" s="4">
        <v>2.2599999999999998</v>
      </c>
      <c r="AS277" s="4">
        <v>0</v>
      </c>
    </row>
    <row r="278" spans="2:45" ht="15" customHeight="1" x14ac:dyDescent="0.2">
      <c r="AO278" s="4" t="s">
        <v>1656</v>
      </c>
      <c r="AP278" s="4">
        <v>77.599999999999994</v>
      </c>
      <c r="AQ278" s="4">
        <v>19.73</v>
      </c>
      <c r="AR278" s="4">
        <v>2.23</v>
      </c>
      <c r="AS278" s="4">
        <v>0</v>
      </c>
    </row>
    <row r="279" spans="2:45" ht="15" customHeight="1" x14ac:dyDescent="0.2">
      <c r="AO279" s="4" t="s">
        <v>1657</v>
      </c>
      <c r="AP279" s="4">
        <v>78.11</v>
      </c>
      <c r="AQ279" s="4">
        <v>21.21</v>
      </c>
      <c r="AR279" s="4">
        <v>0</v>
      </c>
      <c r="AS279" s="4">
        <v>0</v>
      </c>
    </row>
    <row r="280" spans="2:45" ht="15" customHeight="1" x14ac:dyDescent="0.2">
      <c r="AO280" s="4" t="s">
        <v>1660</v>
      </c>
      <c r="AP280" s="4">
        <v>78.760000000000005</v>
      </c>
      <c r="AQ280" s="4">
        <v>18.61</v>
      </c>
      <c r="AR280" s="4">
        <v>2.63</v>
      </c>
      <c r="AS280" s="4">
        <v>0</v>
      </c>
    </row>
    <row r="281" spans="2:45" ht="15" customHeight="1" x14ac:dyDescent="0.2">
      <c r="AO281" s="4" t="s">
        <v>1661</v>
      </c>
      <c r="AP281" s="4">
        <v>78.09</v>
      </c>
      <c r="AQ281" s="4">
        <v>21.23</v>
      </c>
      <c r="AR281" s="4">
        <v>0</v>
      </c>
      <c r="AS281" s="4">
        <v>0</v>
      </c>
    </row>
    <row r="282" spans="2:45" ht="15" customHeight="1" x14ac:dyDescent="0.2">
      <c r="AO282" s="4" t="s">
        <v>1662</v>
      </c>
      <c r="AP282" s="4">
        <v>68.28</v>
      </c>
      <c r="AQ282" s="4">
        <v>17.61</v>
      </c>
      <c r="AR282" s="4">
        <v>2.1</v>
      </c>
      <c r="AS282" s="4">
        <v>12.01</v>
      </c>
    </row>
    <row r="283" spans="2:45" ht="15" customHeight="1" x14ac:dyDescent="0.2">
      <c r="AO283" s="4" t="s">
        <v>1663</v>
      </c>
      <c r="AP283" s="4">
        <f>AVERAGE(AP276:AP282)</f>
        <v>76.351666666666674</v>
      </c>
      <c r="AQ283" s="4">
        <f>AVERAGE(AQ276:AQ282)</f>
        <v>19.810000000000002</v>
      </c>
      <c r="AR283" s="4">
        <f>AVERAGE(AR276:AR282)</f>
        <v>1.5366666666666668</v>
      </c>
      <c r="AS283" s="4">
        <f>AVERAGE(AS276:AS282)</f>
        <v>2.0016666666666665</v>
      </c>
    </row>
    <row r="284" spans="2:45" ht="15" customHeight="1" x14ac:dyDescent="0.2">
      <c r="AO284" s="4" t="s">
        <v>1141</v>
      </c>
      <c r="AP284" s="4">
        <f>STDEV(AP276:AP282)</f>
        <v>3.9866548216100508</v>
      </c>
      <c r="AQ284" s="4">
        <f>STDEV(AQ276:AQ282)</f>
        <v>1.4627645059954117</v>
      </c>
      <c r="AR284" s="4">
        <f>STDEV(AR276:AR282)</f>
        <v>1.2032733133692719</v>
      </c>
      <c r="AS284" s="4">
        <f>STDEV(AS276:AS282)</f>
        <v>4.9030619684709951</v>
      </c>
    </row>
  </sheetData>
  <phoneticPr fontId="4"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2"/>
  <sheetViews>
    <sheetView workbookViewId="0">
      <pane xSplit="1" ySplit="2" topLeftCell="B203" activePane="bottomRight" state="frozen"/>
      <selection pane="topRight" activeCell="B1" sqref="B1"/>
      <selection pane="bottomLeft" activeCell="A3" sqref="A3"/>
      <selection pane="bottomRight" activeCell="B204" sqref="B204:K204"/>
    </sheetView>
  </sheetViews>
  <sheetFormatPr baseColWidth="10" defaultRowHeight="16" x14ac:dyDescent="0.2"/>
  <cols>
    <col min="1" max="1" width="9.33203125" style="5" bestFit="1" customWidth="1"/>
    <col min="2" max="2" width="7.6640625" style="4" bestFit="1" customWidth="1"/>
    <col min="3" max="3" width="5" style="4" customWidth="1"/>
    <col min="4" max="4" width="6" style="4" customWidth="1"/>
    <col min="5" max="5" width="6.6640625" style="4" customWidth="1"/>
    <col min="6" max="6" width="5" style="4" customWidth="1"/>
    <col min="7" max="7" width="17.33203125" style="4" bestFit="1" customWidth="1"/>
    <col min="8" max="8" width="6.5" style="4" bestFit="1" customWidth="1"/>
    <col min="9" max="11" width="12.33203125" style="4" bestFit="1" customWidth="1"/>
    <col min="12" max="12" width="3.83203125" style="4" customWidth="1"/>
    <col min="13" max="13" width="5.33203125" style="4" customWidth="1"/>
    <col min="14" max="14" width="5.1640625" style="4" customWidth="1"/>
    <col min="15" max="15" width="4.83203125" style="4" customWidth="1"/>
    <col min="16" max="16" width="5.1640625" style="4" customWidth="1"/>
    <col min="17" max="18" width="5.5" style="4" customWidth="1"/>
    <col min="19" max="19" width="5.33203125" style="4" customWidth="1"/>
    <col min="20" max="20" width="5.5" style="4" customWidth="1"/>
    <col min="21" max="21" width="5.1640625" style="4" customWidth="1"/>
    <col min="22" max="22" width="5.6640625" style="4" customWidth="1"/>
    <col min="23" max="23" width="5.1640625" style="4" customWidth="1"/>
    <col min="24" max="24" width="5.33203125" style="4" customWidth="1"/>
    <col min="25" max="25" width="5.5" style="4" customWidth="1"/>
    <col min="26" max="26" width="5.83203125" style="4" customWidth="1"/>
    <col min="27" max="27" width="5.5" style="4" customWidth="1"/>
    <col min="28" max="29" width="5.1640625" style="4" bestFit="1" customWidth="1"/>
    <col min="30" max="30" width="5.6640625" style="4" customWidth="1"/>
    <col min="31" max="31" width="5.1640625" style="4" bestFit="1" customWidth="1"/>
    <col min="32" max="34" width="5.5" style="4" customWidth="1"/>
    <col min="35" max="35" width="5.1640625" style="4" bestFit="1" customWidth="1"/>
    <col min="36" max="36" width="5" style="4" customWidth="1"/>
    <col min="37" max="37" width="5.6640625" style="4" customWidth="1"/>
    <col min="38" max="38" width="5.1640625" style="4" customWidth="1"/>
    <col min="39" max="39" width="5.5" style="4" customWidth="1"/>
    <col min="40" max="40" width="5.1640625" style="4" bestFit="1" customWidth="1"/>
    <col min="41" max="41" width="5.5" style="4" customWidth="1"/>
    <col min="42" max="43" width="5.1640625" style="4" bestFit="1" customWidth="1"/>
    <col min="44" max="44" width="19.1640625" style="4" customWidth="1"/>
    <col min="45" max="45" width="103.6640625" style="4" bestFit="1" customWidth="1"/>
    <col min="46" max="46" width="72.33203125" style="4" bestFit="1" customWidth="1"/>
    <col min="47" max="47" width="22.5" style="4" bestFit="1" customWidth="1"/>
    <col min="48" max="48" width="24" style="4" bestFit="1" customWidth="1"/>
    <col min="49" max="16384" width="10.83203125" style="4"/>
  </cols>
  <sheetData>
    <row r="1" spans="1:47" x14ac:dyDescent="0.2">
      <c r="D1" s="31" t="s">
        <v>729</v>
      </c>
      <c r="E1" s="31"/>
      <c r="F1" s="31"/>
      <c r="H1" s="4" t="s">
        <v>434</v>
      </c>
      <c r="L1" s="32" t="s">
        <v>770</v>
      </c>
      <c r="M1" s="32"/>
      <c r="N1" s="32"/>
      <c r="O1" s="32"/>
      <c r="P1" s="32"/>
      <c r="Q1" s="32"/>
      <c r="R1" s="32"/>
      <c r="S1" s="32"/>
      <c r="T1" s="32"/>
      <c r="U1" s="32"/>
      <c r="V1" s="32"/>
      <c r="W1" s="32"/>
      <c r="X1" s="32"/>
      <c r="Y1" s="32"/>
      <c r="Z1" s="32"/>
      <c r="AA1" s="32"/>
      <c r="AB1" s="32" t="s">
        <v>771</v>
      </c>
      <c r="AC1" s="32"/>
      <c r="AD1" s="32"/>
      <c r="AE1" s="32"/>
      <c r="AF1" s="32"/>
      <c r="AG1" s="32"/>
      <c r="AH1" s="32"/>
      <c r="AI1" s="32"/>
      <c r="AJ1" s="32"/>
      <c r="AK1" s="32"/>
      <c r="AL1" s="32"/>
      <c r="AM1" s="32"/>
      <c r="AN1" s="32"/>
      <c r="AO1" s="32"/>
      <c r="AP1" s="32"/>
      <c r="AQ1" s="32"/>
    </row>
    <row r="2" spans="1:47" x14ac:dyDescent="0.2">
      <c r="A2" s="9" t="s">
        <v>149</v>
      </c>
      <c r="B2" s="4" t="s">
        <v>728</v>
      </c>
      <c r="C2" s="4" t="s">
        <v>434</v>
      </c>
      <c r="D2" s="4" t="s">
        <v>766</v>
      </c>
      <c r="E2" s="4" t="s">
        <v>767</v>
      </c>
      <c r="F2" s="4" t="s">
        <v>768</v>
      </c>
      <c r="G2" s="4" t="s">
        <v>730</v>
      </c>
      <c r="H2" s="4" t="s">
        <v>772</v>
      </c>
      <c r="I2" s="4" t="s">
        <v>732</v>
      </c>
      <c r="J2" s="4" t="s">
        <v>733</v>
      </c>
      <c r="K2" s="4" t="s">
        <v>734</v>
      </c>
      <c r="L2" s="4">
        <v>0</v>
      </c>
      <c r="M2" s="4">
        <v>1</v>
      </c>
      <c r="N2" s="4">
        <v>2</v>
      </c>
      <c r="O2" s="4">
        <v>3</v>
      </c>
      <c r="P2" s="4">
        <v>4</v>
      </c>
      <c r="Q2" s="4">
        <v>5</v>
      </c>
      <c r="R2" s="4">
        <v>6</v>
      </c>
      <c r="S2" s="4">
        <v>7</v>
      </c>
      <c r="T2" s="4">
        <v>8</v>
      </c>
      <c r="U2" s="4">
        <v>9</v>
      </c>
      <c r="V2" s="4">
        <v>10</v>
      </c>
      <c r="W2" s="4">
        <v>11</v>
      </c>
      <c r="X2" s="4">
        <v>12</v>
      </c>
      <c r="Y2" s="4">
        <v>13</v>
      </c>
      <c r="Z2" s="4">
        <v>14</v>
      </c>
      <c r="AA2" s="4">
        <v>15</v>
      </c>
      <c r="AB2" s="4">
        <v>0</v>
      </c>
      <c r="AC2" s="4">
        <v>1</v>
      </c>
      <c r="AD2" s="4">
        <v>2</v>
      </c>
      <c r="AE2" s="4">
        <v>3</v>
      </c>
      <c r="AF2" s="4">
        <v>4</v>
      </c>
      <c r="AG2" s="4">
        <v>5</v>
      </c>
      <c r="AH2" s="4">
        <v>6</v>
      </c>
      <c r="AI2" s="4">
        <v>7</v>
      </c>
      <c r="AJ2" s="4">
        <v>8</v>
      </c>
      <c r="AK2" s="4">
        <v>9</v>
      </c>
      <c r="AL2" s="4">
        <v>10</v>
      </c>
      <c r="AM2" s="4">
        <v>11</v>
      </c>
      <c r="AN2" s="4">
        <v>12</v>
      </c>
      <c r="AO2" s="4">
        <v>13</v>
      </c>
      <c r="AP2" s="4">
        <v>14</v>
      </c>
      <c r="AQ2" s="4">
        <v>15</v>
      </c>
    </row>
    <row r="3" spans="1:47" x14ac:dyDescent="0.2">
      <c r="A3" s="5" t="s">
        <v>204</v>
      </c>
      <c r="B3" s="4">
        <v>0</v>
      </c>
      <c r="C3" s="4">
        <v>1</v>
      </c>
      <c r="F3" s="4">
        <v>1</v>
      </c>
      <c r="G3" s="4" t="s">
        <v>731</v>
      </c>
      <c r="H3" s="4">
        <v>1</v>
      </c>
      <c r="I3" s="4">
        <v>1</v>
      </c>
      <c r="J3" s="4">
        <v>2</v>
      </c>
      <c r="K3" s="4">
        <v>13</v>
      </c>
      <c r="N3" s="4">
        <v>1</v>
      </c>
      <c r="AR3" s="4" t="s">
        <v>756</v>
      </c>
    </row>
    <row r="4" spans="1:47" x14ac:dyDescent="0.2">
      <c r="A4" s="5" t="s">
        <v>206</v>
      </c>
      <c r="B4" s="4">
        <v>0</v>
      </c>
      <c r="C4" s="4">
        <v>1</v>
      </c>
      <c r="F4" s="4">
        <v>1</v>
      </c>
      <c r="G4" s="4" t="s">
        <v>731</v>
      </c>
      <c r="H4" s="4">
        <v>1</v>
      </c>
      <c r="I4" s="4">
        <v>1</v>
      </c>
      <c r="J4" s="4">
        <v>1</v>
      </c>
      <c r="K4" s="4">
        <v>14</v>
      </c>
      <c r="N4" s="4">
        <v>1</v>
      </c>
      <c r="AR4" s="4" t="s">
        <v>756</v>
      </c>
    </row>
    <row r="5" spans="1:47" x14ac:dyDescent="0.2">
      <c r="A5" s="5" t="s">
        <v>209</v>
      </c>
      <c r="B5" s="4">
        <v>0</v>
      </c>
      <c r="C5" s="4">
        <v>1</v>
      </c>
      <c r="F5" s="4">
        <v>1</v>
      </c>
      <c r="G5" s="4" t="s">
        <v>731</v>
      </c>
      <c r="H5" s="4">
        <v>1</v>
      </c>
      <c r="I5" s="4">
        <v>3</v>
      </c>
      <c r="J5" s="4">
        <v>13</v>
      </c>
      <c r="K5" s="4">
        <v>0</v>
      </c>
      <c r="W5" s="4">
        <v>1</v>
      </c>
      <c r="Z5" s="4">
        <v>1</v>
      </c>
      <c r="AJ5" s="4">
        <v>1</v>
      </c>
      <c r="AR5" s="4" t="s">
        <v>769</v>
      </c>
    </row>
    <row r="6" spans="1:47" x14ac:dyDescent="0.2">
      <c r="A6" s="5" t="s">
        <v>218</v>
      </c>
      <c r="B6" s="4">
        <v>1</v>
      </c>
      <c r="C6" s="4">
        <v>1</v>
      </c>
      <c r="F6" s="4">
        <v>1</v>
      </c>
      <c r="G6" s="4" t="s">
        <v>787</v>
      </c>
      <c r="H6" s="4">
        <v>1</v>
      </c>
      <c r="I6" s="4">
        <v>4</v>
      </c>
      <c r="J6" s="4">
        <v>0</v>
      </c>
      <c r="K6" s="4">
        <v>12</v>
      </c>
      <c r="AR6" s="4" t="s">
        <v>1230</v>
      </c>
    </row>
    <row r="7" spans="1:47" x14ac:dyDescent="0.2">
      <c r="A7" s="5" t="s">
        <v>159</v>
      </c>
      <c r="B7" s="4">
        <v>0</v>
      </c>
      <c r="C7" s="4">
        <v>1</v>
      </c>
      <c r="F7" s="4">
        <v>1</v>
      </c>
      <c r="G7" s="4" t="s">
        <v>731</v>
      </c>
      <c r="H7" s="4">
        <v>1</v>
      </c>
      <c r="I7" s="4">
        <v>1</v>
      </c>
      <c r="J7" s="4">
        <v>1</v>
      </c>
      <c r="K7" s="4">
        <v>14</v>
      </c>
      <c r="S7" s="4">
        <v>1</v>
      </c>
      <c r="AD7" s="4">
        <v>1</v>
      </c>
      <c r="AR7" s="4" t="s">
        <v>773</v>
      </c>
    </row>
    <row r="8" spans="1:47" x14ac:dyDescent="0.2">
      <c r="A8" s="5" t="s">
        <v>220</v>
      </c>
      <c r="B8" s="4">
        <v>0</v>
      </c>
      <c r="F8" s="4">
        <v>1</v>
      </c>
      <c r="G8" s="4" t="s">
        <v>731</v>
      </c>
      <c r="H8" s="4">
        <v>0</v>
      </c>
      <c r="I8" s="4">
        <v>3</v>
      </c>
      <c r="J8" s="4">
        <v>0</v>
      </c>
      <c r="K8" s="4">
        <v>13</v>
      </c>
      <c r="AH8" s="4">
        <v>1</v>
      </c>
      <c r="AI8" s="4">
        <v>1</v>
      </c>
      <c r="AQ8" s="4">
        <v>1</v>
      </c>
      <c r="AR8" s="4" t="s">
        <v>775</v>
      </c>
      <c r="AS8" s="4" t="s">
        <v>776</v>
      </c>
      <c r="AT8" s="4" t="s">
        <v>969</v>
      </c>
      <c r="AU8" s="4" t="s">
        <v>970</v>
      </c>
    </row>
    <row r="9" spans="1:47" x14ac:dyDescent="0.2">
      <c r="A9" s="5" t="s">
        <v>222</v>
      </c>
      <c r="B9" s="4">
        <v>1</v>
      </c>
      <c r="C9" s="4">
        <v>1</v>
      </c>
      <c r="F9" s="4">
        <v>1</v>
      </c>
      <c r="G9" s="4" t="s">
        <v>731</v>
      </c>
      <c r="H9" s="4">
        <v>1</v>
      </c>
      <c r="I9" s="4">
        <v>1</v>
      </c>
      <c r="J9" s="4">
        <v>2</v>
      </c>
      <c r="K9" s="4">
        <v>13</v>
      </c>
      <c r="W9" s="4">
        <v>1</v>
      </c>
      <c r="Z9" s="4">
        <v>1</v>
      </c>
    </row>
    <row r="10" spans="1:47" x14ac:dyDescent="0.2">
      <c r="A10" s="5" t="s">
        <v>227</v>
      </c>
      <c r="B10" s="4">
        <v>1</v>
      </c>
      <c r="C10" s="4">
        <v>1</v>
      </c>
      <c r="D10" s="4">
        <v>1</v>
      </c>
      <c r="G10" s="4" t="s">
        <v>787</v>
      </c>
      <c r="H10" s="4">
        <v>1</v>
      </c>
      <c r="I10" s="4">
        <v>0</v>
      </c>
      <c r="J10" s="4">
        <v>0</v>
      </c>
      <c r="K10" s="4">
        <v>16</v>
      </c>
    </row>
    <row r="11" spans="1:47" x14ac:dyDescent="0.2">
      <c r="A11" s="5" t="s">
        <v>231</v>
      </c>
      <c r="B11" s="4">
        <v>0</v>
      </c>
      <c r="C11" s="4">
        <v>1</v>
      </c>
      <c r="G11" s="4" t="s">
        <v>731</v>
      </c>
      <c r="H11" s="4">
        <v>1</v>
      </c>
      <c r="V11" s="4">
        <v>1</v>
      </c>
      <c r="AL11" s="4">
        <v>1</v>
      </c>
      <c r="AR11" s="4" t="s">
        <v>453</v>
      </c>
    </row>
    <row r="12" spans="1:47" x14ac:dyDescent="0.2">
      <c r="A12" s="5" t="s">
        <v>233</v>
      </c>
      <c r="B12" s="4">
        <v>1</v>
      </c>
      <c r="C12" s="4">
        <v>1</v>
      </c>
      <c r="E12" s="4">
        <v>1</v>
      </c>
      <c r="G12" s="4" t="s">
        <v>787</v>
      </c>
      <c r="H12" s="4">
        <v>1</v>
      </c>
      <c r="I12" s="4">
        <v>0</v>
      </c>
      <c r="J12" s="4">
        <v>1</v>
      </c>
      <c r="K12" s="4">
        <v>15</v>
      </c>
      <c r="R12" s="4">
        <v>1</v>
      </c>
      <c r="AR12" s="4" t="s">
        <v>789</v>
      </c>
      <c r="AS12" s="4" t="s">
        <v>788</v>
      </c>
    </row>
    <row r="13" spans="1:47" x14ac:dyDescent="0.2">
      <c r="A13" s="5" t="s">
        <v>235</v>
      </c>
      <c r="B13" s="4">
        <v>0</v>
      </c>
      <c r="C13" s="4">
        <v>1</v>
      </c>
      <c r="F13" s="4">
        <v>1</v>
      </c>
      <c r="G13" s="4" t="s">
        <v>731</v>
      </c>
      <c r="H13" s="4">
        <v>1</v>
      </c>
      <c r="I13" s="4">
        <v>1</v>
      </c>
      <c r="J13" s="4">
        <v>0</v>
      </c>
      <c r="K13" s="4">
        <v>15</v>
      </c>
      <c r="R13" s="4">
        <v>1</v>
      </c>
      <c r="AH13" s="4">
        <v>1</v>
      </c>
      <c r="AR13" s="4" t="s">
        <v>756</v>
      </c>
    </row>
    <row r="14" spans="1:47" x14ac:dyDescent="0.2">
      <c r="A14" s="5" t="s">
        <v>291</v>
      </c>
      <c r="B14" s="4">
        <v>1</v>
      </c>
      <c r="C14" s="4">
        <v>1</v>
      </c>
      <c r="D14" s="4">
        <v>1</v>
      </c>
      <c r="G14" s="4" t="s">
        <v>787</v>
      </c>
      <c r="H14" s="4">
        <v>1</v>
      </c>
      <c r="I14" s="4">
        <v>0</v>
      </c>
      <c r="J14" s="4">
        <v>0</v>
      </c>
      <c r="K14" s="4">
        <v>1</v>
      </c>
    </row>
    <row r="15" spans="1:47" x14ac:dyDescent="0.2">
      <c r="A15" s="5" t="s">
        <v>229</v>
      </c>
      <c r="B15" s="4">
        <v>1</v>
      </c>
      <c r="C15" s="4">
        <v>1</v>
      </c>
      <c r="D15" s="4">
        <v>1</v>
      </c>
      <c r="G15" s="4" t="s">
        <v>787</v>
      </c>
      <c r="H15" s="4">
        <v>1</v>
      </c>
      <c r="I15" s="4">
        <v>0</v>
      </c>
      <c r="J15" s="4">
        <v>0</v>
      </c>
      <c r="K15" s="4">
        <v>1</v>
      </c>
    </row>
    <row r="16" spans="1:47" x14ac:dyDescent="0.2">
      <c r="A16" s="5" t="s">
        <v>285</v>
      </c>
      <c r="B16" s="4">
        <v>0</v>
      </c>
      <c r="C16" s="4">
        <v>0</v>
      </c>
      <c r="G16" s="4" t="s">
        <v>731</v>
      </c>
      <c r="H16" s="4">
        <v>0</v>
      </c>
      <c r="AB16" s="4">
        <v>1</v>
      </c>
      <c r="AR16" s="4" t="s">
        <v>456</v>
      </c>
    </row>
    <row r="17" spans="1:48" x14ac:dyDescent="0.2">
      <c r="A17" s="5" t="s">
        <v>280</v>
      </c>
      <c r="B17" s="4">
        <v>0</v>
      </c>
      <c r="C17" s="4">
        <v>0</v>
      </c>
      <c r="F17" s="4">
        <v>1</v>
      </c>
      <c r="G17" s="4" t="s">
        <v>731</v>
      </c>
      <c r="H17" s="4">
        <v>1</v>
      </c>
      <c r="I17" s="4">
        <v>15</v>
      </c>
      <c r="J17" s="4">
        <v>0</v>
      </c>
      <c r="K17" s="4">
        <v>1</v>
      </c>
      <c r="AB17" s="4">
        <v>1</v>
      </c>
      <c r="AC17" s="4">
        <v>1</v>
      </c>
      <c r="AD17" s="4">
        <v>1</v>
      </c>
      <c r="AE17" s="4">
        <v>1</v>
      </c>
      <c r="AF17" s="4">
        <v>1</v>
      </c>
      <c r="AG17" s="4">
        <v>1</v>
      </c>
      <c r="AH17" s="4">
        <v>1</v>
      </c>
      <c r="AI17" s="4">
        <v>1</v>
      </c>
      <c r="AK17" s="4">
        <v>1</v>
      </c>
      <c r="AL17" s="4">
        <v>1</v>
      </c>
      <c r="AM17" s="4">
        <v>1</v>
      </c>
      <c r="AN17" s="4">
        <v>1</v>
      </c>
      <c r="AO17" s="4">
        <v>1</v>
      </c>
      <c r="AP17" s="4">
        <v>1</v>
      </c>
      <c r="AQ17" s="4">
        <v>1</v>
      </c>
      <c r="AR17" s="4" t="s">
        <v>457</v>
      </c>
      <c r="AS17" s="4" t="s">
        <v>790</v>
      </c>
      <c r="AT17" s="4" t="s">
        <v>791</v>
      </c>
      <c r="AU17" s="4" t="s">
        <v>792</v>
      </c>
      <c r="AV17" s="4" t="s">
        <v>793</v>
      </c>
    </row>
    <row r="18" spans="1:48" x14ac:dyDescent="0.2">
      <c r="A18" s="5" t="s">
        <v>282</v>
      </c>
      <c r="B18" s="4">
        <v>1</v>
      </c>
      <c r="C18" s="4">
        <v>1</v>
      </c>
      <c r="D18" s="4">
        <v>1</v>
      </c>
      <c r="G18" s="4" t="s">
        <v>787</v>
      </c>
      <c r="H18" s="4">
        <v>1</v>
      </c>
      <c r="I18" s="4">
        <v>0</v>
      </c>
      <c r="J18" s="4">
        <v>0</v>
      </c>
      <c r="K18" s="4">
        <v>16</v>
      </c>
    </row>
    <row r="19" spans="1:48" x14ac:dyDescent="0.2">
      <c r="A19" s="5" t="s">
        <v>284</v>
      </c>
      <c r="B19" s="4">
        <v>1</v>
      </c>
      <c r="C19" s="4">
        <v>1</v>
      </c>
      <c r="D19" s="4">
        <v>1</v>
      </c>
      <c r="G19" s="4" t="s">
        <v>787</v>
      </c>
      <c r="H19" s="4">
        <v>1</v>
      </c>
      <c r="I19" s="4">
        <v>0</v>
      </c>
      <c r="J19" s="4">
        <v>0</v>
      </c>
      <c r="K19" s="4">
        <v>16</v>
      </c>
    </row>
    <row r="20" spans="1:48" x14ac:dyDescent="0.2">
      <c r="A20" s="5" t="s">
        <v>287</v>
      </c>
      <c r="B20" s="4">
        <v>1</v>
      </c>
      <c r="C20" s="4">
        <v>1</v>
      </c>
      <c r="D20" s="4">
        <v>1</v>
      </c>
      <c r="G20" s="4" t="s">
        <v>787</v>
      </c>
      <c r="H20" s="4">
        <v>1</v>
      </c>
      <c r="I20" s="4">
        <v>0</v>
      </c>
      <c r="J20" s="4">
        <v>0</v>
      </c>
      <c r="K20" s="4">
        <v>16</v>
      </c>
      <c r="AR20" s="4" t="s">
        <v>794</v>
      </c>
    </row>
    <row r="21" spans="1:48" x14ac:dyDescent="0.2">
      <c r="A21" s="5" t="s">
        <v>289</v>
      </c>
      <c r="B21" s="4">
        <v>0</v>
      </c>
      <c r="G21" s="4" t="s">
        <v>731</v>
      </c>
      <c r="H21" s="4">
        <v>0</v>
      </c>
      <c r="AG21" s="4">
        <v>1</v>
      </c>
      <c r="AR21" s="4" t="s">
        <v>458</v>
      </c>
      <c r="AS21" s="4" t="s">
        <v>795</v>
      </c>
      <c r="AT21" s="4" t="s">
        <v>975</v>
      </c>
    </row>
    <row r="22" spans="1:48" x14ac:dyDescent="0.2">
      <c r="A22" s="5" t="s">
        <v>422</v>
      </c>
      <c r="B22" s="4">
        <v>1</v>
      </c>
      <c r="C22" s="4">
        <v>1</v>
      </c>
      <c r="E22" s="4">
        <v>1</v>
      </c>
      <c r="G22" s="4" t="s">
        <v>774</v>
      </c>
      <c r="H22" s="4">
        <v>1</v>
      </c>
      <c r="I22" s="4">
        <v>0</v>
      </c>
      <c r="J22" s="4">
        <v>0</v>
      </c>
      <c r="K22" s="4">
        <v>15</v>
      </c>
      <c r="V22" s="4">
        <v>1</v>
      </c>
      <c r="AR22" s="4" t="s">
        <v>796</v>
      </c>
    </row>
    <row r="23" spans="1:48" x14ac:dyDescent="0.2">
      <c r="A23" s="5" t="s">
        <v>413</v>
      </c>
      <c r="B23" s="4">
        <v>1</v>
      </c>
      <c r="C23" s="4">
        <v>1</v>
      </c>
      <c r="F23" s="4">
        <v>1</v>
      </c>
      <c r="G23" s="4" t="s">
        <v>731</v>
      </c>
      <c r="H23" s="4">
        <v>1</v>
      </c>
      <c r="I23" s="4">
        <v>1</v>
      </c>
      <c r="J23" s="4">
        <v>4</v>
      </c>
      <c r="K23" s="4">
        <v>11</v>
      </c>
      <c r="AG23" s="4">
        <v>1</v>
      </c>
    </row>
    <row r="24" spans="1:48" x14ac:dyDescent="0.2">
      <c r="A24" s="5" t="s">
        <v>408</v>
      </c>
      <c r="B24" s="4">
        <v>0</v>
      </c>
      <c r="G24" s="4" t="s">
        <v>731</v>
      </c>
      <c r="H24" s="4">
        <v>0</v>
      </c>
      <c r="AR24" s="4" t="s">
        <v>460</v>
      </c>
      <c r="AS24" s="4" t="s">
        <v>797</v>
      </c>
      <c r="AT24" s="4" t="s">
        <v>971</v>
      </c>
      <c r="AU24" s="4" t="s">
        <v>972</v>
      </c>
    </row>
    <row r="25" spans="1:48" x14ac:dyDescent="0.2">
      <c r="A25" s="5" t="s">
        <v>404</v>
      </c>
      <c r="B25" s="4">
        <v>1</v>
      </c>
      <c r="C25" s="4">
        <v>1</v>
      </c>
      <c r="F25" s="4">
        <v>1</v>
      </c>
      <c r="G25" s="4" t="s">
        <v>731</v>
      </c>
      <c r="H25" s="4">
        <v>1</v>
      </c>
      <c r="I25" s="4">
        <v>1</v>
      </c>
      <c r="J25" s="4">
        <v>1</v>
      </c>
      <c r="K25" s="4">
        <v>14</v>
      </c>
      <c r="Z25" s="4">
        <v>1</v>
      </c>
      <c r="AL25" s="4">
        <v>1</v>
      </c>
    </row>
    <row r="26" spans="1:48" x14ac:dyDescent="0.2">
      <c r="A26" s="5" t="s">
        <v>431</v>
      </c>
      <c r="B26" s="4">
        <v>1</v>
      </c>
      <c r="C26" s="4">
        <v>1</v>
      </c>
      <c r="D26" s="4">
        <v>1</v>
      </c>
      <c r="G26" s="4" t="s">
        <v>787</v>
      </c>
      <c r="H26" s="4">
        <v>1</v>
      </c>
      <c r="I26" s="4">
        <v>0</v>
      </c>
      <c r="J26" s="4">
        <v>0</v>
      </c>
      <c r="K26" s="4">
        <v>16</v>
      </c>
    </row>
    <row r="27" spans="1:48" x14ac:dyDescent="0.2">
      <c r="A27" s="5" t="s">
        <v>438</v>
      </c>
      <c r="B27" s="4">
        <v>0</v>
      </c>
      <c r="C27" s="4">
        <v>1</v>
      </c>
      <c r="F27" s="4">
        <v>1</v>
      </c>
      <c r="G27" s="4" t="s">
        <v>731</v>
      </c>
      <c r="H27" s="4">
        <v>1</v>
      </c>
      <c r="I27" s="4">
        <v>16</v>
      </c>
      <c r="J27" s="4">
        <v>0</v>
      </c>
      <c r="K27" s="4">
        <v>0</v>
      </c>
      <c r="Y27" s="4">
        <v>1</v>
      </c>
      <c r="AB27" s="4">
        <v>1</v>
      </c>
      <c r="AC27" s="4">
        <v>1</v>
      </c>
      <c r="AD27" s="4">
        <v>1</v>
      </c>
      <c r="AE27" s="4">
        <v>1</v>
      </c>
      <c r="AF27" s="4">
        <v>1</v>
      </c>
      <c r="AG27" s="4">
        <v>1</v>
      </c>
      <c r="AH27" s="4">
        <v>1</v>
      </c>
      <c r="AI27" s="4">
        <v>1</v>
      </c>
      <c r="AJ27" s="4">
        <v>1</v>
      </c>
      <c r="AK27" s="4">
        <v>1</v>
      </c>
      <c r="AL27" s="4">
        <v>1</v>
      </c>
      <c r="AM27" s="4">
        <v>1</v>
      </c>
      <c r="AN27" s="4">
        <v>1</v>
      </c>
      <c r="AO27" s="4">
        <v>1</v>
      </c>
      <c r="AP27" s="4">
        <v>1</v>
      </c>
      <c r="AR27" s="4" t="s">
        <v>1042</v>
      </c>
    </row>
    <row r="28" spans="1:48" x14ac:dyDescent="0.2">
      <c r="A28" s="5" t="s">
        <v>444</v>
      </c>
      <c r="B28" s="4">
        <v>1</v>
      </c>
      <c r="C28" s="4">
        <v>1</v>
      </c>
      <c r="D28" s="4">
        <v>1</v>
      </c>
      <c r="G28" s="4" t="s">
        <v>787</v>
      </c>
      <c r="H28" s="4">
        <v>1</v>
      </c>
      <c r="I28" s="4">
        <v>0</v>
      </c>
      <c r="J28" s="4">
        <v>0</v>
      </c>
      <c r="K28" s="4">
        <v>16</v>
      </c>
    </row>
    <row r="29" spans="1:48" x14ac:dyDescent="0.2">
      <c r="A29" s="5" t="s">
        <v>446</v>
      </c>
      <c r="B29" s="4">
        <v>1</v>
      </c>
      <c r="C29" s="4">
        <v>1</v>
      </c>
      <c r="E29" s="4">
        <v>1</v>
      </c>
      <c r="G29" s="4" t="s">
        <v>787</v>
      </c>
      <c r="H29" s="4">
        <v>1</v>
      </c>
      <c r="I29" s="4">
        <v>0</v>
      </c>
      <c r="J29" s="4">
        <v>2</v>
      </c>
      <c r="K29" s="4">
        <v>14</v>
      </c>
    </row>
    <row r="30" spans="1:48" x14ac:dyDescent="0.2">
      <c r="A30" s="5" t="s">
        <v>448</v>
      </c>
      <c r="B30" s="4">
        <v>1</v>
      </c>
      <c r="C30" s="4">
        <v>1</v>
      </c>
      <c r="D30" s="4">
        <v>1</v>
      </c>
      <c r="G30" s="4" t="s">
        <v>787</v>
      </c>
      <c r="H30" s="4">
        <v>1</v>
      </c>
      <c r="I30" s="4">
        <v>0</v>
      </c>
      <c r="J30" s="4">
        <v>0</v>
      </c>
      <c r="K30" s="4">
        <v>16</v>
      </c>
    </row>
    <row r="31" spans="1:48" x14ac:dyDescent="0.2">
      <c r="A31" s="5" t="s">
        <v>450</v>
      </c>
      <c r="B31" s="4">
        <v>1</v>
      </c>
      <c r="C31" s="4">
        <v>1</v>
      </c>
      <c r="D31" s="4">
        <v>1</v>
      </c>
      <c r="G31" s="4" t="s">
        <v>787</v>
      </c>
      <c r="H31" s="4">
        <v>1</v>
      </c>
      <c r="I31" s="4">
        <v>0</v>
      </c>
      <c r="J31" s="4">
        <v>0</v>
      </c>
      <c r="K31" s="4">
        <v>16</v>
      </c>
    </row>
    <row r="32" spans="1:48" x14ac:dyDescent="0.2">
      <c r="A32" s="5" t="s">
        <v>451</v>
      </c>
      <c r="B32" s="4">
        <v>0</v>
      </c>
      <c r="C32" s="4">
        <v>1</v>
      </c>
      <c r="D32" s="4">
        <v>1</v>
      </c>
      <c r="E32" s="4">
        <v>0</v>
      </c>
      <c r="F32" s="4">
        <v>0</v>
      </c>
      <c r="G32" s="4" t="s">
        <v>774</v>
      </c>
      <c r="H32" s="4">
        <v>1</v>
      </c>
      <c r="I32" s="4">
        <v>0</v>
      </c>
      <c r="J32" s="4">
        <v>0</v>
      </c>
      <c r="K32" s="4">
        <v>16</v>
      </c>
      <c r="AR32" s="4" t="s">
        <v>832</v>
      </c>
    </row>
    <row r="33" spans="1:44" x14ac:dyDescent="0.2">
      <c r="A33" s="5" t="s">
        <v>420</v>
      </c>
      <c r="B33" s="4">
        <v>1</v>
      </c>
      <c r="C33" s="4">
        <v>1</v>
      </c>
      <c r="D33" s="4">
        <v>1</v>
      </c>
      <c r="G33" s="4" t="s">
        <v>787</v>
      </c>
      <c r="H33" s="4">
        <v>1</v>
      </c>
      <c r="I33" s="4">
        <v>0</v>
      </c>
      <c r="J33" s="4">
        <v>0</v>
      </c>
      <c r="K33" s="4">
        <v>16</v>
      </c>
    </row>
    <row r="34" spans="1:44" x14ac:dyDescent="0.2">
      <c r="A34" s="5" t="s">
        <v>416</v>
      </c>
      <c r="B34" s="4">
        <v>0</v>
      </c>
      <c r="G34" s="4" t="s">
        <v>731</v>
      </c>
      <c r="H34" s="4">
        <v>0</v>
      </c>
    </row>
    <row r="35" spans="1:44" x14ac:dyDescent="0.2">
      <c r="A35" s="5" t="s">
        <v>578</v>
      </c>
      <c r="B35" s="4">
        <v>1</v>
      </c>
      <c r="C35" s="4">
        <v>1</v>
      </c>
      <c r="F35" s="4">
        <v>1</v>
      </c>
      <c r="G35" s="4" t="s">
        <v>731</v>
      </c>
      <c r="H35" s="4">
        <v>1</v>
      </c>
      <c r="I35" s="4">
        <v>1</v>
      </c>
      <c r="J35" s="4">
        <v>0</v>
      </c>
      <c r="K35" s="4">
        <v>15</v>
      </c>
      <c r="AN35" s="4">
        <v>1</v>
      </c>
    </row>
    <row r="36" spans="1:44" x14ac:dyDescent="0.2">
      <c r="A36" s="5" t="s">
        <v>577</v>
      </c>
      <c r="B36" s="4">
        <v>1</v>
      </c>
      <c r="C36" s="4">
        <v>1</v>
      </c>
      <c r="D36" s="4">
        <v>1</v>
      </c>
      <c r="G36" s="4" t="s">
        <v>787</v>
      </c>
      <c r="H36" s="4">
        <v>1</v>
      </c>
      <c r="I36" s="4">
        <v>0</v>
      </c>
      <c r="J36" s="4">
        <v>0</v>
      </c>
      <c r="K36" s="4">
        <v>16</v>
      </c>
    </row>
    <row r="37" spans="1:44" x14ac:dyDescent="0.2">
      <c r="A37" s="5" t="s">
        <v>541</v>
      </c>
      <c r="B37" s="4">
        <v>1</v>
      </c>
      <c r="C37" s="4">
        <v>1</v>
      </c>
      <c r="F37" s="4">
        <v>1</v>
      </c>
      <c r="G37" s="4" t="s">
        <v>731</v>
      </c>
      <c r="H37" s="4">
        <v>1</v>
      </c>
      <c r="I37" s="4">
        <v>1</v>
      </c>
      <c r="J37" s="4">
        <v>0</v>
      </c>
      <c r="K37" s="4">
        <v>15</v>
      </c>
      <c r="P37" s="4">
        <v>1</v>
      </c>
      <c r="AF37" s="4">
        <v>1</v>
      </c>
    </row>
    <row r="38" spans="1:44" x14ac:dyDescent="0.2">
      <c r="A38" s="5" t="s">
        <v>543</v>
      </c>
      <c r="B38" s="4">
        <v>0</v>
      </c>
      <c r="G38" s="4" t="s">
        <v>731</v>
      </c>
    </row>
    <row r="39" spans="1:44" x14ac:dyDescent="0.2">
      <c r="A39" s="5" t="s">
        <v>545</v>
      </c>
      <c r="B39" s="4">
        <v>1</v>
      </c>
      <c r="C39" s="4">
        <v>1</v>
      </c>
      <c r="D39" s="4">
        <v>1</v>
      </c>
      <c r="G39" s="4" t="s">
        <v>787</v>
      </c>
      <c r="H39" s="4">
        <v>1</v>
      </c>
      <c r="I39" s="4">
        <v>0</v>
      </c>
      <c r="J39" s="4">
        <v>0</v>
      </c>
      <c r="K39" s="4">
        <v>16</v>
      </c>
    </row>
    <row r="40" spans="1:44" x14ac:dyDescent="0.2">
      <c r="A40" s="5" t="s">
        <v>561</v>
      </c>
      <c r="G40" s="4" t="s">
        <v>731</v>
      </c>
    </row>
    <row r="41" spans="1:44" x14ac:dyDescent="0.2">
      <c r="A41" s="5" t="s">
        <v>529</v>
      </c>
      <c r="G41" s="4" t="s">
        <v>787</v>
      </c>
      <c r="AR41" s="4" t="s">
        <v>977</v>
      </c>
    </row>
    <row r="42" spans="1:44" x14ac:dyDescent="0.2">
      <c r="A42" s="5" t="s">
        <v>571</v>
      </c>
      <c r="G42" s="4" t="s">
        <v>787</v>
      </c>
    </row>
    <row r="43" spans="1:44" x14ac:dyDescent="0.2">
      <c r="A43" s="5" t="s">
        <v>572</v>
      </c>
      <c r="G43" s="4" t="s">
        <v>731</v>
      </c>
    </row>
    <row r="44" spans="1:44" x14ac:dyDescent="0.2">
      <c r="A44" s="5" t="s">
        <v>573</v>
      </c>
      <c r="B44" s="4">
        <v>0</v>
      </c>
      <c r="C44" s="4">
        <v>1</v>
      </c>
      <c r="G44" s="4" t="s">
        <v>731</v>
      </c>
      <c r="H44" s="4">
        <v>1</v>
      </c>
      <c r="I44" s="4">
        <v>4</v>
      </c>
      <c r="J44" s="4">
        <v>0</v>
      </c>
      <c r="K44" s="4">
        <v>12</v>
      </c>
      <c r="R44" s="4">
        <v>1</v>
      </c>
      <c r="U44" s="4">
        <v>1</v>
      </c>
      <c r="AC44" s="4">
        <v>1</v>
      </c>
      <c r="AI44" s="4">
        <v>1</v>
      </c>
      <c r="AK44" s="4">
        <v>1</v>
      </c>
    </row>
    <row r="45" spans="1:44" x14ac:dyDescent="0.2">
      <c r="A45" s="5" t="s">
        <v>574</v>
      </c>
      <c r="B45" s="4">
        <v>0</v>
      </c>
      <c r="G45" s="4" t="s">
        <v>731</v>
      </c>
      <c r="H45" s="4">
        <v>0</v>
      </c>
      <c r="M45" s="4">
        <v>1</v>
      </c>
      <c r="AR45" s="4" t="s">
        <v>1040</v>
      </c>
    </row>
    <row r="46" spans="1:44" x14ac:dyDescent="0.2">
      <c r="A46" s="5" t="s">
        <v>575</v>
      </c>
      <c r="G46" s="4" t="s">
        <v>731</v>
      </c>
    </row>
    <row r="47" spans="1:44" x14ac:dyDescent="0.2">
      <c r="A47" s="5" t="s">
        <v>539</v>
      </c>
      <c r="G47" s="4" t="s">
        <v>774</v>
      </c>
      <c r="AR47" s="4" t="s">
        <v>982</v>
      </c>
    </row>
    <row r="48" spans="1:44" x14ac:dyDescent="0.2">
      <c r="A48" s="5" t="s">
        <v>527</v>
      </c>
      <c r="B48" s="4">
        <v>0</v>
      </c>
      <c r="G48" s="4" t="s">
        <v>731</v>
      </c>
      <c r="H48" s="4">
        <v>1</v>
      </c>
      <c r="AR48" s="4" t="s">
        <v>1039</v>
      </c>
    </row>
    <row r="49" spans="1:44" x14ac:dyDescent="0.2">
      <c r="A49" s="5" t="s">
        <v>524</v>
      </c>
      <c r="B49" s="4">
        <v>1</v>
      </c>
      <c r="C49" s="4">
        <v>1</v>
      </c>
      <c r="D49" s="4">
        <v>1</v>
      </c>
      <c r="G49" s="4" t="s">
        <v>787</v>
      </c>
      <c r="H49" s="4">
        <v>1</v>
      </c>
      <c r="I49" s="4">
        <v>0</v>
      </c>
      <c r="J49" s="4">
        <v>0</v>
      </c>
      <c r="K49" s="4">
        <v>16</v>
      </c>
    </row>
    <row r="50" spans="1:44" x14ac:dyDescent="0.2">
      <c r="A50" s="5" t="s">
        <v>576</v>
      </c>
      <c r="B50" s="4">
        <v>1</v>
      </c>
      <c r="C50" s="4">
        <v>1</v>
      </c>
      <c r="F50" s="4">
        <v>1</v>
      </c>
      <c r="G50" s="4" t="s">
        <v>731</v>
      </c>
      <c r="H50" s="4">
        <v>1</v>
      </c>
      <c r="I50" s="4">
        <v>1</v>
      </c>
      <c r="J50" s="4">
        <v>0</v>
      </c>
      <c r="K50" s="4">
        <v>15</v>
      </c>
      <c r="AF50" s="4">
        <v>1</v>
      </c>
    </row>
    <row r="51" spans="1:44" x14ac:dyDescent="0.2">
      <c r="A51" s="5" t="s">
        <v>631</v>
      </c>
      <c r="G51" s="4" t="s">
        <v>731</v>
      </c>
    </row>
    <row r="52" spans="1:44" x14ac:dyDescent="0.2">
      <c r="A52" s="5" t="s">
        <v>632</v>
      </c>
      <c r="B52" s="4">
        <v>1</v>
      </c>
      <c r="C52" s="4">
        <v>0</v>
      </c>
      <c r="F52" s="4">
        <v>1</v>
      </c>
      <c r="G52" s="4" t="s">
        <v>731</v>
      </c>
      <c r="H52" s="4">
        <v>1</v>
      </c>
      <c r="I52" s="4">
        <v>14</v>
      </c>
      <c r="J52" s="4">
        <v>2</v>
      </c>
      <c r="K52" s="4">
        <v>0</v>
      </c>
      <c r="AR52" s="4" t="s">
        <v>867</v>
      </c>
    </row>
    <row r="53" spans="1:44" x14ac:dyDescent="0.2">
      <c r="A53" s="5" t="s">
        <v>634</v>
      </c>
      <c r="B53" s="4">
        <v>0</v>
      </c>
      <c r="C53" s="4">
        <v>0</v>
      </c>
      <c r="F53" s="4">
        <v>1</v>
      </c>
      <c r="G53" s="4" t="s">
        <v>731</v>
      </c>
      <c r="H53" s="4">
        <v>1</v>
      </c>
      <c r="I53" s="4">
        <v>16</v>
      </c>
      <c r="J53" s="4">
        <v>0</v>
      </c>
      <c r="K53" s="4">
        <v>0</v>
      </c>
      <c r="N53" s="4">
        <v>3</v>
      </c>
      <c r="T53" s="4">
        <v>2</v>
      </c>
      <c r="Y53" s="4">
        <v>2</v>
      </c>
      <c r="AF53" s="4">
        <v>1</v>
      </c>
    </row>
    <row r="54" spans="1:44" x14ac:dyDescent="0.2">
      <c r="A54" s="5" t="s">
        <v>997</v>
      </c>
      <c r="B54" s="4">
        <v>1</v>
      </c>
      <c r="C54" s="4">
        <v>1</v>
      </c>
      <c r="F54" s="4">
        <v>1</v>
      </c>
      <c r="G54" s="4" t="s">
        <v>731</v>
      </c>
      <c r="H54" s="4">
        <v>1</v>
      </c>
      <c r="I54" s="4">
        <v>1</v>
      </c>
      <c r="J54" s="4">
        <v>0</v>
      </c>
      <c r="K54" s="4">
        <v>15</v>
      </c>
      <c r="M54" s="4">
        <v>1</v>
      </c>
      <c r="AC54" s="4">
        <v>1</v>
      </c>
    </row>
    <row r="55" spans="1:44" x14ac:dyDescent="0.2">
      <c r="A55" s="5" t="s">
        <v>998</v>
      </c>
      <c r="B55" s="4">
        <v>1</v>
      </c>
      <c r="C55" s="4">
        <v>1</v>
      </c>
      <c r="F55" s="4">
        <v>1</v>
      </c>
      <c r="G55" s="4" t="s">
        <v>731</v>
      </c>
      <c r="H55" s="4">
        <v>1</v>
      </c>
      <c r="I55" s="4">
        <v>1</v>
      </c>
      <c r="J55" s="4">
        <v>0</v>
      </c>
      <c r="K55" s="4">
        <v>15</v>
      </c>
      <c r="AA55" s="4">
        <v>1</v>
      </c>
      <c r="AQ55" s="4">
        <v>1</v>
      </c>
    </row>
    <row r="56" spans="1:44" x14ac:dyDescent="0.2">
      <c r="A56" s="5" t="s">
        <v>996</v>
      </c>
      <c r="B56" s="4">
        <v>0</v>
      </c>
      <c r="G56" s="4" t="s">
        <v>731</v>
      </c>
    </row>
    <row r="57" spans="1:44" x14ac:dyDescent="0.2">
      <c r="A57" s="5" t="s">
        <v>641</v>
      </c>
      <c r="B57" s="4">
        <v>0</v>
      </c>
      <c r="G57" s="4" t="s">
        <v>731</v>
      </c>
      <c r="AM57" s="4">
        <v>1</v>
      </c>
      <c r="AQ57" s="4">
        <v>1</v>
      </c>
      <c r="AR57" s="4" t="s">
        <v>1038</v>
      </c>
    </row>
    <row r="58" spans="1:44" x14ac:dyDescent="0.2">
      <c r="A58" s="5" t="s">
        <v>639</v>
      </c>
      <c r="B58" s="4">
        <v>0</v>
      </c>
      <c r="G58" s="4" t="s">
        <v>731</v>
      </c>
      <c r="H58" s="4">
        <v>0</v>
      </c>
      <c r="N58" s="4">
        <v>1</v>
      </c>
      <c r="Y58" s="4">
        <v>1</v>
      </c>
      <c r="AN58" s="4">
        <v>1</v>
      </c>
      <c r="AR58" s="4" t="s">
        <v>1037</v>
      </c>
    </row>
    <row r="59" spans="1:44" x14ac:dyDescent="0.2">
      <c r="A59" s="5" t="s">
        <v>643</v>
      </c>
      <c r="B59" s="4">
        <v>1</v>
      </c>
      <c r="C59" s="4">
        <v>1</v>
      </c>
      <c r="D59" s="4">
        <v>1</v>
      </c>
      <c r="G59" s="4" t="s">
        <v>787</v>
      </c>
      <c r="H59" s="4">
        <v>1</v>
      </c>
      <c r="I59" s="4">
        <v>0</v>
      </c>
      <c r="J59" s="4">
        <v>0</v>
      </c>
      <c r="K59" s="4">
        <v>16</v>
      </c>
    </row>
    <row r="60" spans="1:44" x14ac:dyDescent="0.2">
      <c r="A60" s="5" t="s">
        <v>636</v>
      </c>
      <c r="G60" s="4" t="s">
        <v>731</v>
      </c>
    </row>
    <row r="61" spans="1:44" x14ac:dyDescent="0.2">
      <c r="A61" s="5" t="s">
        <v>651</v>
      </c>
      <c r="C61" s="4">
        <v>0</v>
      </c>
      <c r="F61" s="4">
        <v>1</v>
      </c>
      <c r="G61" s="4" t="s">
        <v>787</v>
      </c>
      <c r="H61" s="4">
        <v>1</v>
      </c>
      <c r="K61" s="4">
        <v>16</v>
      </c>
    </row>
    <row r="62" spans="1:44" x14ac:dyDescent="0.2">
      <c r="A62" s="5" t="s">
        <v>653</v>
      </c>
      <c r="G62" s="4" t="s">
        <v>731</v>
      </c>
      <c r="AR62" s="4" t="s">
        <v>978</v>
      </c>
    </row>
    <row r="63" spans="1:44" x14ac:dyDescent="0.2">
      <c r="A63" s="5" t="s">
        <v>647</v>
      </c>
      <c r="B63" s="4">
        <v>1</v>
      </c>
      <c r="C63" s="4">
        <v>1</v>
      </c>
      <c r="F63" s="4">
        <v>1</v>
      </c>
      <c r="G63" s="4" t="s">
        <v>731</v>
      </c>
      <c r="H63" s="4">
        <v>1</v>
      </c>
      <c r="I63" s="4">
        <v>1</v>
      </c>
      <c r="J63" s="4">
        <v>0</v>
      </c>
      <c r="K63" s="4">
        <v>15</v>
      </c>
      <c r="S63" s="4">
        <v>2</v>
      </c>
      <c r="AI63" s="4">
        <v>1</v>
      </c>
    </row>
    <row r="64" spans="1:44" x14ac:dyDescent="0.2">
      <c r="A64" s="5" t="s">
        <v>649</v>
      </c>
      <c r="B64" s="4">
        <v>0</v>
      </c>
      <c r="G64" s="4" t="s">
        <v>731</v>
      </c>
      <c r="H64" s="4">
        <v>0</v>
      </c>
    </row>
    <row r="65" spans="1:45" x14ac:dyDescent="0.2">
      <c r="A65" s="5" t="s">
        <v>645</v>
      </c>
      <c r="G65" s="4" t="s">
        <v>774</v>
      </c>
    </row>
    <row r="66" spans="1:45" x14ac:dyDescent="0.2">
      <c r="A66" s="5" t="s">
        <v>1034</v>
      </c>
      <c r="B66" s="4">
        <v>0</v>
      </c>
      <c r="G66" s="4" t="s">
        <v>774</v>
      </c>
    </row>
    <row r="67" spans="1:45" x14ac:dyDescent="0.2">
      <c r="A67" s="5" t="s">
        <v>736</v>
      </c>
      <c r="B67" s="4">
        <v>1</v>
      </c>
      <c r="C67" s="4">
        <v>1</v>
      </c>
      <c r="D67" s="4">
        <v>1</v>
      </c>
      <c r="G67" s="4" t="s">
        <v>731</v>
      </c>
      <c r="H67" s="4">
        <v>1</v>
      </c>
      <c r="I67" s="4">
        <v>0</v>
      </c>
      <c r="J67" s="4">
        <v>0</v>
      </c>
      <c r="K67" s="4">
        <v>16</v>
      </c>
    </row>
    <row r="68" spans="1:45" x14ac:dyDescent="0.2">
      <c r="A68" s="5" t="s">
        <v>738</v>
      </c>
      <c r="B68" s="4">
        <v>1</v>
      </c>
      <c r="C68" s="4">
        <v>1</v>
      </c>
      <c r="F68" s="4">
        <v>1</v>
      </c>
      <c r="G68" s="4" t="s">
        <v>731</v>
      </c>
      <c r="H68" s="4">
        <v>1</v>
      </c>
      <c r="I68" s="4">
        <v>1</v>
      </c>
      <c r="J68" s="4">
        <v>1</v>
      </c>
      <c r="K68" s="4">
        <v>14</v>
      </c>
      <c r="AF68" s="4">
        <v>1</v>
      </c>
      <c r="AR68" s="4" t="s">
        <v>869</v>
      </c>
    </row>
    <row r="69" spans="1:45" x14ac:dyDescent="0.2">
      <c r="A69" s="4" t="s">
        <v>744</v>
      </c>
      <c r="B69" s="4">
        <v>0</v>
      </c>
      <c r="C69" s="4">
        <v>1</v>
      </c>
      <c r="G69" s="4" t="s">
        <v>731</v>
      </c>
      <c r="H69" s="4">
        <v>1</v>
      </c>
      <c r="AR69" s="4" t="s">
        <v>980</v>
      </c>
    </row>
    <row r="70" spans="1:45" x14ac:dyDescent="0.2">
      <c r="A70" s="5" t="s">
        <v>746</v>
      </c>
      <c r="B70" s="4">
        <v>0</v>
      </c>
      <c r="G70" s="4" t="s">
        <v>731</v>
      </c>
      <c r="H70" s="4">
        <v>0</v>
      </c>
    </row>
    <row r="71" spans="1:45" x14ac:dyDescent="0.2">
      <c r="A71" s="5" t="s">
        <v>742</v>
      </c>
      <c r="B71" s="4">
        <v>1</v>
      </c>
      <c r="C71" s="4">
        <v>0</v>
      </c>
      <c r="F71" s="4">
        <v>1</v>
      </c>
      <c r="G71" s="4" t="s">
        <v>731</v>
      </c>
      <c r="H71" s="4">
        <v>1</v>
      </c>
      <c r="I71" s="4">
        <v>3</v>
      </c>
      <c r="J71" s="4">
        <v>1</v>
      </c>
      <c r="K71" s="4">
        <v>12</v>
      </c>
      <c r="O71" s="4">
        <v>2</v>
      </c>
      <c r="Z71" s="4">
        <v>1</v>
      </c>
      <c r="AL71" s="4">
        <v>1</v>
      </c>
      <c r="AP71" s="4">
        <v>1</v>
      </c>
    </row>
    <row r="72" spans="1:45" x14ac:dyDescent="0.2">
      <c r="A72" s="5" t="s">
        <v>740</v>
      </c>
      <c r="B72" s="4">
        <v>0</v>
      </c>
      <c r="G72" s="4" t="s">
        <v>731</v>
      </c>
      <c r="H72" s="4">
        <v>0</v>
      </c>
    </row>
    <row r="73" spans="1:45" x14ac:dyDescent="0.2">
      <c r="A73" s="5" t="s">
        <v>748</v>
      </c>
      <c r="G73" s="4" t="s">
        <v>731</v>
      </c>
    </row>
    <row r="74" spans="1:45" x14ac:dyDescent="0.2">
      <c r="A74" s="5" t="s">
        <v>750</v>
      </c>
      <c r="B74" s="4">
        <v>1</v>
      </c>
      <c r="G74" s="4" t="s">
        <v>731</v>
      </c>
    </row>
    <row r="75" spans="1:45" x14ac:dyDescent="0.2">
      <c r="A75" s="5" t="s">
        <v>1377</v>
      </c>
      <c r="B75" s="4">
        <v>1</v>
      </c>
      <c r="G75" s="4" t="s">
        <v>731</v>
      </c>
    </row>
    <row r="76" spans="1:45" x14ac:dyDescent="0.2">
      <c r="A76" s="5" t="s">
        <v>1032</v>
      </c>
      <c r="B76" s="4">
        <v>0</v>
      </c>
      <c r="G76" s="4" t="s">
        <v>731</v>
      </c>
    </row>
    <row r="77" spans="1:45" x14ac:dyDescent="0.2">
      <c r="A77" s="5" t="s">
        <v>778</v>
      </c>
      <c r="B77" s="4">
        <v>0</v>
      </c>
      <c r="C77" s="4">
        <v>1</v>
      </c>
      <c r="F77" s="4">
        <v>1</v>
      </c>
      <c r="G77" s="4" t="s">
        <v>731</v>
      </c>
      <c r="H77" s="4">
        <v>1</v>
      </c>
      <c r="I77" s="4">
        <v>1</v>
      </c>
      <c r="J77" s="4">
        <v>0</v>
      </c>
      <c r="K77" s="4">
        <v>15</v>
      </c>
      <c r="AR77" s="4" t="s">
        <v>1035</v>
      </c>
      <c r="AS77" s="4" t="s">
        <v>976</v>
      </c>
    </row>
    <row r="78" spans="1:45" x14ac:dyDescent="0.2">
      <c r="A78" s="5" t="s">
        <v>780</v>
      </c>
      <c r="B78" s="4">
        <v>1</v>
      </c>
      <c r="C78" s="4">
        <v>1</v>
      </c>
      <c r="F78" s="4">
        <v>1</v>
      </c>
      <c r="G78" s="4" t="s">
        <v>731</v>
      </c>
      <c r="H78" s="4">
        <v>1</v>
      </c>
      <c r="I78" s="4">
        <v>1</v>
      </c>
      <c r="K78" s="4">
        <v>15</v>
      </c>
      <c r="U78" s="4">
        <v>1</v>
      </c>
      <c r="AK78" s="4">
        <v>1</v>
      </c>
    </row>
    <row r="79" spans="1:45" x14ac:dyDescent="0.2">
      <c r="A79" s="5" t="s">
        <v>784</v>
      </c>
      <c r="B79" s="4">
        <v>0</v>
      </c>
      <c r="G79" s="4" t="s">
        <v>731</v>
      </c>
      <c r="H79" s="4">
        <v>0</v>
      </c>
    </row>
    <row r="80" spans="1:45" x14ac:dyDescent="0.2">
      <c r="A80" s="5" t="s">
        <v>782</v>
      </c>
      <c r="B80" s="4">
        <v>0</v>
      </c>
      <c r="G80" s="4" t="s">
        <v>731</v>
      </c>
      <c r="H80" s="4">
        <v>0</v>
      </c>
    </row>
    <row r="81" spans="1:45" x14ac:dyDescent="0.2">
      <c r="A81" s="5" t="s">
        <v>844</v>
      </c>
      <c r="B81" s="4">
        <v>1</v>
      </c>
      <c r="C81" s="4">
        <v>1</v>
      </c>
      <c r="F81" s="4">
        <v>1</v>
      </c>
      <c r="G81" s="4" t="s">
        <v>731</v>
      </c>
      <c r="H81" s="4">
        <v>1</v>
      </c>
      <c r="I81" s="4">
        <v>4</v>
      </c>
      <c r="J81" s="4">
        <v>1</v>
      </c>
      <c r="K81" s="4">
        <v>11</v>
      </c>
      <c r="M81" s="4">
        <v>1</v>
      </c>
      <c r="O81" s="4">
        <v>1</v>
      </c>
      <c r="R81" s="4">
        <v>1</v>
      </c>
      <c r="S81" s="4">
        <v>1</v>
      </c>
      <c r="AC81" s="4">
        <v>1</v>
      </c>
      <c r="AE81" s="4">
        <v>1</v>
      </c>
      <c r="AH81" s="4">
        <v>1</v>
      </c>
    </row>
    <row r="82" spans="1:45" x14ac:dyDescent="0.2">
      <c r="A82" s="5" t="s">
        <v>848</v>
      </c>
      <c r="B82" s="4">
        <v>0</v>
      </c>
      <c r="G82" s="4" t="s">
        <v>731</v>
      </c>
      <c r="AR82" s="4" t="s">
        <v>973</v>
      </c>
      <c r="AS82" s="4" t="s">
        <v>974</v>
      </c>
    </row>
    <row r="83" spans="1:45" x14ac:dyDescent="0.2">
      <c r="A83" s="5" t="s">
        <v>846</v>
      </c>
      <c r="B83" s="4">
        <v>1</v>
      </c>
      <c r="C83" s="4">
        <v>1</v>
      </c>
      <c r="F83" s="4">
        <v>1</v>
      </c>
      <c r="G83" s="4" t="s">
        <v>731</v>
      </c>
      <c r="H83" s="4">
        <v>1</v>
      </c>
      <c r="I83" s="4">
        <v>1</v>
      </c>
      <c r="J83" s="4">
        <v>0</v>
      </c>
      <c r="K83" s="4">
        <v>5</v>
      </c>
      <c r="R83" s="4">
        <v>1</v>
      </c>
      <c r="AH83" s="4">
        <v>1</v>
      </c>
    </row>
    <row r="84" spans="1:45" x14ac:dyDescent="0.2">
      <c r="A84" s="5" t="s">
        <v>856</v>
      </c>
      <c r="B84" s="4">
        <v>0</v>
      </c>
      <c r="C84" s="4">
        <v>1</v>
      </c>
      <c r="G84" s="4" t="s">
        <v>731</v>
      </c>
      <c r="H84" s="4">
        <v>1</v>
      </c>
      <c r="AR84" s="4" t="s">
        <v>1103</v>
      </c>
    </row>
    <row r="85" spans="1:45" x14ac:dyDescent="0.2">
      <c r="A85" s="5" t="s">
        <v>887</v>
      </c>
      <c r="B85" s="4">
        <v>1</v>
      </c>
      <c r="C85" s="4">
        <v>1</v>
      </c>
      <c r="F85" s="4">
        <v>1</v>
      </c>
      <c r="G85" s="4" t="s">
        <v>731</v>
      </c>
      <c r="H85" s="4">
        <v>1</v>
      </c>
      <c r="I85" s="4">
        <v>4</v>
      </c>
      <c r="J85" s="4">
        <v>3</v>
      </c>
      <c r="K85" s="4">
        <v>9</v>
      </c>
      <c r="S85" s="4">
        <v>1</v>
      </c>
      <c r="V85" s="4">
        <v>1</v>
      </c>
      <c r="AI85" s="4">
        <v>1</v>
      </c>
      <c r="AR85" s="4" t="s">
        <v>981</v>
      </c>
    </row>
    <row r="86" spans="1:45" x14ac:dyDescent="0.2">
      <c r="A86" s="5" t="s">
        <v>858</v>
      </c>
      <c r="B86" s="4">
        <v>0</v>
      </c>
      <c r="C86" s="4">
        <v>0</v>
      </c>
      <c r="G86" s="4" t="s">
        <v>731</v>
      </c>
      <c r="H86" s="4">
        <v>1</v>
      </c>
      <c r="AR86" s="4" t="s">
        <v>979</v>
      </c>
    </row>
    <row r="87" spans="1:45" x14ac:dyDescent="0.2">
      <c r="A87" s="5" t="s">
        <v>850</v>
      </c>
      <c r="B87" s="4">
        <v>1</v>
      </c>
      <c r="C87" s="4">
        <v>1</v>
      </c>
      <c r="F87" s="4">
        <v>1</v>
      </c>
      <c r="G87" s="4" t="s">
        <v>731</v>
      </c>
      <c r="H87" s="4">
        <v>1</v>
      </c>
      <c r="I87" s="4">
        <v>6</v>
      </c>
      <c r="J87" s="4">
        <v>0</v>
      </c>
      <c r="K87" s="4">
        <v>10</v>
      </c>
      <c r="M87" s="4">
        <v>1</v>
      </c>
      <c r="N87" s="4">
        <v>1</v>
      </c>
      <c r="R87" s="4">
        <v>1</v>
      </c>
      <c r="U87" s="4">
        <v>1</v>
      </c>
      <c r="AA87" s="4">
        <v>1</v>
      </c>
      <c r="AC87" s="4">
        <v>1</v>
      </c>
      <c r="AD87" s="4">
        <v>1</v>
      </c>
      <c r="AH87" s="4">
        <v>1</v>
      </c>
      <c r="AQ87" s="4">
        <v>1</v>
      </c>
    </row>
    <row r="88" spans="1:45" x14ac:dyDescent="0.2">
      <c r="A88" s="5" t="s">
        <v>852</v>
      </c>
      <c r="B88" s="4">
        <v>0</v>
      </c>
      <c r="G88" s="4" t="s">
        <v>731</v>
      </c>
    </row>
    <row r="89" spans="1:45" x14ac:dyDescent="0.2">
      <c r="A89" s="5" t="s">
        <v>1030</v>
      </c>
      <c r="B89" s="4">
        <v>1</v>
      </c>
      <c r="C89" s="4">
        <v>1</v>
      </c>
      <c r="D89" s="4">
        <v>0</v>
      </c>
      <c r="E89" s="4">
        <v>0</v>
      </c>
      <c r="F89" s="4">
        <v>1</v>
      </c>
      <c r="G89" s="4" t="s">
        <v>731</v>
      </c>
      <c r="H89" s="4">
        <v>1</v>
      </c>
      <c r="I89" s="4">
        <v>3</v>
      </c>
      <c r="J89" s="4">
        <v>1</v>
      </c>
      <c r="K89" s="4">
        <v>12</v>
      </c>
      <c r="U89" s="4">
        <v>1</v>
      </c>
      <c r="AJ89" s="4">
        <v>1</v>
      </c>
      <c r="AK89" s="4">
        <v>1</v>
      </c>
      <c r="AR89" s="4" t="s">
        <v>1105</v>
      </c>
    </row>
    <row r="90" spans="1:45" x14ac:dyDescent="0.2">
      <c r="A90" s="5" t="s">
        <v>854</v>
      </c>
      <c r="B90" s="4">
        <v>1</v>
      </c>
      <c r="G90" s="4" t="s">
        <v>731</v>
      </c>
    </row>
    <row r="91" spans="1:45" x14ac:dyDescent="0.2">
      <c r="A91" s="5" t="s">
        <v>786</v>
      </c>
      <c r="B91" s="4">
        <v>1</v>
      </c>
      <c r="C91" s="4">
        <v>1</v>
      </c>
      <c r="D91" s="4">
        <v>0</v>
      </c>
      <c r="E91" s="4">
        <v>0</v>
      </c>
      <c r="F91" s="4">
        <v>1</v>
      </c>
      <c r="G91" s="4" t="s">
        <v>731</v>
      </c>
      <c r="H91" s="4">
        <v>1</v>
      </c>
      <c r="I91" s="4">
        <v>4</v>
      </c>
      <c r="J91" s="4">
        <v>0</v>
      </c>
      <c r="K91" s="4">
        <v>12</v>
      </c>
      <c r="O91" s="4">
        <v>1</v>
      </c>
      <c r="Q91" s="4">
        <v>1</v>
      </c>
      <c r="AE91" s="4">
        <v>1</v>
      </c>
      <c r="AG91" s="4">
        <v>1</v>
      </c>
      <c r="AJ91" s="4">
        <v>1</v>
      </c>
    </row>
    <row r="92" spans="1:45" x14ac:dyDescent="0.2">
      <c r="A92" s="5" t="s">
        <v>1000</v>
      </c>
      <c r="G92" s="4" t="s">
        <v>731</v>
      </c>
    </row>
    <row r="93" spans="1:45" x14ac:dyDescent="0.2">
      <c r="A93" s="5" t="s">
        <v>860</v>
      </c>
      <c r="B93" s="4">
        <v>0</v>
      </c>
      <c r="G93" s="4" t="s">
        <v>731</v>
      </c>
    </row>
    <row r="94" spans="1:45" x14ac:dyDescent="0.2">
      <c r="A94" s="5" t="s">
        <v>1338</v>
      </c>
      <c r="B94" s="4">
        <v>1</v>
      </c>
      <c r="C94" s="4">
        <v>1</v>
      </c>
      <c r="G94" s="4" t="s">
        <v>774</v>
      </c>
      <c r="H94" s="4">
        <v>1</v>
      </c>
    </row>
    <row r="95" spans="1:45" x14ac:dyDescent="0.2">
      <c r="A95" s="5" t="s">
        <v>889</v>
      </c>
      <c r="B95" s="4">
        <v>1</v>
      </c>
      <c r="C95" s="4">
        <v>1</v>
      </c>
      <c r="D95" s="4">
        <v>0</v>
      </c>
      <c r="E95" s="4">
        <v>0</v>
      </c>
      <c r="F95" s="4">
        <v>1</v>
      </c>
      <c r="G95" s="4" t="s">
        <v>731</v>
      </c>
      <c r="H95" s="4">
        <v>1</v>
      </c>
      <c r="I95" s="4">
        <v>1</v>
      </c>
      <c r="J95" s="4">
        <v>0</v>
      </c>
      <c r="K95" s="4">
        <v>15</v>
      </c>
      <c r="X95" s="4">
        <v>1</v>
      </c>
      <c r="AN95" s="4">
        <v>1</v>
      </c>
    </row>
    <row r="96" spans="1:45" x14ac:dyDescent="0.2">
      <c r="A96" s="5" t="s">
        <v>861</v>
      </c>
      <c r="B96" s="4">
        <v>1</v>
      </c>
      <c r="C96" s="4">
        <v>1</v>
      </c>
      <c r="D96" s="4">
        <v>1</v>
      </c>
      <c r="E96" s="4">
        <v>0</v>
      </c>
      <c r="F96" s="4">
        <v>0</v>
      </c>
      <c r="G96" s="4" t="s">
        <v>787</v>
      </c>
      <c r="H96" s="4">
        <v>1</v>
      </c>
      <c r="I96" s="4">
        <v>0</v>
      </c>
      <c r="J96" s="4">
        <v>0</v>
      </c>
      <c r="K96" s="4">
        <v>16</v>
      </c>
    </row>
    <row r="97" spans="1:44" x14ac:dyDescent="0.2">
      <c r="A97" s="5" t="s">
        <v>892</v>
      </c>
      <c r="B97" s="4">
        <v>1</v>
      </c>
      <c r="C97" s="4">
        <v>1</v>
      </c>
      <c r="D97" s="4">
        <v>0</v>
      </c>
      <c r="E97" s="4">
        <v>0</v>
      </c>
      <c r="F97" s="4">
        <v>1</v>
      </c>
      <c r="G97" s="4" t="s">
        <v>774</v>
      </c>
      <c r="H97" s="4">
        <v>1</v>
      </c>
      <c r="I97" s="4">
        <v>1</v>
      </c>
      <c r="J97" s="4">
        <v>0</v>
      </c>
      <c r="K97" s="4">
        <v>15</v>
      </c>
      <c r="AA97" s="4">
        <v>1</v>
      </c>
    </row>
    <row r="98" spans="1:44" x14ac:dyDescent="0.2">
      <c r="A98" s="5" t="s">
        <v>1006</v>
      </c>
      <c r="B98" s="4">
        <v>1</v>
      </c>
      <c r="C98" s="4">
        <v>1</v>
      </c>
      <c r="D98" s="4">
        <v>0</v>
      </c>
      <c r="E98" s="4">
        <v>0</v>
      </c>
      <c r="F98" s="4">
        <v>1</v>
      </c>
      <c r="G98" s="4" t="s">
        <v>731</v>
      </c>
      <c r="H98" s="4">
        <v>1</v>
      </c>
      <c r="I98" s="4">
        <v>3</v>
      </c>
      <c r="J98" s="4">
        <v>1</v>
      </c>
      <c r="K98" s="4">
        <v>12</v>
      </c>
      <c r="U98" s="4">
        <v>1</v>
      </c>
      <c r="W98" s="4">
        <v>1</v>
      </c>
      <c r="AM98" s="4">
        <v>1</v>
      </c>
    </row>
    <row r="99" spans="1:44" x14ac:dyDescent="0.2">
      <c r="A99" s="5" t="s">
        <v>1004</v>
      </c>
      <c r="B99" s="4">
        <v>1</v>
      </c>
      <c r="C99" s="4">
        <v>1</v>
      </c>
      <c r="D99" s="4">
        <v>0</v>
      </c>
      <c r="E99" s="4">
        <v>0</v>
      </c>
      <c r="F99" s="4">
        <v>1</v>
      </c>
      <c r="G99" s="4" t="s">
        <v>731</v>
      </c>
      <c r="H99" s="4">
        <v>1</v>
      </c>
      <c r="I99" s="4">
        <v>1</v>
      </c>
      <c r="J99" s="4">
        <v>7</v>
      </c>
      <c r="K99" s="4">
        <v>8</v>
      </c>
      <c r="T99" s="4">
        <v>1</v>
      </c>
      <c r="U99" s="4">
        <v>1</v>
      </c>
      <c r="V99" s="4">
        <v>1</v>
      </c>
      <c r="W99" s="4">
        <v>1</v>
      </c>
      <c r="X99" s="4">
        <v>1</v>
      </c>
      <c r="Y99" s="4">
        <v>1</v>
      </c>
      <c r="Z99" s="4">
        <v>1</v>
      </c>
      <c r="AA99" s="4">
        <v>1</v>
      </c>
      <c r="AJ99" s="4">
        <v>1</v>
      </c>
    </row>
    <row r="100" spans="1:44" x14ac:dyDescent="0.2">
      <c r="A100" s="5" t="s">
        <v>983</v>
      </c>
      <c r="B100" s="4">
        <v>1</v>
      </c>
      <c r="C100" s="4">
        <v>1</v>
      </c>
      <c r="D100" s="4">
        <v>0</v>
      </c>
      <c r="E100" s="4">
        <v>0</v>
      </c>
      <c r="F100" s="4">
        <v>1</v>
      </c>
      <c r="G100" s="4" t="s">
        <v>787</v>
      </c>
      <c r="H100" s="4">
        <v>1</v>
      </c>
      <c r="I100" s="4">
        <v>1</v>
      </c>
      <c r="J100" s="4">
        <v>0</v>
      </c>
      <c r="K100" s="4">
        <v>15</v>
      </c>
      <c r="Z100" s="4">
        <v>1</v>
      </c>
    </row>
    <row r="101" spans="1:44" x14ac:dyDescent="0.2">
      <c r="A101" s="5" t="s">
        <v>937</v>
      </c>
      <c r="B101" s="4">
        <v>1</v>
      </c>
      <c r="C101" s="4">
        <v>1</v>
      </c>
      <c r="D101" s="4">
        <v>0</v>
      </c>
      <c r="E101" s="4">
        <v>0</v>
      </c>
      <c r="F101" s="4">
        <v>1</v>
      </c>
      <c r="G101" s="4" t="s">
        <v>787</v>
      </c>
      <c r="H101" s="4">
        <v>1</v>
      </c>
      <c r="I101" s="4">
        <v>1</v>
      </c>
      <c r="J101" s="4">
        <v>1</v>
      </c>
      <c r="K101" s="4">
        <v>14</v>
      </c>
    </row>
    <row r="102" spans="1:44" x14ac:dyDescent="0.2">
      <c r="A102" s="5" t="s">
        <v>935</v>
      </c>
      <c r="B102" s="4">
        <v>1</v>
      </c>
      <c r="C102" s="4">
        <v>0</v>
      </c>
      <c r="D102" s="4">
        <v>0</v>
      </c>
      <c r="E102" s="4">
        <v>0</v>
      </c>
      <c r="F102" s="4">
        <v>1</v>
      </c>
      <c r="G102" s="4" t="s">
        <v>731</v>
      </c>
      <c r="H102" s="4">
        <v>1</v>
      </c>
      <c r="I102" s="4">
        <v>1</v>
      </c>
      <c r="J102" s="4">
        <v>0</v>
      </c>
      <c r="K102" s="4">
        <v>15</v>
      </c>
      <c r="X102" s="4">
        <v>1</v>
      </c>
      <c r="AN102" s="4">
        <v>1</v>
      </c>
    </row>
    <row r="103" spans="1:44" x14ac:dyDescent="0.2">
      <c r="A103" s="5" t="s">
        <v>941</v>
      </c>
      <c r="B103" s="4">
        <v>0</v>
      </c>
      <c r="G103" s="4" t="s">
        <v>731</v>
      </c>
    </row>
    <row r="104" spans="1:44" x14ac:dyDescent="0.2">
      <c r="A104" s="5" t="s">
        <v>919</v>
      </c>
      <c r="B104" s="4">
        <v>1</v>
      </c>
      <c r="C104" s="4">
        <v>0</v>
      </c>
      <c r="D104" s="4">
        <v>0</v>
      </c>
      <c r="E104" s="4">
        <v>0</v>
      </c>
      <c r="F104" s="4">
        <v>1</v>
      </c>
      <c r="G104" s="4" t="s">
        <v>731</v>
      </c>
      <c r="H104" s="4">
        <v>1</v>
      </c>
      <c r="I104" s="4">
        <v>16</v>
      </c>
      <c r="J104" s="4">
        <v>0</v>
      </c>
      <c r="K104" s="4">
        <v>0</v>
      </c>
      <c r="O104" s="4">
        <v>1</v>
      </c>
      <c r="AF104" s="4">
        <v>1</v>
      </c>
      <c r="AQ104" s="4">
        <v>1</v>
      </c>
    </row>
    <row r="105" spans="1:44" x14ac:dyDescent="0.2">
      <c r="A105" s="5" t="s">
        <v>933</v>
      </c>
      <c r="B105" s="4">
        <v>1</v>
      </c>
      <c r="C105" s="4">
        <v>1</v>
      </c>
      <c r="D105" s="4">
        <v>0</v>
      </c>
      <c r="E105" s="4">
        <v>0</v>
      </c>
      <c r="F105" s="4">
        <v>1</v>
      </c>
      <c r="G105" s="4" t="s">
        <v>731</v>
      </c>
      <c r="H105" s="4">
        <v>1</v>
      </c>
      <c r="I105" s="4">
        <v>2</v>
      </c>
      <c r="J105" s="4">
        <v>1</v>
      </c>
      <c r="K105" s="4">
        <v>13</v>
      </c>
      <c r="Q105" s="4">
        <v>1</v>
      </c>
      <c r="Z105" s="4">
        <v>1</v>
      </c>
      <c r="AR105" s="4" t="s">
        <v>1052</v>
      </c>
    </row>
    <row r="106" spans="1:44" x14ac:dyDescent="0.2">
      <c r="A106" s="5" t="s">
        <v>984</v>
      </c>
      <c r="B106" s="4">
        <v>0</v>
      </c>
      <c r="C106" s="4">
        <v>1</v>
      </c>
      <c r="G106" s="4" t="s">
        <v>731</v>
      </c>
      <c r="H106" s="4">
        <v>1</v>
      </c>
    </row>
    <row r="107" spans="1:44" x14ac:dyDescent="0.2">
      <c r="A107" s="5" t="s">
        <v>912</v>
      </c>
      <c r="B107" s="4">
        <v>1</v>
      </c>
      <c r="C107" s="4">
        <v>1</v>
      </c>
      <c r="D107" s="4">
        <v>1</v>
      </c>
      <c r="E107" s="4">
        <v>0</v>
      </c>
      <c r="F107" s="4">
        <v>0</v>
      </c>
      <c r="G107" s="4" t="s">
        <v>787</v>
      </c>
      <c r="H107" s="4">
        <v>1</v>
      </c>
      <c r="I107" s="4">
        <v>0</v>
      </c>
      <c r="J107" s="4">
        <v>0</v>
      </c>
      <c r="K107" s="4">
        <v>16</v>
      </c>
    </row>
    <row r="108" spans="1:44" x14ac:dyDescent="0.2">
      <c r="A108" s="5" t="s">
        <v>939</v>
      </c>
      <c r="B108" s="4">
        <v>1</v>
      </c>
      <c r="C108" s="4">
        <v>1</v>
      </c>
      <c r="D108" s="4">
        <v>0</v>
      </c>
      <c r="E108" s="4">
        <v>0</v>
      </c>
      <c r="F108" s="4">
        <v>1</v>
      </c>
      <c r="G108" s="4" t="s">
        <v>731</v>
      </c>
      <c r="H108" s="4">
        <v>1</v>
      </c>
      <c r="I108" s="4">
        <v>1</v>
      </c>
      <c r="J108" s="4">
        <v>0</v>
      </c>
      <c r="K108" s="4">
        <v>15</v>
      </c>
      <c r="AR108" s="4" t="s">
        <v>981</v>
      </c>
    </row>
    <row r="109" spans="1:44" x14ac:dyDescent="0.2">
      <c r="A109" s="5" t="s">
        <v>915</v>
      </c>
      <c r="B109" s="4">
        <v>1</v>
      </c>
      <c r="C109" s="4">
        <v>1</v>
      </c>
      <c r="D109" s="4">
        <v>0</v>
      </c>
      <c r="E109" s="4">
        <v>0</v>
      </c>
      <c r="F109" s="4">
        <v>1</v>
      </c>
      <c r="G109" s="4" t="s">
        <v>731</v>
      </c>
      <c r="H109" s="4">
        <v>1</v>
      </c>
      <c r="I109" s="4">
        <v>1</v>
      </c>
      <c r="J109" s="4">
        <v>0</v>
      </c>
      <c r="K109" s="4">
        <v>15</v>
      </c>
      <c r="AR109" s="4" t="s">
        <v>1353</v>
      </c>
    </row>
    <row r="110" spans="1:44" x14ac:dyDescent="0.2">
      <c r="A110" s="4" t="s">
        <v>1107</v>
      </c>
      <c r="B110" s="4">
        <v>1</v>
      </c>
      <c r="C110" s="4">
        <v>1</v>
      </c>
      <c r="D110" s="4">
        <v>1</v>
      </c>
      <c r="E110" s="4">
        <v>0</v>
      </c>
      <c r="F110" s="4">
        <v>0</v>
      </c>
      <c r="G110" s="4" t="s">
        <v>787</v>
      </c>
      <c r="H110" s="4">
        <v>1</v>
      </c>
      <c r="I110" s="4">
        <v>0</v>
      </c>
      <c r="J110" s="4">
        <v>0</v>
      </c>
      <c r="K110" s="4">
        <v>16</v>
      </c>
      <c r="AR110" s="4" t="s">
        <v>1147</v>
      </c>
    </row>
    <row r="111" spans="1:44" x14ac:dyDescent="0.2">
      <c r="A111" s="5" t="s">
        <v>1109</v>
      </c>
      <c r="B111" s="4">
        <v>1</v>
      </c>
      <c r="C111" s="4">
        <v>1</v>
      </c>
      <c r="D111" s="4">
        <v>1</v>
      </c>
      <c r="E111" s="4">
        <v>0</v>
      </c>
      <c r="F111" s="4">
        <v>0</v>
      </c>
      <c r="G111" s="4" t="s">
        <v>787</v>
      </c>
      <c r="H111" s="4">
        <v>1</v>
      </c>
      <c r="I111" s="4">
        <v>0</v>
      </c>
      <c r="J111" s="4">
        <v>0</v>
      </c>
      <c r="K111" s="4">
        <v>16</v>
      </c>
    </row>
    <row r="112" spans="1:44" x14ac:dyDescent="0.2">
      <c r="A112" s="5" t="s">
        <v>1111</v>
      </c>
      <c r="B112" s="4">
        <v>0</v>
      </c>
      <c r="G112" s="4" t="s">
        <v>787</v>
      </c>
    </row>
    <row r="113" spans="1:44" x14ac:dyDescent="0.2">
      <c r="A113" s="5" t="s">
        <v>1113</v>
      </c>
      <c r="B113" s="4">
        <v>1</v>
      </c>
      <c r="G113" s="4" t="s">
        <v>731</v>
      </c>
    </row>
    <row r="114" spans="1:44" x14ac:dyDescent="0.2">
      <c r="A114" s="5" t="s">
        <v>1115</v>
      </c>
      <c r="B114" s="4">
        <v>0</v>
      </c>
      <c r="G114" s="4" t="s">
        <v>731</v>
      </c>
    </row>
    <row r="115" spans="1:44" x14ac:dyDescent="0.2">
      <c r="A115" s="5" t="s">
        <v>1117</v>
      </c>
      <c r="B115" s="4">
        <v>1</v>
      </c>
      <c r="C115" s="4">
        <v>1</v>
      </c>
      <c r="D115" s="4">
        <v>1</v>
      </c>
      <c r="E115" s="4">
        <v>0</v>
      </c>
      <c r="F115" s="4">
        <v>0</v>
      </c>
      <c r="G115" s="4" t="s">
        <v>787</v>
      </c>
      <c r="H115" s="4">
        <v>1</v>
      </c>
      <c r="I115" s="4">
        <v>0</v>
      </c>
      <c r="J115" s="4">
        <v>0</v>
      </c>
      <c r="K115" s="4">
        <v>16</v>
      </c>
    </row>
    <row r="116" spans="1:44" x14ac:dyDescent="0.2">
      <c r="A116" s="5" t="s">
        <v>1119</v>
      </c>
      <c r="B116" s="4">
        <v>1</v>
      </c>
      <c r="C116" s="4">
        <v>1</v>
      </c>
      <c r="D116" s="4">
        <v>1</v>
      </c>
      <c r="E116" s="4">
        <v>0</v>
      </c>
      <c r="F116" s="4">
        <v>0</v>
      </c>
      <c r="G116" s="4" t="s">
        <v>787</v>
      </c>
      <c r="H116" s="4">
        <v>1</v>
      </c>
      <c r="I116" s="4">
        <v>0</v>
      </c>
      <c r="J116" s="4">
        <v>0</v>
      </c>
      <c r="K116" s="4">
        <v>16</v>
      </c>
    </row>
    <row r="117" spans="1:44" x14ac:dyDescent="0.2">
      <c r="A117" s="5" t="s">
        <v>1121</v>
      </c>
      <c r="B117" s="4">
        <v>1</v>
      </c>
      <c r="C117" s="4">
        <v>1</v>
      </c>
      <c r="D117" s="4">
        <v>1</v>
      </c>
      <c r="E117" s="4">
        <v>0</v>
      </c>
      <c r="F117" s="4">
        <v>0</v>
      </c>
      <c r="G117" s="4" t="s">
        <v>787</v>
      </c>
      <c r="H117" s="4">
        <v>1</v>
      </c>
      <c r="I117" s="4">
        <v>0</v>
      </c>
      <c r="J117" s="4">
        <v>0</v>
      </c>
      <c r="K117" s="4">
        <v>16</v>
      </c>
    </row>
    <row r="118" spans="1:44" x14ac:dyDescent="0.2">
      <c r="A118" s="5" t="s">
        <v>1217</v>
      </c>
      <c r="B118" s="4">
        <v>1</v>
      </c>
      <c r="C118" s="4">
        <v>1</v>
      </c>
      <c r="D118" s="4">
        <v>1</v>
      </c>
      <c r="E118" s="4">
        <v>0</v>
      </c>
      <c r="F118" s="4">
        <v>0</v>
      </c>
      <c r="G118" s="4" t="s">
        <v>787</v>
      </c>
      <c r="H118" s="4">
        <v>1</v>
      </c>
      <c r="I118" s="4">
        <v>0</v>
      </c>
      <c r="J118" s="4">
        <v>0</v>
      </c>
      <c r="K118" s="4">
        <v>16</v>
      </c>
    </row>
    <row r="119" spans="1:44" x14ac:dyDescent="0.2">
      <c r="A119" s="5" t="s">
        <v>1214</v>
      </c>
      <c r="B119" s="4">
        <v>0</v>
      </c>
      <c r="G119" s="4" t="s">
        <v>731</v>
      </c>
    </row>
    <row r="120" spans="1:44" x14ac:dyDescent="0.2">
      <c r="A120" s="5" t="s">
        <v>1213</v>
      </c>
      <c r="B120" s="4">
        <v>1</v>
      </c>
      <c r="C120" s="4">
        <v>1</v>
      </c>
      <c r="D120" s="4">
        <v>1</v>
      </c>
      <c r="E120" s="4">
        <v>0</v>
      </c>
      <c r="F120" s="4">
        <v>0</v>
      </c>
      <c r="G120" s="4" t="s">
        <v>787</v>
      </c>
      <c r="H120" s="4">
        <v>1</v>
      </c>
      <c r="I120" s="4">
        <v>0</v>
      </c>
      <c r="J120" s="4">
        <v>0</v>
      </c>
      <c r="K120" s="4">
        <v>16</v>
      </c>
    </row>
    <row r="121" spans="1:44" x14ac:dyDescent="0.2">
      <c r="A121" s="5" t="s">
        <v>1241</v>
      </c>
      <c r="B121" s="4">
        <v>1</v>
      </c>
      <c r="C121" s="4">
        <v>1</v>
      </c>
      <c r="D121" s="4">
        <v>1</v>
      </c>
      <c r="E121" s="4">
        <v>0</v>
      </c>
      <c r="F121" s="4">
        <v>0</v>
      </c>
      <c r="G121" s="4" t="s">
        <v>787</v>
      </c>
      <c r="H121" s="4">
        <v>1</v>
      </c>
      <c r="I121" s="4">
        <v>0</v>
      </c>
      <c r="J121" s="4">
        <v>0</v>
      </c>
      <c r="K121" s="4">
        <v>16</v>
      </c>
    </row>
    <row r="122" spans="1:44" x14ac:dyDescent="0.2">
      <c r="A122" s="5" t="s">
        <v>951</v>
      </c>
      <c r="B122" s="4">
        <v>1</v>
      </c>
      <c r="C122" s="4">
        <v>1</v>
      </c>
      <c r="D122" s="4">
        <v>1</v>
      </c>
      <c r="E122" s="4">
        <v>0</v>
      </c>
      <c r="F122" s="4">
        <v>0</v>
      </c>
      <c r="G122" s="4" t="s">
        <v>787</v>
      </c>
      <c r="H122" s="4">
        <v>1</v>
      </c>
      <c r="I122" s="4">
        <v>0</v>
      </c>
      <c r="J122" s="4">
        <v>0</v>
      </c>
      <c r="K122" s="4">
        <v>16</v>
      </c>
      <c r="AR122" s="4" t="s">
        <v>1313</v>
      </c>
    </row>
    <row r="123" spans="1:44" x14ac:dyDescent="0.2">
      <c r="A123" s="5" t="s">
        <v>1239</v>
      </c>
      <c r="B123" s="4">
        <v>1</v>
      </c>
      <c r="C123" s="4">
        <v>1</v>
      </c>
      <c r="D123" s="4">
        <v>0</v>
      </c>
      <c r="E123" s="4">
        <v>0</v>
      </c>
      <c r="F123" s="4">
        <v>1</v>
      </c>
      <c r="G123" s="4" t="s">
        <v>731</v>
      </c>
      <c r="H123" s="4">
        <v>1</v>
      </c>
      <c r="I123" s="4">
        <v>2</v>
      </c>
      <c r="J123" s="4">
        <v>0</v>
      </c>
      <c r="K123" s="4">
        <v>14</v>
      </c>
      <c r="AR123" s="4" t="s">
        <v>1312</v>
      </c>
    </row>
    <row r="124" spans="1:44" x14ac:dyDescent="0.2">
      <c r="A124" s="5" t="s">
        <v>1220</v>
      </c>
      <c r="B124" s="4">
        <v>1</v>
      </c>
      <c r="C124" s="4">
        <v>1</v>
      </c>
      <c r="D124" s="4">
        <v>0</v>
      </c>
      <c r="E124" s="4">
        <v>1</v>
      </c>
      <c r="F124" s="4">
        <v>0</v>
      </c>
      <c r="G124" s="4" t="s">
        <v>787</v>
      </c>
      <c r="H124" s="4">
        <v>1</v>
      </c>
      <c r="I124" s="4">
        <v>0</v>
      </c>
      <c r="J124" s="4">
        <v>3</v>
      </c>
      <c r="K124" s="4">
        <v>13</v>
      </c>
      <c r="W124" s="4">
        <v>1</v>
      </c>
    </row>
    <row r="125" spans="1:44" x14ac:dyDescent="0.2">
      <c r="A125" s="5" t="s">
        <v>1222</v>
      </c>
      <c r="B125" s="4">
        <v>1</v>
      </c>
      <c r="C125" s="4">
        <v>1</v>
      </c>
      <c r="D125" s="4">
        <v>1</v>
      </c>
      <c r="E125" s="4">
        <v>0</v>
      </c>
      <c r="F125" s="4">
        <v>0</v>
      </c>
      <c r="G125" s="4" t="s">
        <v>787</v>
      </c>
      <c r="H125" s="4">
        <v>1</v>
      </c>
      <c r="I125" s="4">
        <v>0</v>
      </c>
      <c r="J125" s="4">
        <v>0</v>
      </c>
      <c r="K125" s="4">
        <v>16</v>
      </c>
    </row>
    <row r="126" spans="1:44" x14ac:dyDescent="0.2">
      <c r="A126" s="5" t="s">
        <v>1224</v>
      </c>
      <c r="B126" s="4">
        <v>1</v>
      </c>
      <c r="C126" s="4">
        <v>1</v>
      </c>
      <c r="D126" s="4">
        <v>1</v>
      </c>
      <c r="E126" s="4">
        <v>0</v>
      </c>
      <c r="F126" s="4">
        <v>0</v>
      </c>
      <c r="G126" s="4" t="s">
        <v>787</v>
      </c>
      <c r="H126" s="4">
        <v>1</v>
      </c>
      <c r="I126" s="4">
        <v>0</v>
      </c>
      <c r="J126" s="4">
        <v>0</v>
      </c>
      <c r="K126" s="4">
        <v>16</v>
      </c>
    </row>
    <row r="127" spans="1:44" x14ac:dyDescent="0.2">
      <c r="A127" s="5" t="s">
        <v>1226</v>
      </c>
      <c r="B127" s="4">
        <v>1</v>
      </c>
      <c r="C127" s="4">
        <v>1</v>
      </c>
      <c r="D127" s="4">
        <v>1</v>
      </c>
      <c r="E127" s="4">
        <v>0</v>
      </c>
      <c r="F127" s="4">
        <v>0</v>
      </c>
      <c r="G127" s="4" t="s">
        <v>787</v>
      </c>
      <c r="H127" s="4">
        <v>1</v>
      </c>
      <c r="I127" s="4">
        <v>0</v>
      </c>
      <c r="J127" s="4">
        <v>0</v>
      </c>
      <c r="K127" s="4">
        <v>16</v>
      </c>
    </row>
    <row r="128" spans="1:44" x14ac:dyDescent="0.2">
      <c r="A128" s="5" t="s">
        <v>986</v>
      </c>
      <c r="B128" s="4">
        <v>1</v>
      </c>
      <c r="C128" s="4">
        <v>1</v>
      </c>
      <c r="D128" s="4">
        <v>0</v>
      </c>
      <c r="E128" s="4">
        <v>0</v>
      </c>
      <c r="F128" s="4">
        <v>1</v>
      </c>
      <c r="G128" s="4" t="s">
        <v>731</v>
      </c>
      <c r="H128" s="4">
        <v>1</v>
      </c>
      <c r="I128" s="4">
        <v>2</v>
      </c>
      <c r="J128" s="4">
        <v>0</v>
      </c>
      <c r="K128" s="4">
        <v>14</v>
      </c>
    </row>
    <row r="129" spans="1:44" x14ac:dyDescent="0.2">
      <c r="A129" s="5" t="s">
        <v>1204</v>
      </c>
      <c r="B129" s="4">
        <v>1</v>
      </c>
      <c r="C129" s="4">
        <v>1</v>
      </c>
      <c r="D129" s="4">
        <v>0</v>
      </c>
      <c r="E129" s="4">
        <v>1</v>
      </c>
      <c r="F129" s="4">
        <v>0</v>
      </c>
      <c r="G129" s="4" t="s">
        <v>787</v>
      </c>
      <c r="H129" s="4">
        <v>1</v>
      </c>
      <c r="I129" s="4">
        <v>0</v>
      </c>
      <c r="J129" s="4">
        <v>1</v>
      </c>
      <c r="K129" s="4">
        <v>15</v>
      </c>
      <c r="AR129" s="4" t="s">
        <v>1242</v>
      </c>
    </row>
    <row r="130" spans="1:44" x14ac:dyDescent="0.2">
      <c r="A130" s="19" t="s">
        <v>1206</v>
      </c>
      <c r="B130" s="4">
        <v>1</v>
      </c>
      <c r="C130" s="4">
        <v>1</v>
      </c>
      <c r="D130" s="4">
        <v>0</v>
      </c>
      <c r="E130" s="4">
        <v>1</v>
      </c>
      <c r="F130" s="4">
        <v>0</v>
      </c>
      <c r="G130" s="4" t="s">
        <v>787</v>
      </c>
      <c r="H130" s="4">
        <v>1</v>
      </c>
      <c r="I130" s="4">
        <v>0</v>
      </c>
      <c r="J130" s="4">
        <v>1</v>
      </c>
      <c r="K130" s="4">
        <v>15</v>
      </c>
    </row>
    <row r="132" spans="1:44" x14ac:dyDescent="0.2">
      <c r="A132" s="5" t="s">
        <v>985</v>
      </c>
      <c r="B132" s="4">
        <v>1</v>
      </c>
      <c r="C132" s="4">
        <v>1</v>
      </c>
      <c r="D132" s="4">
        <v>1</v>
      </c>
      <c r="E132" s="4">
        <v>0</v>
      </c>
      <c r="F132" s="4">
        <v>0</v>
      </c>
      <c r="G132" s="4" t="s">
        <v>787</v>
      </c>
      <c r="H132" s="4">
        <v>1</v>
      </c>
      <c r="I132" s="4">
        <v>0</v>
      </c>
      <c r="J132" s="4">
        <v>0</v>
      </c>
      <c r="K132" s="4">
        <v>16</v>
      </c>
    </row>
    <row r="133" spans="1:44" x14ac:dyDescent="0.2">
      <c r="A133" s="5" t="s">
        <v>1335</v>
      </c>
      <c r="B133" s="4">
        <v>1</v>
      </c>
      <c r="C133" s="4">
        <v>1</v>
      </c>
      <c r="D133" s="4">
        <v>0</v>
      </c>
      <c r="E133" s="4">
        <v>0</v>
      </c>
      <c r="F133" s="4">
        <v>1</v>
      </c>
      <c r="G133" s="4" t="s">
        <v>731</v>
      </c>
      <c r="H133" s="4">
        <v>1</v>
      </c>
      <c r="I133" s="4">
        <v>1</v>
      </c>
      <c r="J133" s="4">
        <v>0</v>
      </c>
      <c r="K133" s="4">
        <v>15</v>
      </c>
      <c r="Z133" s="4">
        <v>3</v>
      </c>
      <c r="AP133" s="4">
        <v>1</v>
      </c>
    </row>
    <row r="134" spans="1:44" x14ac:dyDescent="0.2">
      <c r="A134" s="5" t="s">
        <v>1380</v>
      </c>
      <c r="B134" s="4">
        <v>1</v>
      </c>
      <c r="C134" s="4">
        <v>1</v>
      </c>
      <c r="D134" s="4">
        <v>1</v>
      </c>
      <c r="E134" s="4">
        <v>0</v>
      </c>
      <c r="F134" s="4">
        <v>0</v>
      </c>
      <c r="G134" s="4" t="s">
        <v>787</v>
      </c>
      <c r="H134" s="4">
        <v>1</v>
      </c>
      <c r="I134" s="4">
        <v>0</v>
      </c>
      <c r="J134" s="4">
        <v>0</v>
      </c>
      <c r="K134" s="4">
        <v>16</v>
      </c>
    </row>
    <row r="137" spans="1:44" x14ac:dyDescent="0.2">
      <c r="A137" s="5" t="s">
        <v>1301</v>
      </c>
      <c r="B137" s="4">
        <v>1</v>
      </c>
      <c r="C137" s="4">
        <v>1</v>
      </c>
      <c r="D137" s="4">
        <v>1</v>
      </c>
      <c r="E137" s="4">
        <v>0</v>
      </c>
      <c r="F137" s="4">
        <v>0</v>
      </c>
      <c r="G137" s="4" t="s">
        <v>787</v>
      </c>
      <c r="H137" s="4">
        <v>1</v>
      </c>
      <c r="I137" s="4">
        <v>0</v>
      </c>
      <c r="J137" s="4">
        <v>0</v>
      </c>
      <c r="K137" s="4">
        <v>16</v>
      </c>
    </row>
    <row r="138" spans="1:44" x14ac:dyDescent="0.2">
      <c r="A138" s="5" t="s">
        <v>1303</v>
      </c>
      <c r="B138" s="4">
        <v>1</v>
      </c>
      <c r="C138" s="4">
        <v>1</v>
      </c>
      <c r="D138" s="4">
        <v>0</v>
      </c>
      <c r="E138" s="4">
        <v>0</v>
      </c>
      <c r="F138" s="4">
        <v>1</v>
      </c>
      <c r="G138" s="4" t="s">
        <v>731</v>
      </c>
      <c r="H138" s="4">
        <v>1</v>
      </c>
      <c r="I138" s="4">
        <v>1</v>
      </c>
      <c r="J138" s="4">
        <v>1</v>
      </c>
      <c r="K138" s="4">
        <v>14</v>
      </c>
    </row>
    <row r="139" spans="1:44" x14ac:dyDescent="0.2">
      <c r="A139" s="5" t="s">
        <v>1283</v>
      </c>
      <c r="B139" s="4">
        <v>1</v>
      </c>
      <c r="C139" s="4">
        <v>1</v>
      </c>
      <c r="D139" s="4">
        <v>1</v>
      </c>
      <c r="E139" s="4">
        <v>0</v>
      </c>
      <c r="F139" s="4">
        <v>0</v>
      </c>
      <c r="G139" s="4" t="s">
        <v>787</v>
      </c>
      <c r="H139" s="4">
        <v>1</v>
      </c>
      <c r="I139" s="4">
        <v>0</v>
      </c>
      <c r="J139" s="4">
        <v>0</v>
      </c>
      <c r="K139" s="4">
        <v>16</v>
      </c>
    </row>
    <row r="140" spans="1:44" x14ac:dyDescent="0.2">
      <c r="A140" s="5" t="s">
        <v>987</v>
      </c>
      <c r="B140" s="4">
        <v>1</v>
      </c>
      <c r="C140" s="4">
        <v>1</v>
      </c>
      <c r="D140" s="4">
        <v>0</v>
      </c>
      <c r="E140" s="4">
        <v>0</v>
      </c>
      <c r="F140" s="4">
        <v>1</v>
      </c>
      <c r="G140" s="4" t="s">
        <v>731</v>
      </c>
      <c r="H140" s="4">
        <v>1</v>
      </c>
      <c r="I140" s="4">
        <v>1</v>
      </c>
      <c r="J140" s="4">
        <v>0</v>
      </c>
      <c r="K140" s="4">
        <v>15</v>
      </c>
      <c r="AC140" s="4">
        <v>1</v>
      </c>
    </row>
    <row r="141" spans="1:44" x14ac:dyDescent="0.2">
      <c r="A141" s="5" t="s">
        <v>1215</v>
      </c>
      <c r="B141" s="4">
        <v>1</v>
      </c>
      <c r="C141" s="4">
        <v>1</v>
      </c>
      <c r="G141" s="4" t="s">
        <v>731</v>
      </c>
      <c r="H141" s="4">
        <v>1</v>
      </c>
    </row>
    <row r="143" spans="1:44" x14ac:dyDescent="0.2">
      <c r="A143" s="5" t="s">
        <v>1287</v>
      </c>
      <c r="B143" s="4">
        <v>1</v>
      </c>
      <c r="C143" s="4">
        <v>1</v>
      </c>
      <c r="D143" s="4">
        <v>0</v>
      </c>
      <c r="E143" s="4">
        <v>0</v>
      </c>
      <c r="F143" s="4">
        <v>1</v>
      </c>
      <c r="G143" s="4" t="s">
        <v>774</v>
      </c>
      <c r="H143" s="4">
        <v>1</v>
      </c>
      <c r="I143" s="4">
        <v>1</v>
      </c>
      <c r="J143" s="4">
        <v>0</v>
      </c>
      <c r="K143" s="4">
        <v>15</v>
      </c>
      <c r="AR143" s="4" t="s">
        <v>1348</v>
      </c>
    </row>
    <row r="144" spans="1:44" x14ac:dyDescent="0.2">
      <c r="A144" s="5" t="s">
        <v>1289</v>
      </c>
      <c r="B144" s="4">
        <v>1</v>
      </c>
      <c r="C144" s="4">
        <v>1</v>
      </c>
      <c r="D144" s="4">
        <v>1</v>
      </c>
      <c r="E144" s="4">
        <v>0</v>
      </c>
      <c r="F144" s="4">
        <v>0</v>
      </c>
      <c r="G144" s="4" t="s">
        <v>787</v>
      </c>
      <c r="H144" s="4">
        <v>1</v>
      </c>
      <c r="I144" s="4">
        <v>0</v>
      </c>
      <c r="J144" s="4">
        <v>0</v>
      </c>
      <c r="K144" s="4">
        <v>16</v>
      </c>
    </row>
    <row r="145" spans="1:44" x14ac:dyDescent="0.2">
      <c r="A145" s="5" t="s">
        <v>1291</v>
      </c>
      <c r="B145" s="4">
        <v>1</v>
      </c>
      <c r="C145" s="4">
        <v>1</v>
      </c>
      <c r="D145" s="4">
        <v>1</v>
      </c>
      <c r="E145" s="4">
        <v>0</v>
      </c>
      <c r="F145" s="4">
        <v>0</v>
      </c>
      <c r="G145" s="4" t="s">
        <v>787</v>
      </c>
      <c r="H145" s="4">
        <v>1</v>
      </c>
      <c r="I145" s="4">
        <v>0</v>
      </c>
      <c r="J145" s="4">
        <v>0</v>
      </c>
      <c r="K145" s="4">
        <v>16</v>
      </c>
    </row>
    <row r="146" spans="1:44" x14ac:dyDescent="0.2">
      <c r="A146" s="5" t="s">
        <v>1293</v>
      </c>
      <c r="B146" s="4">
        <v>1</v>
      </c>
      <c r="C146" s="4">
        <v>1</v>
      </c>
      <c r="D146" s="4">
        <v>0</v>
      </c>
      <c r="E146" s="4">
        <v>1</v>
      </c>
      <c r="F146" s="4">
        <v>0</v>
      </c>
      <c r="G146" s="4" t="s">
        <v>731</v>
      </c>
      <c r="H146" s="4">
        <v>1</v>
      </c>
      <c r="I146" s="4">
        <v>0</v>
      </c>
      <c r="J146" s="4">
        <v>1</v>
      </c>
      <c r="K146" s="4">
        <v>15</v>
      </c>
    </row>
    <row r="147" spans="1:44" x14ac:dyDescent="0.2">
      <c r="A147" s="5" t="s">
        <v>1295</v>
      </c>
      <c r="B147" s="4">
        <v>1</v>
      </c>
      <c r="C147" s="4">
        <v>0</v>
      </c>
      <c r="D147" s="4">
        <v>0</v>
      </c>
      <c r="E147" s="4">
        <v>1</v>
      </c>
      <c r="F147" s="4">
        <v>0</v>
      </c>
      <c r="G147" s="4" t="s">
        <v>787</v>
      </c>
      <c r="H147" s="4">
        <v>1</v>
      </c>
      <c r="I147" s="4">
        <v>0</v>
      </c>
      <c r="J147" s="4">
        <v>0</v>
      </c>
      <c r="K147" s="4">
        <v>16</v>
      </c>
    </row>
    <row r="148" spans="1:44" x14ac:dyDescent="0.2">
      <c r="A148" s="5" t="s">
        <v>1342</v>
      </c>
      <c r="B148" s="4">
        <v>1</v>
      </c>
      <c r="C148" s="4">
        <v>0</v>
      </c>
      <c r="D148" s="4">
        <v>0</v>
      </c>
      <c r="E148" s="4">
        <v>0</v>
      </c>
      <c r="F148" s="4">
        <v>1</v>
      </c>
      <c r="G148" s="4" t="s">
        <v>731</v>
      </c>
      <c r="H148" s="4">
        <v>1</v>
      </c>
      <c r="I148" s="4">
        <v>1</v>
      </c>
      <c r="J148" s="4">
        <v>0</v>
      </c>
      <c r="K148" s="4">
        <v>15</v>
      </c>
      <c r="AE148" s="4">
        <v>1</v>
      </c>
    </row>
    <row r="149" spans="1:44" x14ac:dyDescent="0.2">
      <c r="A149" s="5" t="s">
        <v>1307</v>
      </c>
      <c r="B149" s="4">
        <v>1</v>
      </c>
      <c r="C149" s="4">
        <v>1</v>
      </c>
      <c r="D149" s="4">
        <v>1</v>
      </c>
      <c r="E149" s="4">
        <v>0</v>
      </c>
      <c r="F149" s="4">
        <v>0</v>
      </c>
      <c r="G149" s="4" t="s">
        <v>787</v>
      </c>
      <c r="H149" s="4">
        <v>1</v>
      </c>
      <c r="I149" s="4">
        <v>0</v>
      </c>
      <c r="J149" s="4">
        <v>0</v>
      </c>
      <c r="K149" s="4">
        <v>16</v>
      </c>
    </row>
    <row r="150" spans="1:44" x14ac:dyDescent="0.2">
      <c r="A150" s="5" t="s">
        <v>1340</v>
      </c>
      <c r="B150" s="4">
        <v>1</v>
      </c>
      <c r="C150" s="4">
        <v>1</v>
      </c>
      <c r="D150" s="4">
        <v>0</v>
      </c>
      <c r="E150" s="4">
        <v>0</v>
      </c>
      <c r="F150" s="4">
        <v>1</v>
      </c>
      <c r="G150" s="4" t="s">
        <v>731</v>
      </c>
      <c r="H150" s="4">
        <v>1</v>
      </c>
      <c r="I150" s="4">
        <v>2</v>
      </c>
      <c r="J150" s="4">
        <v>2</v>
      </c>
      <c r="K150" s="4">
        <v>12</v>
      </c>
      <c r="R150" s="4">
        <v>1</v>
      </c>
    </row>
    <row r="151" spans="1:44" x14ac:dyDescent="0.2">
      <c r="A151" s="5" t="s">
        <v>1423</v>
      </c>
      <c r="B151" s="4">
        <v>1</v>
      </c>
      <c r="G151" s="4" t="s">
        <v>774</v>
      </c>
    </row>
    <row r="152" spans="1:44" x14ac:dyDescent="0.2">
      <c r="A152" s="5" t="s">
        <v>1425</v>
      </c>
      <c r="B152" s="4">
        <v>1</v>
      </c>
      <c r="C152" s="4">
        <v>1</v>
      </c>
      <c r="D152" s="4">
        <v>0</v>
      </c>
      <c r="E152" s="4">
        <v>0</v>
      </c>
      <c r="F152" s="4">
        <v>1</v>
      </c>
      <c r="G152" s="4" t="s">
        <v>731</v>
      </c>
      <c r="H152" s="4">
        <v>1</v>
      </c>
      <c r="I152" s="4">
        <v>1</v>
      </c>
      <c r="J152" s="4">
        <v>0</v>
      </c>
      <c r="K152" s="4">
        <v>15</v>
      </c>
      <c r="AI152" s="4">
        <v>1</v>
      </c>
    </row>
    <row r="153" spans="1:44" x14ac:dyDescent="0.2">
      <c r="A153" s="5" t="s">
        <v>1426</v>
      </c>
      <c r="B153" s="4">
        <v>1</v>
      </c>
      <c r="C153" s="4">
        <v>1</v>
      </c>
      <c r="G153" s="4" t="s">
        <v>774</v>
      </c>
      <c r="H153" s="4">
        <v>1</v>
      </c>
    </row>
    <row r="154" spans="1:44" x14ac:dyDescent="0.2">
      <c r="A154" s="5" t="s">
        <v>1429</v>
      </c>
      <c r="B154" s="4">
        <v>1</v>
      </c>
      <c r="C154" s="4">
        <v>1</v>
      </c>
      <c r="D154" s="4">
        <v>1</v>
      </c>
      <c r="E154" s="4">
        <v>0</v>
      </c>
      <c r="F154" s="4">
        <v>0</v>
      </c>
      <c r="G154" s="4" t="s">
        <v>787</v>
      </c>
      <c r="H154" s="4">
        <v>1</v>
      </c>
      <c r="I154" s="4">
        <v>0</v>
      </c>
      <c r="J154" s="4">
        <v>0</v>
      </c>
      <c r="K154" s="4">
        <v>16</v>
      </c>
    </row>
    <row r="155" spans="1:44" x14ac:dyDescent="0.2">
      <c r="A155" s="5" t="s">
        <v>1417</v>
      </c>
      <c r="B155" s="4">
        <v>1</v>
      </c>
      <c r="C155" s="4">
        <v>1</v>
      </c>
      <c r="D155" s="4">
        <v>1</v>
      </c>
      <c r="E155" s="4">
        <v>0</v>
      </c>
      <c r="F155" s="4">
        <v>0</v>
      </c>
      <c r="G155" s="4" t="s">
        <v>774</v>
      </c>
      <c r="H155" s="4">
        <v>1</v>
      </c>
      <c r="I155" s="4">
        <v>0</v>
      </c>
      <c r="J155" s="4">
        <v>0</v>
      </c>
      <c r="K155" s="4">
        <v>16</v>
      </c>
    </row>
    <row r="156" spans="1:44" x14ac:dyDescent="0.2">
      <c r="A156" s="5" t="s">
        <v>1418</v>
      </c>
      <c r="B156" s="4">
        <v>1</v>
      </c>
      <c r="C156" s="4">
        <v>1</v>
      </c>
      <c r="D156" s="4">
        <v>0</v>
      </c>
      <c r="E156" s="4">
        <v>0</v>
      </c>
      <c r="F156" s="4">
        <v>1</v>
      </c>
      <c r="G156" s="4" t="s">
        <v>774</v>
      </c>
      <c r="H156" s="4">
        <v>1</v>
      </c>
      <c r="I156" s="4">
        <v>1</v>
      </c>
      <c r="J156" s="4">
        <v>0</v>
      </c>
      <c r="K156" s="4">
        <v>15</v>
      </c>
    </row>
    <row r="157" spans="1:44" x14ac:dyDescent="0.2">
      <c r="A157" s="5" t="s">
        <v>1468</v>
      </c>
      <c r="B157" s="4">
        <v>1</v>
      </c>
      <c r="C157" s="4">
        <v>1</v>
      </c>
      <c r="D157" s="4">
        <v>0</v>
      </c>
      <c r="E157" s="4">
        <v>1</v>
      </c>
      <c r="F157" s="4">
        <v>0</v>
      </c>
      <c r="G157" s="4" t="s">
        <v>774</v>
      </c>
      <c r="H157" s="4">
        <v>1</v>
      </c>
      <c r="I157" s="4">
        <v>0</v>
      </c>
      <c r="J157" s="4">
        <v>1</v>
      </c>
      <c r="K157" s="4">
        <v>15</v>
      </c>
    </row>
    <row r="158" spans="1:44" x14ac:dyDescent="0.2">
      <c r="A158" s="5" t="s">
        <v>1419</v>
      </c>
      <c r="B158" s="4">
        <v>1</v>
      </c>
      <c r="C158" s="4">
        <v>1</v>
      </c>
      <c r="D158" s="4">
        <v>0</v>
      </c>
      <c r="E158" s="4">
        <v>0</v>
      </c>
      <c r="F158" s="4">
        <v>1</v>
      </c>
      <c r="G158" s="4" t="s">
        <v>774</v>
      </c>
      <c r="H158" s="4">
        <v>1</v>
      </c>
      <c r="I158" s="4">
        <v>1</v>
      </c>
      <c r="J158" s="4">
        <v>1</v>
      </c>
      <c r="K158" s="4">
        <v>14</v>
      </c>
      <c r="V158" s="4">
        <v>1</v>
      </c>
      <c r="AQ158" s="4">
        <v>1</v>
      </c>
    </row>
    <row r="159" spans="1:44" x14ac:dyDescent="0.2">
      <c r="A159" s="5" t="s">
        <v>1421</v>
      </c>
      <c r="B159" s="4">
        <v>1</v>
      </c>
      <c r="C159" s="4">
        <v>1</v>
      </c>
      <c r="D159" s="4">
        <v>0</v>
      </c>
      <c r="E159" s="4">
        <v>0</v>
      </c>
      <c r="F159" s="4">
        <v>1</v>
      </c>
      <c r="G159" s="4" t="s">
        <v>774</v>
      </c>
      <c r="H159" s="4">
        <v>1</v>
      </c>
      <c r="I159" s="4">
        <v>2</v>
      </c>
      <c r="J159" s="4">
        <v>3</v>
      </c>
      <c r="K159" s="4">
        <v>11</v>
      </c>
      <c r="AR159" s="4" t="s">
        <v>1647</v>
      </c>
    </row>
    <row r="160" spans="1:44" x14ac:dyDescent="0.2">
      <c r="A160" s="5" t="s">
        <v>1443</v>
      </c>
      <c r="B160" s="4">
        <v>1</v>
      </c>
      <c r="C160" s="4">
        <v>1</v>
      </c>
      <c r="D160" s="4">
        <v>0</v>
      </c>
      <c r="E160" s="4">
        <v>1</v>
      </c>
      <c r="F160" s="4">
        <v>0</v>
      </c>
      <c r="G160" s="4" t="s">
        <v>774</v>
      </c>
      <c r="H160" s="4">
        <v>1</v>
      </c>
      <c r="I160" s="4">
        <v>0</v>
      </c>
      <c r="J160" s="4">
        <v>1</v>
      </c>
      <c r="K160" s="4">
        <v>15</v>
      </c>
      <c r="P160" s="4">
        <v>1</v>
      </c>
    </row>
    <row r="162" spans="1:41" x14ac:dyDescent="0.2">
      <c r="A162" s="5" t="s">
        <v>1441</v>
      </c>
      <c r="B162" s="4">
        <v>1</v>
      </c>
      <c r="C162" s="4">
        <v>1</v>
      </c>
      <c r="D162" s="4">
        <v>1</v>
      </c>
      <c r="E162" s="4">
        <v>0</v>
      </c>
      <c r="F162" s="4">
        <v>0</v>
      </c>
      <c r="G162" s="4" t="s">
        <v>774</v>
      </c>
      <c r="H162" s="4">
        <v>1</v>
      </c>
      <c r="I162" s="4">
        <v>0</v>
      </c>
      <c r="J162" s="4">
        <v>0</v>
      </c>
      <c r="K162" s="4">
        <v>16</v>
      </c>
    </row>
    <row r="163" spans="1:41" x14ac:dyDescent="0.2">
      <c r="A163" s="5" t="s">
        <v>1464</v>
      </c>
    </row>
    <row r="164" spans="1:41" x14ac:dyDescent="0.2">
      <c r="A164" s="5" t="s">
        <v>1438</v>
      </c>
      <c r="B164" s="4">
        <v>1</v>
      </c>
      <c r="C164" s="4">
        <v>1</v>
      </c>
      <c r="D164" s="4">
        <v>1</v>
      </c>
      <c r="E164" s="4">
        <v>0</v>
      </c>
      <c r="F164" s="4">
        <v>0</v>
      </c>
      <c r="G164" s="4" t="s">
        <v>774</v>
      </c>
      <c r="H164" s="4">
        <v>1</v>
      </c>
      <c r="I164" s="4">
        <v>0</v>
      </c>
      <c r="J164" s="4">
        <v>0</v>
      </c>
      <c r="K164" s="4">
        <v>16</v>
      </c>
    </row>
    <row r="165" spans="1:41" x14ac:dyDescent="0.2">
      <c r="A165" s="5" t="s">
        <v>1437</v>
      </c>
      <c r="B165" s="4">
        <v>1</v>
      </c>
      <c r="C165" s="4">
        <v>1</v>
      </c>
      <c r="D165" s="4">
        <v>1</v>
      </c>
      <c r="E165" s="4">
        <v>0</v>
      </c>
      <c r="F165" s="4">
        <v>0</v>
      </c>
      <c r="G165" s="4" t="s">
        <v>774</v>
      </c>
      <c r="H165" s="4">
        <v>1</v>
      </c>
      <c r="I165" s="4">
        <v>0</v>
      </c>
      <c r="J165" s="4">
        <v>0</v>
      </c>
      <c r="K165" s="4">
        <v>16</v>
      </c>
    </row>
    <row r="166" spans="1:41" x14ac:dyDescent="0.2">
      <c r="A166" s="5" t="s">
        <v>1450</v>
      </c>
      <c r="B166" s="4">
        <v>1</v>
      </c>
      <c r="C166" s="4">
        <v>1</v>
      </c>
      <c r="D166" s="4">
        <v>1</v>
      </c>
      <c r="E166" s="4">
        <v>0</v>
      </c>
      <c r="F166" s="4">
        <v>0</v>
      </c>
      <c r="G166" s="4" t="s">
        <v>774</v>
      </c>
      <c r="H166" s="4">
        <v>1</v>
      </c>
      <c r="I166" s="4">
        <v>0</v>
      </c>
      <c r="J166" s="4">
        <v>0</v>
      </c>
      <c r="K166" s="4">
        <v>16</v>
      </c>
    </row>
    <row r="167" spans="1:41" x14ac:dyDescent="0.2">
      <c r="A167" s="5" t="s">
        <v>1216</v>
      </c>
      <c r="B167" s="4">
        <v>1</v>
      </c>
      <c r="C167" s="4">
        <v>1</v>
      </c>
      <c r="D167" s="4">
        <v>1</v>
      </c>
      <c r="E167" s="4">
        <v>0</v>
      </c>
      <c r="F167" s="4">
        <v>0</v>
      </c>
      <c r="G167" s="4" t="s">
        <v>787</v>
      </c>
      <c r="H167" s="4">
        <v>1</v>
      </c>
      <c r="I167" s="4">
        <v>0</v>
      </c>
      <c r="J167" s="4">
        <v>0</v>
      </c>
      <c r="K167" s="4">
        <v>16</v>
      </c>
      <c r="R167" s="4">
        <v>1</v>
      </c>
    </row>
    <row r="169" spans="1:41" x14ac:dyDescent="0.2">
      <c r="A169" s="5" t="s">
        <v>1466</v>
      </c>
      <c r="B169" s="4">
        <v>1</v>
      </c>
      <c r="C169" s="4">
        <v>1</v>
      </c>
      <c r="D169" s="4">
        <v>0</v>
      </c>
      <c r="E169" s="4">
        <v>0</v>
      </c>
      <c r="F169" s="4">
        <v>1</v>
      </c>
      <c r="G169" s="4" t="s">
        <v>731</v>
      </c>
      <c r="H169" s="4">
        <v>1</v>
      </c>
      <c r="I169" s="4">
        <v>1</v>
      </c>
      <c r="J169" s="4">
        <v>0</v>
      </c>
      <c r="K169" s="4">
        <v>15</v>
      </c>
      <c r="N169" s="4">
        <v>1</v>
      </c>
      <c r="AD169" s="4">
        <v>1</v>
      </c>
    </row>
    <row r="170" spans="1:41" x14ac:dyDescent="0.2">
      <c r="A170" s="5" t="s">
        <v>1447</v>
      </c>
      <c r="B170" s="4">
        <v>1</v>
      </c>
      <c r="C170" s="4">
        <v>1</v>
      </c>
      <c r="D170" s="4">
        <v>1</v>
      </c>
      <c r="E170" s="4">
        <v>0</v>
      </c>
      <c r="F170" s="4">
        <v>0</v>
      </c>
      <c r="G170" s="4" t="s">
        <v>774</v>
      </c>
      <c r="H170" s="4">
        <v>1</v>
      </c>
      <c r="I170" s="4">
        <v>0</v>
      </c>
      <c r="J170" s="4">
        <v>0</v>
      </c>
      <c r="K170" s="4">
        <v>16</v>
      </c>
    </row>
    <row r="171" spans="1:41" x14ac:dyDescent="0.2">
      <c r="A171" s="5" t="s">
        <v>1445</v>
      </c>
    </row>
    <row r="172" spans="1:41" x14ac:dyDescent="0.2">
      <c r="A172" s="5" t="s">
        <v>1552</v>
      </c>
      <c r="B172" s="4">
        <v>1</v>
      </c>
      <c r="C172" s="4">
        <v>1</v>
      </c>
      <c r="D172" s="4">
        <v>1</v>
      </c>
      <c r="E172" s="4">
        <v>0</v>
      </c>
      <c r="F172" s="4">
        <v>0</v>
      </c>
      <c r="G172" s="4" t="s">
        <v>774</v>
      </c>
      <c r="H172" s="4">
        <v>1</v>
      </c>
      <c r="I172" s="4">
        <v>0</v>
      </c>
      <c r="J172" s="4">
        <v>0</v>
      </c>
      <c r="K172" s="4">
        <v>16</v>
      </c>
    </row>
    <row r="173" spans="1:41" x14ac:dyDescent="0.2">
      <c r="A173" s="5" t="s">
        <v>1550</v>
      </c>
      <c r="B173" s="4">
        <v>1</v>
      </c>
      <c r="C173" s="4">
        <v>1</v>
      </c>
      <c r="D173" s="4">
        <v>0</v>
      </c>
      <c r="E173" s="4">
        <v>0</v>
      </c>
      <c r="F173" s="4">
        <v>1</v>
      </c>
      <c r="G173" s="4" t="s">
        <v>731</v>
      </c>
      <c r="H173" s="4">
        <v>1</v>
      </c>
      <c r="I173" s="4">
        <v>2</v>
      </c>
      <c r="J173" s="4">
        <v>1</v>
      </c>
      <c r="K173" s="4">
        <v>13</v>
      </c>
      <c r="Q173" s="4">
        <v>1</v>
      </c>
      <c r="AG173" s="4">
        <v>1</v>
      </c>
      <c r="AO173" s="4">
        <v>1</v>
      </c>
    </row>
    <row r="174" spans="1:41" x14ac:dyDescent="0.2">
      <c r="A174" s="5" t="s">
        <v>1562</v>
      </c>
      <c r="B174" s="4">
        <v>1</v>
      </c>
      <c r="C174" s="4">
        <v>1</v>
      </c>
      <c r="D174" s="4">
        <v>0</v>
      </c>
      <c r="E174" s="4">
        <v>0</v>
      </c>
      <c r="F174" s="4">
        <v>1</v>
      </c>
      <c r="G174" s="4" t="s">
        <v>774</v>
      </c>
      <c r="H174" s="4">
        <v>1</v>
      </c>
      <c r="I174" s="4">
        <v>1</v>
      </c>
      <c r="J174" s="4">
        <v>0</v>
      </c>
      <c r="K174" s="4">
        <v>15</v>
      </c>
      <c r="W174" s="4">
        <v>1</v>
      </c>
      <c r="AM174" s="4">
        <v>1</v>
      </c>
    </row>
    <row r="175" spans="1:41" x14ac:dyDescent="0.2">
      <c r="A175" s="5" t="s">
        <v>1527</v>
      </c>
      <c r="B175" s="4">
        <v>1</v>
      </c>
      <c r="C175" s="4">
        <v>1</v>
      </c>
      <c r="D175" s="4">
        <v>1</v>
      </c>
      <c r="E175" s="4">
        <v>0</v>
      </c>
      <c r="F175" s="4">
        <v>0</v>
      </c>
      <c r="G175" s="4" t="s">
        <v>774</v>
      </c>
      <c r="H175" s="4">
        <v>1</v>
      </c>
      <c r="I175" s="4">
        <v>0</v>
      </c>
      <c r="J175" s="4">
        <v>0</v>
      </c>
      <c r="K175" s="4">
        <v>16</v>
      </c>
    </row>
    <row r="176" spans="1:41" x14ac:dyDescent="0.2">
      <c r="A176" s="5" t="s">
        <v>1529</v>
      </c>
      <c r="B176" s="4">
        <v>1</v>
      </c>
      <c r="G176" s="4" t="s">
        <v>774</v>
      </c>
    </row>
    <row r="177" spans="1:39" x14ac:dyDescent="0.2">
      <c r="A177" s="5" t="s">
        <v>1554</v>
      </c>
      <c r="B177" s="4">
        <v>0</v>
      </c>
      <c r="G177" s="4" t="s">
        <v>774</v>
      </c>
    </row>
    <row r="178" spans="1:39" x14ac:dyDescent="0.2">
      <c r="A178" s="5" t="s">
        <v>1560</v>
      </c>
      <c r="B178" s="4">
        <v>0</v>
      </c>
      <c r="G178" s="4" t="s">
        <v>774</v>
      </c>
    </row>
    <row r="179" spans="1:39" x14ac:dyDescent="0.2">
      <c r="A179" s="5" t="s">
        <v>1531</v>
      </c>
      <c r="G179" s="4" t="s">
        <v>731</v>
      </c>
    </row>
    <row r="180" spans="1:39" x14ac:dyDescent="0.2">
      <c r="A180" s="5" t="s">
        <v>1533</v>
      </c>
      <c r="B180" s="4">
        <v>1</v>
      </c>
      <c r="C180" s="4">
        <v>1</v>
      </c>
      <c r="D180" s="4">
        <v>0</v>
      </c>
      <c r="E180" s="4">
        <v>0</v>
      </c>
      <c r="F180" s="4">
        <v>1</v>
      </c>
      <c r="G180" s="4" t="s">
        <v>774</v>
      </c>
      <c r="H180" s="4">
        <v>1</v>
      </c>
      <c r="I180" s="4">
        <v>1</v>
      </c>
      <c r="J180" s="4">
        <v>0</v>
      </c>
      <c r="K180" s="4">
        <v>15</v>
      </c>
      <c r="T180" s="4">
        <v>1</v>
      </c>
    </row>
    <row r="182" spans="1:39" x14ac:dyDescent="0.2">
      <c r="A182" s="5" t="s">
        <v>1535</v>
      </c>
      <c r="B182" s="4">
        <v>1</v>
      </c>
      <c r="C182" s="4">
        <v>1</v>
      </c>
      <c r="D182" s="4">
        <v>0</v>
      </c>
      <c r="E182" s="4">
        <v>0</v>
      </c>
      <c r="F182" s="4">
        <v>1</v>
      </c>
      <c r="G182" s="4" t="s">
        <v>774</v>
      </c>
      <c r="H182" s="4">
        <v>1</v>
      </c>
      <c r="I182" s="4">
        <v>1</v>
      </c>
      <c r="J182" s="4">
        <v>0</v>
      </c>
      <c r="K182" s="4">
        <v>15</v>
      </c>
    </row>
    <row r="183" spans="1:39" x14ac:dyDescent="0.2">
      <c r="A183" s="5" t="s">
        <v>1537</v>
      </c>
      <c r="B183" s="4">
        <v>1</v>
      </c>
      <c r="C183" s="4">
        <v>1</v>
      </c>
      <c r="D183" s="4">
        <v>0</v>
      </c>
      <c r="E183" s="4">
        <v>0</v>
      </c>
      <c r="F183" s="4">
        <v>1</v>
      </c>
      <c r="G183" s="4" t="s">
        <v>731</v>
      </c>
      <c r="H183" s="4">
        <v>1</v>
      </c>
      <c r="I183" s="4">
        <v>1</v>
      </c>
      <c r="J183" s="4">
        <v>3</v>
      </c>
      <c r="K183" s="4">
        <v>13</v>
      </c>
      <c r="W183" s="4">
        <v>1</v>
      </c>
      <c r="AM183" s="4">
        <v>1</v>
      </c>
    </row>
    <row r="184" spans="1:39" x14ac:dyDescent="0.2">
      <c r="A184" s="5" t="s">
        <v>1525</v>
      </c>
      <c r="B184" s="4">
        <v>1</v>
      </c>
      <c r="C184" s="4">
        <v>1</v>
      </c>
      <c r="D184" s="4">
        <v>1</v>
      </c>
      <c r="E184" s="4">
        <v>0</v>
      </c>
      <c r="F184" s="4">
        <v>0</v>
      </c>
      <c r="G184" s="4" t="s">
        <v>774</v>
      </c>
      <c r="H184" s="4">
        <v>1</v>
      </c>
      <c r="I184" s="4">
        <v>0</v>
      </c>
      <c r="J184" s="4">
        <v>0</v>
      </c>
      <c r="K184" s="4">
        <v>16</v>
      </c>
    </row>
    <row r="185" spans="1:39" x14ac:dyDescent="0.2">
      <c r="A185" s="5" t="s">
        <v>1558</v>
      </c>
      <c r="B185" s="4">
        <v>1</v>
      </c>
      <c r="C185" s="4">
        <v>1</v>
      </c>
      <c r="D185" s="4">
        <v>0</v>
      </c>
      <c r="E185" s="4">
        <v>1</v>
      </c>
      <c r="F185" s="4">
        <v>0</v>
      </c>
      <c r="G185" s="4" t="s">
        <v>774</v>
      </c>
      <c r="H185" s="4">
        <v>1</v>
      </c>
      <c r="I185" s="4">
        <v>0</v>
      </c>
      <c r="J185" s="4">
        <v>1</v>
      </c>
      <c r="K185" s="4">
        <v>15</v>
      </c>
      <c r="S185" s="4">
        <v>1</v>
      </c>
    </row>
    <row r="186" spans="1:39" x14ac:dyDescent="0.2">
      <c r="A186" s="5" t="s">
        <v>1556</v>
      </c>
      <c r="B186" s="4">
        <v>1</v>
      </c>
      <c r="G186" s="4" t="s">
        <v>731</v>
      </c>
    </row>
    <row r="187" spans="1:39" x14ac:dyDescent="0.2">
      <c r="A187" s="5" t="s">
        <v>1590</v>
      </c>
      <c r="B187" s="4">
        <v>1</v>
      </c>
      <c r="C187" s="4">
        <v>0</v>
      </c>
      <c r="D187" s="4">
        <v>0</v>
      </c>
      <c r="E187" s="4">
        <v>1</v>
      </c>
      <c r="F187" s="4">
        <v>0</v>
      </c>
      <c r="G187" s="4" t="s">
        <v>774</v>
      </c>
      <c r="H187" s="4">
        <v>1</v>
      </c>
      <c r="I187" s="4">
        <v>0</v>
      </c>
      <c r="J187" s="4">
        <v>0</v>
      </c>
      <c r="K187" s="4">
        <v>16</v>
      </c>
    </row>
    <row r="188" spans="1:39" x14ac:dyDescent="0.2">
      <c r="A188" s="5" t="s">
        <v>1635</v>
      </c>
      <c r="B188" s="4">
        <v>1</v>
      </c>
      <c r="C188" s="4">
        <v>0</v>
      </c>
      <c r="D188" s="4">
        <v>0</v>
      </c>
      <c r="E188" s="4">
        <v>0</v>
      </c>
      <c r="F188" s="4">
        <v>1</v>
      </c>
      <c r="G188" s="4" t="s">
        <v>774</v>
      </c>
      <c r="H188" s="4">
        <v>1</v>
      </c>
      <c r="I188" s="4">
        <v>0</v>
      </c>
      <c r="J188" s="4">
        <v>0</v>
      </c>
      <c r="K188" s="4">
        <v>16</v>
      </c>
    </row>
    <row r="189" spans="1:39" x14ac:dyDescent="0.2">
      <c r="A189" s="5" t="s">
        <v>1523</v>
      </c>
      <c r="B189" s="4">
        <v>1</v>
      </c>
      <c r="C189" s="4">
        <v>1</v>
      </c>
      <c r="D189" s="4">
        <v>0</v>
      </c>
      <c r="E189" s="4">
        <v>0</v>
      </c>
      <c r="F189" s="4">
        <v>1</v>
      </c>
      <c r="G189" s="4" t="s">
        <v>731</v>
      </c>
      <c r="H189" s="4">
        <v>1</v>
      </c>
      <c r="I189" s="4">
        <v>1</v>
      </c>
      <c r="J189" s="4">
        <v>0</v>
      </c>
      <c r="K189" s="4">
        <v>15</v>
      </c>
      <c r="AC189" s="4">
        <v>1</v>
      </c>
    </row>
    <row r="190" spans="1:39" x14ac:dyDescent="0.2">
      <c r="A190" s="5" t="s">
        <v>1631</v>
      </c>
      <c r="B190" s="4">
        <v>1</v>
      </c>
      <c r="C190" s="4">
        <v>1</v>
      </c>
      <c r="D190" s="4">
        <v>1</v>
      </c>
      <c r="E190" s="4">
        <v>0</v>
      </c>
      <c r="F190" s="4">
        <v>0</v>
      </c>
      <c r="G190" s="4" t="s">
        <v>774</v>
      </c>
      <c r="H190" s="4">
        <v>1</v>
      </c>
      <c r="I190" s="4">
        <v>0</v>
      </c>
      <c r="J190" s="4">
        <v>0</v>
      </c>
      <c r="K190" s="4">
        <v>16</v>
      </c>
    </row>
    <row r="191" spans="1:39" x14ac:dyDescent="0.2">
      <c r="A191" s="5" t="s">
        <v>1568</v>
      </c>
      <c r="B191" s="4">
        <v>1</v>
      </c>
      <c r="C191" s="4">
        <v>1</v>
      </c>
      <c r="D191" s="4">
        <v>1</v>
      </c>
      <c r="E191" s="4">
        <v>0</v>
      </c>
      <c r="F191" s="4">
        <v>0</v>
      </c>
      <c r="G191" s="4" t="s">
        <v>774</v>
      </c>
      <c r="H191" s="4">
        <v>1</v>
      </c>
      <c r="I191" s="4">
        <v>0</v>
      </c>
      <c r="J191" s="4">
        <v>0</v>
      </c>
      <c r="K191" s="4">
        <v>16</v>
      </c>
    </row>
    <row r="192" spans="1:39" x14ac:dyDescent="0.2">
      <c r="A192" s="5" t="s">
        <v>1570</v>
      </c>
      <c r="B192" s="4">
        <v>1</v>
      </c>
      <c r="C192" s="4">
        <v>1</v>
      </c>
      <c r="D192" s="4">
        <v>1</v>
      </c>
      <c r="E192" s="4">
        <v>0</v>
      </c>
      <c r="F192" s="4">
        <v>0</v>
      </c>
      <c r="G192" s="4" t="s">
        <v>774</v>
      </c>
      <c r="H192" s="4">
        <v>1</v>
      </c>
      <c r="I192" s="4">
        <v>0</v>
      </c>
      <c r="J192" s="4">
        <v>0</v>
      </c>
      <c r="K192" s="4">
        <v>16</v>
      </c>
    </row>
    <row r="193" spans="1:11" x14ac:dyDescent="0.2">
      <c r="A193" s="5" t="s">
        <v>1572</v>
      </c>
      <c r="B193" s="4">
        <v>1</v>
      </c>
    </row>
    <row r="194" spans="1:11" x14ac:dyDescent="0.2">
      <c r="A194" s="5" t="s">
        <v>1696</v>
      </c>
      <c r="B194" s="4">
        <v>1</v>
      </c>
      <c r="C194" s="4">
        <v>1</v>
      </c>
      <c r="D194" s="4">
        <v>1</v>
      </c>
      <c r="E194" s="4">
        <v>0</v>
      </c>
      <c r="F194" s="4">
        <v>0</v>
      </c>
      <c r="G194" s="4" t="s">
        <v>774</v>
      </c>
      <c r="H194" s="4">
        <v>1</v>
      </c>
      <c r="I194" s="4">
        <v>0</v>
      </c>
      <c r="J194" s="4">
        <v>0</v>
      </c>
      <c r="K194" s="4">
        <v>16</v>
      </c>
    </row>
    <row r="195" spans="1:11" x14ac:dyDescent="0.2">
      <c r="A195" s="5" t="s">
        <v>1704</v>
      </c>
      <c r="B195" s="4">
        <v>1</v>
      </c>
      <c r="C195" s="4">
        <v>1</v>
      </c>
      <c r="D195" s="4">
        <v>1</v>
      </c>
      <c r="E195" s="4">
        <v>0</v>
      </c>
      <c r="F195" s="4">
        <v>0</v>
      </c>
      <c r="G195" s="4" t="s">
        <v>774</v>
      </c>
      <c r="H195" s="4">
        <v>1</v>
      </c>
      <c r="I195" s="4">
        <v>0</v>
      </c>
      <c r="J195" s="4">
        <v>0</v>
      </c>
      <c r="K195" s="4">
        <v>16</v>
      </c>
    </row>
    <row r="196" spans="1:11" x14ac:dyDescent="0.2">
      <c r="A196" s="5" t="s">
        <v>1573</v>
      </c>
      <c r="B196" s="4">
        <v>1</v>
      </c>
      <c r="G196" s="4" t="s">
        <v>774</v>
      </c>
    </row>
    <row r="197" spans="1:11" x14ac:dyDescent="0.2">
      <c r="A197" s="5" t="s">
        <v>1639</v>
      </c>
      <c r="B197" s="4">
        <v>1</v>
      </c>
      <c r="G197" s="4" t="s">
        <v>774</v>
      </c>
    </row>
    <row r="198" spans="1:11" x14ac:dyDescent="0.2">
      <c r="A198" s="5" t="s">
        <v>1637</v>
      </c>
      <c r="B198" s="4">
        <v>1</v>
      </c>
      <c r="G198" s="4" t="s">
        <v>774</v>
      </c>
    </row>
    <row r="199" spans="1:11" x14ac:dyDescent="0.2">
      <c r="A199" s="5" t="s">
        <v>1698</v>
      </c>
      <c r="B199" s="4">
        <v>1</v>
      </c>
    </row>
    <row r="200" spans="1:11" x14ac:dyDescent="0.2">
      <c r="A200" s="5" t="s">
        <v>1702</v>
      </c>
      <c r="B200" s="4">
        <v>0</v>
      </c>
    </row>
    <row r="201" spans="1:11" x14ac:dyDescent="0.2">
      <c r="A201" s="5" t="s">
        <v>1701</v>
      </c>
      <c r="B201" s="4">
        <v>1</v>
      </c>
    </row>
    <row r="202" spans="1:11" x14ac:dyDescent="0.2">
      <c r="A202" s="5" t="s">
        <v>1668</v>
      </c>
      <c r="B202" s="4">
        <v>1</v>
      </c>
    </row>
    <row r="203" spans="1:11" x14ac:dyDescent="0.2">
      <c r="A203" s="5" t="s">
        <v>1666</v>
      </c>
      <c r="B203" s="4">
        <v>1</v>
      </c>
    </row>
    <row r="204" spans="1:11" x14ac:dyDescent="0.2">
      <c r="A204" s="5" t="s">
        <v>1729</v>
      </c>
      <c r="B204" s="4">
        <v>1</v>
      </c>
      <c r="C204" s="4">
        <v>1</v>
      </c>
      <c r="D204" s="4">
        <v>1</v>
      </c>
      <c r="E204" s="4">
        <v>0</v>
      </c>
      <c r="F204" s="4">
        <v>0</v>
      </c>
      <c r="G204" s="4" t="s">
        <v>774</v>
      </c>
      <c r="H204" s="4">
        <v>1</v>
      </c>
      <c r="I204" s="4">
        <v>0</v>
      </c>
      <c r="J204" s="4">
        <v>0</v>
      </c>
      <c r="K204" s="4">
        <v>16</v>
      </c>
    </row>
    <row r="205" spans="1:11" x14ac:dyDescent="0.2">
      <c r="A205" s="5" t="s">
        <v>1673</v>
      </c>
      <c r="B205" s="4">
        <v>1</v>
      </c>
      <c r="C205" s="4">
        <v>1</v>
      </c>
      <c r="D205" s="4">
        <v>1</v>
      </c>
      <c r="E205" s="4">
        <v>0</v>
      </c>
      <c r="F205" s="4">
        <v>0</v>
      </c>
      <c r="G205" s="4" t="s">
        <v>774</v>
      </c>
      <c r="H205" s="4">
        <v>1</v>
      </c>
      <c r="I205" s="4">
        <v>0</v>
      </c>
      <c r="J205" s="4">
        <v>0</v>
      </c>
      <c r="K205" s="4">
        <v>16</v>
      </c>
    </row>
    <row r="206" spans="1:11" x14ac:dyDescent="0.2">
      <c r="A206" s="5" t="s">
        <v>1675</v>
      </c>
      <c r="B206" s="4">
        <v>1</v>
      </c>
    </row>
    <row r="207" spans="1:11" x14ac:dyDescent="0.2">
      <c r="A207" s="5" t="s">
        <v>1677</v>
      </c>
      <c r="B207" s="4">
        <v>1</v>
      </c>
      <c r="G207" s="4" t="s">
        <v>774</v>
      </c>
    </row>
    <row r="208" spans="1:11" x14ac:dyDescent="0.2">
      <c r="A208" s="5" t="s">
        <v>1773</v>
      </c>
    </row>
    <row r="209" spans="1:11" x14ac:dyDescent="0.2">
      <c r="A209" s="5" t="s">
        <v>1679</v>
      </c>
    </row>
    <row r="210" spans="1:11" x14ac:dyDescent="0.2">
      <c r="A210" s="5" t="s">
        <v>1770</v>
      </c>
      <c r="B210" s="4">
        <v>1</v>
      </c>
    </row>
    <row r="211" spans="1:11" x14ac:dyDescent="0.2">
      <c r="A211" s="5" t="s">
        <v>1670</v>
      </c>
      <c r="B211" s="4">
        <v>1</v>
      </c>
    </row>
    <row r="212" spans="1:11" x14ac:dyDescent="0.2">
      <c r="A212" s="5" t="s">
        <v>1569</v>
      </c>
      <c r="B212" s="4">
        <v>1</v>
      </c>
    </row>
    <row r="213" spans="1:11" x14ac:dyDescent="0.2">
      <c r="A213" s="5" t="s">
        <v>1699</v>
      </c>
      <c r="B213" s="4">
        <v>1</v>
      </c>
      <c r="C213" s="4">
        <v>1</v>
      </c>
      <c r="D213" s="4">
        <v>1</v>
      </c>
      <c r="E213" s="4">
        <v>0</v>
      </c>
      <c r="F213" s="4">
        <v>0</v>
      </c>
      <c r="G213" s="4" t="s">
        <v>774</v>
      </c>
      <c r="H213" s="4">
        <v>1</v>
      </c>
      <c r="I213" s="4">
        <v>0</v>
      </c>
      <c r="J213" s="4">
        <v>0</v>
      </c>
      <c r="K213" s="4">
        <v>16</v>
      </c>
    </row>
    <row r="216" spans="1:11" x14ac:dyDescent="0.2">
      <c r="A216" s="5" t="s">
        <v>1772</v>
      </c>
      <c r="B216" s="4">
        <v>1</v>
      </c>
    </row>
    <row r="217" spans="1:11" x14ac:dyDescent="0.2">
      <c r="A217" s="5" t="s">
        <v>1780</v>
      </c>
      <c r="B217" s="4">
        <v>1</v>
      </c>
    </row>
    <row r="218" spans="1:11" x14ac:dyDescent="0.2">
      <c r="A218" s="5" t="s">
        <v>1771</v>
      </c>
      <c r="B218" s="4">
        <v>1</v>
      </c>
    </row>
    <row r="220" spans="1:11" x14ac:dyDescent="0.2">
      <c r="A220" s="5" t="s">
        <v>1774</v>
      </c>
      <c r="B220" s="4">
        <v>1</v>
      </c>
    </row>
    <row r="221" spans="1:11" x14ac:dyDescent="0.2">
      <c r="A221" s="5" t="s">
        <v>1777</v>
      </c>
      <c r="B221" s="4">
        <v>0</v>
      </c>
    </row>
    <row r="226" spans="1:44" x14ac:dyDescent="0.2">
      <c r="A226" s="5" t="s">
        <v>1693</v>
      </c>
    </row>
    <row r="227" spans="1:44" x14ac:dyDescent="0.2">
      <c r="A227" s="5" t="s">
        <v>1818</v>
      </c>
    </row>
    <row r="229" spans="1:44" x14ac:dyDescent="0.2">
      <c r="A229" s="5" t="s">
        <v>1776</v>
      </c>
    </row>
    <row r="230" spans="1:44" x14ac:dyDescent="0.2">
      <c r="A230" s="5" t="s">
        <v>1775</v>
      </c>
    </row>
    <row r="231" spans="1:44" x14ac:dyDescent="0.2">
      <c r="A231" s="5" t="s">
        <v>1778</v>
      </c>
    </row>
    <row r="232" spans="1:44" x14ac:dyDescent="0.2">
      <c r="A232" s="5" t="s">
        <v>1779</v>
      </c>
    </row>
    <row r="233" spans="1:44" x14ac:dyDescent="0.2">
      <c r="A233" s="5" t="s">
        <v>1697</v>
      </c>
    </row>
    <row r="234" spans="1:44" x14ac:dyDescent="0.2">
      <c r="A234" s="5" t="s">
        <v>1703</v>
      </c>
    </row>
    <row r="237" spans="1:44" x14ac:dyDescent="0.2">
      <c r="A237" s="5" t="s">
        <v>1164</v>
      </c>
      <c r="B237" s="4">
        <f>SUM(B3:B236)</f>
        <v>146</v>
      </c>
      <c r="C237" s="4">
        <f>SUM(C3:C236)</f>
        <v>127</v>
      </c>
      <c r="D237" s="4">
        <f>SUM(D3:D236)</f>
        <v>57</v>
      </c>
      <c r="E237" s="4">
        <f>SUM(E3:E236)</f>
        <v>12</v>
      </c>
      <c r="F237" s="4">
        <f>SUM(F3:F236)</f>
        <v>62</v>
      </c>
      <c r="G237" s="4">
        <f>COUNTIF(G3:G236,"Shipped")</f>
        <v>45</v>
      </c>
      <c r="H237" s="4">
        <f>SUM(H3:H236)</f>
        <v>140</v>
      </c>
      <c r="I237" s="4">
        <f t="shared" ref="I237:AQ237" si="0">SUM(I3:I236)</f>
        <v>169</v>
      </c>
      <c r="J237" s="4">
        <f t="shared" si="0"/>
        <v>66</v>
      </c>
      <c r="K237" s="4">
        <f t="shared" si="0"/>
        <v>1837</v>
      </c>
      <c r="L237" s="4">
        <f t="shared" si="0"/>
        <v>0</v>
      </c>
      <c r="M237" s="4">
        <f t="shared" si="0"/>
        <v>4</v>
      </c>
      <c r="N237" s="4">
        <f t="shared" si="0"/>
        <v>8</v>
      </c>
      <c r="O237" s="4">
        <f t="shared" si="0"/>
        <v>5</v>
      </c>
      <c r="P237" s="4">
        <f t="shared" si="0"/>
        <v>2</v>
      </c>
      <c r="Q237" s="4">
        <f t="shared" si="0"/>
        <v>3</v>
      </c>
      <c r="R237" s="4">
        <f t="shared" si="0"/>
        <v>8</v>
      </c>
      <c r="S237" s="4">
        <f t="shared" si="0"/>
        <v>6</v>
      </c>
      <c r="T237" s="4">
        <f t="shared" si="0"/>
        <v>4</v>
      </c>
      <c r="U237" s="4">
        <f t="shared" si="0"/>
        <v>6</v>
      </c>
      <c r="V237" s="4">
        <f t="shared" si="0"/>
        <v>5</v>
      </c>
      <c r="W237" s="4">
        <f t="shared" si="0"/>
        <v>7</v>
      </c>
      <c r="X237" s="4">
        <f t="shared" si="0"/>
        <v>3</v>
      </c>
      <c r="Y237" s="4">
        <f t="shared" si="0"/>
        <v>5</v>
      </c>
      <c r="Z237" s="4">
        <f t="shared" si="0"/>
        <v>10</v>
      </c>
      <c r="AA237" s="4">
        <f t="shared" si="0"/>
        <v>4</v>
      </c>
      <c r="AB237" s="4">
        <f t="shared" si="0"/>
        <v>3</v>
      </c>
      <c r="AC237" s="4">
        <f t="shared" si="0"/>
        <v>8</v>
      </c>
      <c r="AD237" s="4">
        <f t="shared" si="0"/>
        <v>5</v>
      </c>
      <c r="AE237" s="4">
        <f t="shared" si="0"/>
        <v>5</v>
      </c>
      <c r="AF237" s="4">
        <f t="shared" si="0"/>
        <v>7</v>
      </c>
      <c r="AG237" s="4">
        <f t="shared" si="0"/>
        <v>6</v>
      </c>
      <c r="AH237" s="4">
        <f t="shared" si="0"/>
        <v>7</v>
      </c>
      <c r="AI237" s="4">
        <f t="shared" si="0"/>
        <v>7</v>
      </c>
      <c r="AJ237" s="4">
        <f t="shared" si="0"/>
        <v>5</v>
      </c>
      <c r="AK237" s="4">
        <f t="shared" si="0"/>
        <v>5</v>
      </c>
      <c r="AL237" s="4">
        <f t="shared" si="0"/>
        <v>5</v>
      </c>
      <c r="AM237" s="4">
        <f t="shared" si="0"/>
        <v>6</v>
      </c>
      <c r="AN237" s="4">
        <f t="shared" si="0"/>
        <v>6</v>
      </c>
      <c r="AO237" s="4">
        <f t="shared" si="0"/>
        <v>3</v>
      </c>
      <c r="AP237" s="4">
        <f t="shared" si="0"/>
        <v>4</v>
      </c>
      <c r="AQ237" s="4">
        <f t="shared" si="0"/>
        <v>7</v>
      </c>
      <c r="AR237" s="4">
        <f>SUM(AB237:AQ237)</f>
        <v>89</v>
      </c>
    </row>
    <row r="238" spans="1:44" x14ac:dyDescent="0.2">
      <c r="A238" s="5" t="s">
        <v>1144</v>
      </c>
      <c r="B238" s="4">
        <f>COUNT(B4:B236)</f>
        <v>190</v>
      </c>
      <c r="C238" s="4">
        <f>COUNT(C4:C236)</f>
        <v>139</v>
      </c>
      <c r="D238" s="4">
        <f>COUNT(D4:D236)</f>
        <v>99</v>
      </c>
      <c r="E238" s="4">
        <f>COUNT(E4:E236)</f>
        <v>86</v>
      </c>
      <c r="F238" s="4">
        <f>COUNT(F4:F236)</f>
        <v>111</v>
      </c>
      <c r="G238" s="4">
        <f>COUNTIF(G3:G236,"Ready for Mounting")</f>
        <v>51</v>
      </c>
      <c r="H238" s="4">
        <f t="shared" ref="H238:AQ238" si="1">COUNT(H4:H236)</f>
        <v>151</v>
      </c>
      <c r="I238" s="4">
        <f t="shared" si="1"/>
        <v>130</v>
      </c>
      <c r="J238" s="4">
        <f t="shared" si="1"/>
        <v>129</v>
      </c>
      <c r="K238" s="4">
        <f t="shared" si="1"/>
        <v>131</v>
      </c>
      <c r="L238" s="4">
        <f t="shared" si="1"/>
        <v>0</v>
      </c>
      <c r="M238" s="4">
        <f t="shared" si="1"/>
        <v>4</v>
      </c>
      <c r="N238" s="4">
        <f t="shared" si="1"/>
        <v>5</v>
      </c>
      <c r="O238" s="4">
        <f t="shared" si="1"/>
        <v>4</v>
      </c>
      <c r="P238" s="4">
        <f t="shared" si="1"/>
        <v>2</v>
      </c>
      <c r="Q238" s="4">
        <f t="shared" si="1"/>
        <v>3</v>
      </c>
      <c r="R238" s="4">
        <f t="shared" si="1"/>
        <v>8</v>
      </c>
      <c r="S238" s="4">
        <f t="shared" si="1"/>
        <v>5</v>
      </c>
      <c r="T238" s="4">
        <f t="shared" si="1"/>
        <v>3</v>
      </c>
      <c r="U238" s="4">
        <f t="shared" si="1"/>
        <v>6</v>
      </c>
      <c r="V238" s="4">
        <f t="shared" si="1"/>
        <v>5</v>
      </c>
      <c r="W238" s="4">
        <f t="shared" si="1"/>
        <v>7</v>
      </c>
      <c r="X238" s="4">
        <f t="shared" si="1"/>
        <v>3</v>
      </c>
      <c r="Y238" s="4">
        <f t="shared" si="1"/>
        <v>4</v>
      </c>
      <c r="Z238" s="4">
        <f t="shared" si="1"/>
        <v>8</v>
      </c>
      <c r="AA238" s="4">
        <f t="shared" si="1"/>
        <v>4</v>
      </c>
      <c r="AB238" s="4">
        <f t="shared" si="1"/>
        <v>3</v>
      </c>
      <c r="AC238" s="4">
        <f t="shared" si="1"/>
        <v>8</v>
      </c>
      <c r="AD238" s="4">
        <f t="shared" si="1"/>
        <v>5</v>
      </c>
      <c r="AE238" s="4">
        <f t="shared" si="1"/>
        <v>5</v>
      </c>
      <c r="AF238" s="4">
        <f t="shared" si="1"/>
        <v>7</v>
      </c>
      <c r="AG238" s="4">
        <f t="shared" si="1"/>
        <v>6</v>
      </c>
      <c r="AH238" s="4">
        <f t="shared" si="1"/>
        <v>7</v>
      </c>
      <c r="AI238" s="4">
        <f t="shared" si="1"/>
        <v>7</v>
      </c>
      <c r="AJ238" s="4">
        <f t="shared" si="1"/>
        <v>5</v>
      </c>
      <c r="AK238" s="4">
        <f t="shared" si="1"/>
        <v>5</v>
      </c>
      <c r="AL238" s="4">
        <f t="shared" si="1"/>
        <v>5</v>
      </c>
      <c r="AM238" s="4">
        <f t="shared" si="1"/>
        <v>6</v>
      </c>
      <c r="AN238" s="4">
        <f t="shared" si="1"/>
        <v>6</v>
      </c>
      <c r="AO238" s="4">
        <f t="shared" si="1"/>
        <v>3</v>
      </c>
      <c r="AP238" s="4">
        <f t="shared" si="1"/>
        <v>4</v>
      </c>
      <c r="AQ238" s="4">
        <f t="shared" si="1"/>
        <v>7</v>
      </c>
      <c r="AR238" s="4">
        <f>SUM(L237:AB237)</f>
        <v>83</v>
      </c>
    </row>
    <row r="239" spans="1:44" x14ac:dyDescent="0.2">
      <c r="A239" s="5" t="s">
        <v>1165</v>
      </c>
      <c r="B239" s="4">
        <f>B237/B238</f>
        <v>0.76842105263157889</v>
      </c>
      <c r="C239" s="4">
        <f>C237/H237</f>
        <v>0.90714285714285714</v>
      </c>
      <c r="D239" s="4">
        <f>D237/(D237+E237+F237)</f>
        <v>0.4351145038167939</v>
      </c>
      <c r="E239" s="4">
        <f>E237/(E237+F237+D237)</f>
        <v>9.1603053435114504E-2</v>
      </c>
      <c r="F239" s="4">
        <f>F237/(F237+E237+D237)</f>
        <v>0.47328244274809161</v>
      </c>
      <c r="G239" s="4">
        <f>COUNTIF(G3:G236, "Rejected")</f>
        <v>94</v>
      </c>
      <c r="H239" s="4">
        <f>H237/H238</f>
        <v>0.92715231788079466</v>
      </c>
      <c r="I239" s="4">
        <f>I237/(16*(D237+E237+F237))</f>
        <v>8.0629770992366415E-2</v>
      </c>
      <c r="J239" s="4">
        <f>J237/(16*(E237+F237+D237))</f>
        <v>3.1488549618320608E-2</v>
      </c>
      <c r="K239" s="4">
        <f>K237/(16*(F237+D237+E237))</f>
        <v>0.87643129770992367</v>
      </c>
      <c r="L239" s="4">
        <f>L237/$AR238</f>
        <v>0</v>
      </c>
      <c r="M239" s="17">
        <f t="shared" ref="M239:AA239" si="2">M237/$AR238</f>
        <v>4.8192771084337352E-2</v>
      </c>
      <c r="N239" s="17">
        <f t="shared" si="2"/>
        <v>9.6385542168674704E-2</v>
      </c>
      <c r="O239" s="4">
        <f t="shared" si="2"/>
        <v>6.0240963855421686E-2</v>
      </c>
      <c r="P239" s="4">
        <f t="shared" si="2"/>
        <v>2.4096385542168676E-2</v>
      </c>
      <c r="Q239" s="4">
        <f t="shared" si="2"/>
        <v>3.614457831325301E-2</v>
      </c>
      <c r="R239" s="4">
        <f t="shared" si="2"/>
        <v>9.6385542168674704E-2</v>
      </c>
      <c r="S239" s="4">
        <f t="shared" si="2"/>
        <v>7.2289156626506021E-2</v>
      </c>
      <c r="T239" s="4">
        <f t="shared" si="2"/>
        <v>4.8192771084337352E-2</v>
      </c>
      <c r="U239" s="4">
        <f t="shared" si="2"/>
        <v>7.2289156626506021E-2</v>
      </c>
      <c r="V239" s="4">
        <f t="shared" si="2"/>
        <v>6.0240963855421686E-2</v>
      </c>
      <c r="W239" s="4">
        <f>W237/$AR238</f>
        <v>8.4337349397590355E-2</v>
      </c>
      <c r="X239" s="4">
        <f t="shared" si="2"/>
        <v>3.614457831325301E-2</v>
      </c>
      <c r="Y239" s="4">
        <f t="shared" si="2"/>
        <v>6.0240963855421686E-2</v>
      </c>
      <c r="Z239" s="4">
        <f t="shared" si="2"/>
        <v>0.12048192771084337</v>
      </c>
      <c r="AA239" s="4">
        <f t="shared" si="2"/>
        <v>4.8192771084337352E-2</v>
      </c>
      <c r="AB239" s="4">
        <f>AB237/$AR237</f>
        <v>3.3707865168539325E-2</v>
      </c>
      <c r="AC239" s="4">
        <f t="shared" ref="AC239:AQ239" si="3">AC237/$AR237</f>
        <v>8.98876404494382E-2</v>
      </c>
      <c r="AD239" s="4">
        <f t="shared" si="3"/>
        <v>5.6179775280898875E-2</v>
      </c>
      <c r="AE239" s="4">
        <f t="shared" si="3"/>
        <v>5.6179775280898875E-2</v>
      </c>
      <c r="AF239" s="4">
        <f t="shared" si="3"/>
        <v>7.8651685393258425E-2</v>
      </c>
      <c r="AG239" s="4">
        <f t="shared" si="3"/>
        <v>6.741573033707865E-2</v>
      </c>
      <c r="AH239" s="4">
        <f t="shared" si="3"/>
        <v>7.8651685393258425E-2</v>
      </c>
      <c r="AI239" s="4">
        <f t="shared" si="3"/>
        <v>7.8651685393258425E-2</v>
      </c>
      <c r="AJ239" s="4">
        <f t="shared" si="3"/>
        <v>5.6179775280898875E-2</v>
      </c>
      <c r="AK239" s="4">
        <f t="shared" si="3"/>
        <v>5.6179775280898875E-2</v>
      </c>
      <c r="AL239" s="4">
        <f t="shared" si="3"/>
        <v>5.6179775280898875E-2</v>
      </c>
      <c r="AM239" s="4">
        <f t="shared" si="3"/>
        <v>6.741573033707865E-2</v>
      </c>
      <c r="AN239" s="4">
        <f t="shared" si="3"/>
        <v>6.741573033707865E-2</v>
      </c>
      <c r="AO239" s="4">
        <f t="shared" si="3"/>
        <v>3.3707865168539325E-2</v>
      </c>
      <c r="AP239" s="4">
        <f t="shared" si="3"/>
        <v>4.49438202247191E-2</v>
      </c>
      <c r="AQ239" s="4">
        <f t="shared" si="3"/>
        <v>7.8651685393258425E-2</v>
      </c>
    </row>
    <row r="240" spans="1:44" x14ac:dyDescent="0.2">
      <c r="F240" s="4">
        <f>SUM(D237:F237)</f>
        <v>131</v>
      </c>
      <c r="G240" s="4">
        <f>SUM(G237:G239)</f>
        <v>190</v>
      </c>
      <c r="H240" s="4">
        <f>F240/G240</f>
        <v>0.68947368421052635</v>
      </c>
    </row>
    <row r="241" spans="7:8" x14ac:dyDescent="0.2">
      <c r="G241" s="4" t="s">
        <v>731</v>
      </c>
      <c r="H241" s="4">
        <f>G239/(G239+G238)</f>
        <v>0.64827586206896548</v>
      </c>
    </row>
    <row r="242" spans="7:8" x14ac:dyDescent="0.2">
      <c r="G242" s="4" t="s">
        <v>787</v>
      </c>
      <c r="H242" s="4">
        <f>G238/(G238+G239)</f>
        <v>0.35172413793103446</v>
      </c>
    </row>
  </sheetData>
  <mergeCells count="3">
    <mergeCell ref="D1:F1"/>
    <mergeCell ref="L1:AA1"/>
    <mergeCell ref="AB1:AQ1"/>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5"/>
  <sheetViews>
    <sheetView workbookViewId="0">
      <pane ySplit="1" topLeftCell="A205" activePane="bottomLeft" state="frozen"/>
      <selection pane="bottomLeft" activeCell="I230" sqref="I230"/>
    </sheetView>
  </sheetViews>
  <sheetFormatPr baseColWidth="10" defaultRowHeight="16" x14ac:dyDescent="0.2"/>
  <cols>
    <col min="1" max="1" width="9.33203125" style="5" bestFit="1" customWidth="1"/>
    <col min="2" max="2" width="12.33203125" style="4" bestFit="1" customWidth="1"/>
    <col min="3" max="5" width="10.83203125" style="4"/>
    <col min="6" max="6" width="14.5" style="4" customWidth="1"/>
    <col min="7" max="7" width="9.6640625" style="4" bestFit="1" customWidth="1"/>
    <col min="8" max="8" width="24.1640625" style="4" customWidth="1"/>
    <col min="9" max="16384" width="10.83203125" style="4"/>
  </cols>
  <sheetData>
    <row r="1" spans="1:21" x14ac:dyDescent="0.2">
      <c r="A1" s="9" t="s">
        <v>149</v>
      </c>
      <c r="B1" s="4" t="s">
        <v>625</v>
      </c>
      <c r="C1" s="4" t="s">
        <v>626</v>
      </c>
      <c r="D1" s="4" t="s">
        <v>627</v>
      </c>
      <c r="E1" s="4" t="s">
        <v>628</v>
      </c>
      <c r="F1" s="4" t="s">
        <v>660</v>
      </c>
      <c r="G1" s="4" t="s">
        <v>661</v>
      </c>
      <c r="H1" s="4" t="s">
        <v>1045</v>
      </c>
      <c r="M1" s="4" t="s">
        <v>637</v>
      </c>
      <c r="N1" s="4" t="s">
        <v>437</v>
      </c>
      <c r="O1" s="4" t="s">
        <v>432</v>
      </c>
      <c r="P1" s="4" t="s">
        <v>434</v>
      </c>
      <c r="Q1" s="4" t="s">
        <v>433</v>
      </c>
      <c r="R1" s="4" t="s">
        <v>435</v>
      </c>
      <c r="S1" s="4" t="s">
        <v>436</v>
      </c>
      <c r="T1" s="4" t="s">
        <v>293</v>
      </c>
      <c r="U1" s="4" t="s">
        <v>225</v>
      </c>
    </row>
    <row r="2" spans="1:21" x14ac:dyDescent="0.2">
      <c r="A2" s="5" t="s">
        <v>204</v>
      </c>
    </row>
    <row r="3" spans="1:21" x14ac:dyDescent="0.2">
      <c r="A3" s="5" t="s">
        <v>206</v>
      </c>
    </row>
    <row r="4" spans="1:21" x14ac:dyDescent="0.2">
      <c r="A4" s="5" t="s">
        <v>209</v>
      </c>
    </row>
    <row r="5" spans="1:21" x14ac:dyDescent="0.2">
      <c r="A5" s="5" t="s">
        <v>218</v>
      </c>
      <c r="B5" s="4" t="s">
        <v>665</v>
      </c>
    </row>
    <row r="6" spans="1:21" x14ac:dyDescent="0.2">
      <c r="A6" s="5" t="s">
        <v>159</v>
      </c>
    </row>
    <row r="7" spans="1:21" x14ac:dyDescent="0.2">
      <c r="A7" s="5" t="s">
        <v>220</v>
      </c>
    </row>
    <row r="8" spans="1:21" x14ac:dyDescent="0.2">
      <c r="A8" s="5" t="s">
        <v>222</v>
      </c>
    </row>
    <row r="9" spans="1:21" x14ac:dyDescent="0.2">
      <c r="A9" s="5" t="s">
        <v>227</v>
      </c>
    </row>
    <row r="10" spans="1:21" x14ac:dyDescent="0.2">
      <c r="A10" s="5" t="s">
        <v>231</v>
      </c>
    </row>
    <row r="11" spans="1:21" x14ac:dyDescent="0.2">
      <c r="A11" s="5" t="s">
        <v>233</v>
      </c>
    </row>
    <row r="12" spans="1:21" x14ac:dyDescent="0.2">
      <c r="A12" s="5" t="s">
        <v>235</v>
      </c>
    </row>
    <row r="13" spans="1:21" x14ac:dyDescent="0.2">
      <c r="A13" s="5" t="s">
        <v>291</v>
      </c>
    </row>
    <row r="14" spans="1:21" x14ac:dyDescent="0.2">
      <c r="A14" s="5" t="s">
        <v>229</v>
      </c>
    </row>
    <row r="15" spans="1:21" x14ac:dyDescent="0.2">
      <c r="A15" s="5" t="s">
        <v>285</v>
      </c>
    </row>
    <row r="16" spans="1:21" x14ac:dyDescent="0.2">
      <c r="A16" s="5" t="s">
        <v>280</v>
      </c>
    </row>
    <row r="17" spans="1:2" x14ac:dyDescent="0.2">
      <c r="A17" s="5" t="s">
        <v>282</v>
      </c>
    </row>
    <row r="18" spans="1:2" x14ac:dyDescent="0.2">
      <c r="A18" s="5" t="s">
        <v>284</v>
      </c>
    </row>
    <row r="19" spans="1:2" x14ac:dyDescent="0.2">
      <c r="A19" s="5" t="s">
        <v>287</v>
      </c>
    </row>
    <row r="20" spans="1:2" x14ac:dyDescent="0.2">
      <c r="A20" s="5" t="s">
        <v>289</v>
      </c>
    </row>
    <row r="21" spans="1:2" x14ac:dyDescent="0.2">
      <c r="A21" s="5" t="s">
        <v>422</v>
      </c>
    </row>
    <row r="22" spans="1:2" x14ac:dyDescent="0.2">
      <c r="A22" s="5" t="s">
        <v>413</v>
      </c>
    </row>
    <row r="23" spans="1:2" x14ac:dyDescent="0.2">
      <c r="A23" s="5" t="s">
        <v>408</v>
      </c>
    </row>
    <row r="24" spans="1:2" x14ac:dyDescent="0.2">
      <c r="A24" s="5" t="s">
        <v>404</v>
      </c>
    </row>
    <row r="25" spans="1:2" x14ac:dyDescent="0.2">
      <c r="A25" s="5" t="s">
        <v>431</v>
      </c>
    </row>
    <row r="26" spans="1:2" x14ac:dyDescent="0.2">
      <c r="A26" s="5" t="s">
        <v>438</v>
      </c>
    </row>
    <row r="27" spans="1:2" x14ac:dyDescent="0.2">
      <c r="A27" s="5" t="s">
        <v>444</v>
      </c>
    </row>
    <row r="28" spans="1:2" x14ac:dyDescent="0.2">
      <c r="A28" s="5" t="s">
        <v>446</v>
      </c>
    </row>
    <row r="29" spans="1:2" x14ac:dyDescent="0.2">
      <c r="A29" s="5" t="s">
        <v>448</v>
      </c>
    </row>
    <row r="30" spans="1:2" x14ac:dyDescent="0.2">
      <c r="A30" s="5" t="s">
        <v>450</v>
      </c>
    </row>
    <row r="31" spans="1:2" x14ac:dyDescent="0.2">
      <c r="A31" s="5" t="s">
        <v>451</v>
      </c>
    </row>
    <row r="32" spans="1:2" x14ac:dyDescent="0.2">
      <c r="A32" s="5" t="s">
        <v>420</v>
      </c>
      <c r="B32" s="4" t="s">
        <v>665</v>
      </c>
    </row>
    <row r="33" spans="1:2" x14ac:dyDescent="0.2">
      <c r="A33" s="5" t="s">
        <v>416</v>
      </c>
    </row>
    <row r="34" spans="1:2" x14ac:dyDescent="0.2">
      <c r="A34" s="5" t="s">
        <v>578</v>
      </c>
    </row>
    <row r="35" spans="1:2" x14ac:dyDescent="0.2">
      <c r="A35" s="5" t="s">
        <v>577</v>
      </c>
    </row>
    <row r="36" spans="1:2" x14ac:dyDescent="0.2">
      <c r="A36" s="5" t="s">
        <v>541</v>
      </c>
    </row>
    <row r="37" spans="1:2" x14ac:dyDescent="0.2">
      <c r="A37" s="5" t="s">
        <v>543</v>
      </c>
      <c r="B37" s="4" t="s">
        <v>665</v>
      </c>
    </row>
    <row r="38" spans="1:2" x14ac:dyDescent="0.2">
      <c r="A38" s="5" t="s">
        <v>545</v>
      </c>
    </row>
    <row r="39" spans="1:2" x14ac:dyDescent="0.2">
      <c r="A39" s="5" t="s">
        <v>561</v>
      </c>
    </row>
    <row r="40" spans="1:2" x14ac:dyDescent="0.2">
      <c r="A40" s="5" t="s">
        <v>529</v>
      </c>
    </row>
    <row r="41" spans="1:2" x14ac:dyDescent="0.2">
      <c r="A41" s="5" t="s">
        <v>571</v>
      </c>
    </row>
    <row r="42" spans="1:2" x14ac:dyDescent="0.2">
      <c r="A42" s="5" t="s">
        <v>572</v>
      </c>
    </row>
    <row r="43" spans="1:2" x14ac:dyDescent="0.2">
      <c r="A43" s="5" t="s">
        <v>573</v>
      </c>
    </row>
    <row r="44" spans="1:2" x14ac:dyDescent="0.2">
      <c r="A44" s="5" t="s">
        <v>574</v>
      </c>
    </row>
    <row r="45" spans="1:2" x14ac:dyDescent="0.2">
      <c r="A45" s="5" t="s">
        <v>575</v>
      </c>
    </row>
    <row r="46" spans="1:2" x14ac:dyDescent="0.2">
      <c r="A46" s="5" t="s">
        <v>539</v>
      </c>
    </row>
    <row r="47" spans="1:2" x14ac:dyDescent="0.2">
      <c r="A47" s="5" t="s">
        <v>527</v>
      </c>
    </row>
    <row r="48" spans="1:2" x14ac:dyDescent="0.2">
      <c r="A48" s="5" t="s">
        <v>524</v>
      </c>
    </row>
    <row r="49" spans="1:7" x14ac:dyDescent="0.2">
      <c r="A49" s="5" t="s">
        <v>576</v>
      </c>
    </row>
    <row r="50" spans="1:7" x14ac:dyDescent="0.2">
      <c r="A50" s="5" t="s">
        <v>631</v>
      </c>
      <c r="B50" s="4" t="s">
        <v>664</v>
      </c>
      <c r="C50" s="4">
        <v>2</v>
      </c>
      <c r="D50" s="4">
        <v>2</v>
      </c>
      <c r="E50" s="4">
        <v>1</v>
      </c>
    </row>
    <row r="51" spans="1:7" x14ac:dyDescent="0.2">
      <c r="A51" s="5" t="s">
        <v>632</v>
      </c>
      <c r="B51" s="4" t="s">
        <v>665</v>
      </c>
      <c r="C51" s="4">
        <v>1</v>
      </c>
      <c r="D51" s="4">
        <v>1</v>
      </c>
      <c r="E51" s="4">
        <v>1</v>
      </c>
    </row>
    <row r="52" spans="1:7" x14ac:dyDescent="0.2">
      <c r="A52" s="5" t="s">
        <v>634</v>
      </c>
      <c r="B52" s="4" t="s">
        <v>658</v>
      </c>
      <c r="C52" s="4">
        <v>3</v>
      </c>
      <c r="D52" s="4">
        <v>3</v>
      </c>
      <c r="E52" s="4">
        <v>1</v>
      </c>
    </row>
    <row r="53" spans="1:7" x14ac:dyDescent="0.2">
      <c r="A53" s="5" t="s">
        <v>997</v>
      </c>
      <c r="B53" s="4" t="s">
        <v>664</v>
      </c>
      <c r="C53" s="4">
        <v>1</v>
      </c>
      <c r="D53" s="4">
        <v>1</v>
      </c>
      <c r="E53" s="4">
        <v>2</v>
      </c>
      <c r="F53" s="4" t="s">
        <v>859</v>
      </c>
      <c r="G53" s="4" t="s">
        <v>1007</v>
      </c>
    </row>
    <row r="54" spans="1:7" x14ac:dyDescent="0.2">
      <c r="A54" s="5" t="s">
        <v>998</v>
      </c>
      <c r="B54" s="4" t="s">
        <v>664</v>
      </c>
      <c r="C54" s="4">
        <v>2</v>
      </c>
      <c r="D54" s="4">
        <v>2</v>
      </c>
      <c r="E54" s="4">
        <v>2</v>
      </c>
      <c r="F54" s="4" t="s">
        <v>859</v>
      </c>
      <c r="G54" s="4" t="s">
        <v>1007</v>
      </c>
    </row>
    <row r="55" spans="1:7" x14ac:dyDescent="0.2">
      <c r="A55" s="5" t="s">
        <v>996</v>
      </c>
      <c r="B55" s="4" t="s">
        <v>664</v>
      </c>
      <c r="C55" s="4">
        <v>3</v>
      </c>
      <c r="D55" s="4">
        <v>3</v>
      </c>
      <c r="E55" s="4">
        <v>2</v>
      </c>
      <c r="F55" s="4" t="s">
        <v>859</v>
      </c>
      <c r="G55" s="4" t="s">
        <v>1007</v>
      </c>
    </row>
    <row r="56" spans="1:7" x14ac:dyDescent="0.2">
      <c r="A56" s="5" t="s">
        <v>641</v>
      </c>
      <c r="B56" s="4" t="s">
        <v>654</v>
      </c>
      <c r="C56" s="4">
        <v>2</v>
      </c>
      <c r="D56" s="4">
        <v>2</v>
      </c>
      <c r="E56" s="4">
        <v>2</v>
      </c>
    </row>
    <row r="57" spans="1:7" x14ac:dyDescent="0.2">
      <c r="A57" s="5" t="s">
        <v>639</v>
      </c>
      <c r="B57" s="4" t="s">
        <v>654</v>
      </c>
      <c r="C57" s="4">
        <v>1</v>
      </c>
      <c r="D57" s="4">
        <v>1</v>
      </c>
      <c r="E57" s="4">
        <v>2</v>
      </c>
    </row>
    <row r="58" spans="1:7" x14ac:dyDescent="0.2">
      <c r="A58" s="5" t="s">
        <v>643</v>
      </c>
      <c r="C58" s="4">
        <v>3</v>
      </c>
      <c r="D58" s="4">
        <v>3</v>
      </c>
      <c r="E58" s="4">
        <v>2</v>
      </c>
    </row>
    <row r="59" spans="1:7" x14ac:dyDescent="0.2">
      <c r="A59" s="5" t="s">
        <v>636</v>
      </c>
      <c r="B59" s="4" t="s">
        <v>654</v>
      </c>
      <c r="C59" s="4">
        <v>4</v>
      </c>
      <c r="D59" s="4">
        <v>4</v>
      </c>
      <c r="E59" s="4">
        <v>1</v>
      </c>
    </row>
    <row r="60" spans="1:7" x14ac:dyDescent="0.2">
      <c r="A60" s="5" t="s">
        <v>651</v>
      </c>
      <c r="C60" s="4">
        <v>3</v>
      </c>
      <c r="D60" s="4">
        <v>3</v>
      </c>
      <c r="E60" s="4">
        <v>3</v>
      </c>
    </row>
    <row r="61" spans="1:7" x14ac:dyDescent="0.2">
      <c r="A61" s="5" t="s">
        <v>653</v>
      </c>
      <c r="B61" s="4" t="s">
        <v>654</v>
      </c>
      <c r="C61" s="4">
        <v>4</v>
      </c>
      <c r="D61" s="4">
        <v>4</v>
      </c>
      <c r="E61" s="4">
        <v>3</v>
      </c>
    </row>
    <row r="62" spans="1:7" x14ac:dyDescent="0.2">
      <c r="A62" s="5" t="s">
        <v>647</v>
      </c>
      <c r="B62" s="4" t="s">
        <v>654</v>
      </c>
      <c r="C62" s="4">
        <v>1</v>
      </c>
      <c r="D62" s="4">
        <v>1</v>
      </c>
      <c r="E62" s="4">
        <v>3</v>
      </c>
    </row>
    <row r="63" spans="1:7" x14ac:dyDescent="0.2">
      <c r="A63" s="5" t="s">
        <v>649</v>
      </c>
      <c r="B63" s="4" t="s">
        <v>713</v>
      </c>
      <c r="C63" s="4">
        <v>2</v>
      </c>
      <c r="D63" s="4">
        <v>2</v>
      </c>
      <c r="E63" s="4">
        <v>3</v>
      </c>
    </row>
    <row r="64" spans="1:7" x14ac:dyDescent="0.2">
      <c r="A64" s="5" t="s">
        <v>645</v>
      </c>
      <c r="B64" s="4" t="s">
        <v>668</v>
      </c>
      <c r="C64" s="4">
        <v>4</v>
      </c>
      <c r="D64" s="4">
        <v>4</v>
      </c>
      <c r="E64" s="4">
        <v>2</v>
      </c>
    </row>
    <row r="65" spans="1:13" x14ac:dyDescent="0.2">
      <c r="A65" s="5" t="s">
        <v>1034</v>
      </c>
      <c r="B65" s="4" t="s">
        <v>664</v>
      </c>
      <c r="C65" s="4">
        <v>3</v>
      </c>
      <c r="D65" s="4">
        <v>3</v>
      </c>
      <c r="E65" s="4">
        <v>2</v>
      </c>
      <c r="F65" s="4" t="s">
        <v>859</v>
      </c>
      <c r="H65" s="4" t="s">
        <v>1076</v>
      </c>
    </row>
    <row r="66" spans="1:13" x14ac:dyDescent="0.2">
      <c r="A66" s="5" t="s">
        <v>736</v>
      </c>
      <c r="B66" s="4" t="s">
        <v>658</v>
      </c>
      <c r="C66" s="4">
        <v>1</v>
      </c>
      <c r="D66" s="4">
        <v>1</v>
      </c>
      <c r="E66" s="4">
        <v>1</v>
      </c>
    </row>
    <row r="67" spans="1:13" x14ac:dyDescent="0.2">
      <c r="A67" s="5" t="s">
        <v>738</v>
      </c>
      <c r="B67" s="4" t="s">
        <v>664</v>
      </c>
      <c r="C67" s="4">
        <v>2</v>
      </c>
      <c r="D67" s="4">
        <v>2</v>
      </c>
      <c r="E67" s="4">
        <v>1</v>
      </c>
      <c r="I67" s="4" t="s">
        <v>626</v>
      </c>
      <c r="J67" s="4">
        <v>1</v>
      </c>
      <c r="K67" s="4">
        <v>2</v>
      </c>
      <c r="L67" s="4">
        <v>3</v>
      </c>
      <c r="M67" s="4">
        <v>4</v>
      </c>
    </row>
    <row r="68" spans="1:13" x14ac:dyDescent="0.2">
      <c r="A68" s="4" t="s">
        <v>744</v>
      </c>
      <c r="B68" s="4" t="s">
        <v>664</v>
      </c>
      <c r="C68" s="4">
        <v>1</v>
      </c>
      <c r="D68" s="4">
        <v>1</v>
      </c>
      <c r="E68" s="4">
        <v>2</v>
      </c>
      <c r="H68" s="4" t="s">
        <v>1544</v>
      </c>
      <c r="I68" s="4" t="s">
        <v>665</v>
      </c>
      <c r="J68" s="4">
        <v>1</v>
      </c>
      <c r="K68" s="4">
        <v>3</v>
      </c>
      <c r="L68" s="4">
        <v>2</v>
      </c>
      <c r="M68" s="4">
        <v>2</v>
      </c>
    </row>
    <row r="69" spans="1:13" x14ac:dyDescent="0.2">
      <c r="A69" s="5" t="s">
        <v>746</v>
      </c>
      <c r="B69" s="4" t="s">
        <v>664</v>
      </c>
      <c r="C69" s="4">
        <v>2</v>
      </c>
      <c r="D69" s="4">
        <v>2</v>
      </c>
      <c r="E69" s="4">
        <v>2</v>
      </c>
      <c r="I69" s="4" t="s">
        <v>668</v>
      </c>
      <c r="J69" s="4">
        <v>3</v>
      </c>
      <c r="K69" s="4">
        <v>2</v>
      </c>
      <c r="L69" s="4">
        <v>1</v>
      </c>
      <c r="M69" s="4">
        <v>4</v>
      </c>
    </row>
    <row r="70" spans="1:13" x14ac:dyDescent="0.2">
      <c r="A70" s="5" t="s">
        <v>742</v>
      </c>
      <c r="B70" s="4" t="s">
        <v>654</v>
      </c>
      <c r="C70" s="4">
        <v>3</v>
      </c>
      <c r="D70" s="4">
        <v>3</v>
      </c>
      <c r="E70" s="4">
        <v>1</v>
      </c>
    </row>
    <row r="71" spans="1:13" x14ac:dyDescent="0.2">
      <c r="A71" s="5" t="s">
        <v>740</v>
      </c>
      <c r="B71" s="4" t="s">
        <v>664</v>
      </c>
      <c r="C71" s="4">
        <v>4</v>
      </c>
      <c r="D71" s="4">
        <v>4</v>
      </c>
      <c r="E71" s="4">
        <v>1</v>
      </c>
    </row>
    <row r="72" spans="1:13" x14ac:dyDescent="0.2">
      <c r="A72" s="5" t="s">
        <v>748</v>
      </c>
      <c r="B72" s="4" t="s">
        <v>800</v>
      </c>
      <c r="C72" s="4">
        <v>3</v>
      </c>
      <c r="D72" s="4">
        <v>3</v>
      </c>
      <c r="E72" s="4">
        <v>2</v>
      </c>
      <c r="H72" s="4" t="s">
        <v>1544</v>
      </c>
    </row>
    <row r="73" spans="1:13" x14ac:dyDescent="0.2">
      <c r="A73" s="5" t="s">
        <v>750</v>
      </c>
      <c r="B73" s="4" t="s">
        <v>654</v>
      </c>
      <c r="C73" s="4">
        <v>4</v>
      </c>
      <c r="D73" s="4">
        <v>4</v>
      </c>
      <c r="E73" s="4">
        <v>2</v>
      </c>
    </row>
    <row r="74" spans="1:13" x14ac:dyDescent="0.2">
      <c r="A74" s="5" t="s">
        <v>1377</v>
      </c>
      <c r="B74" s="4" t="s">
        <v>665</v>
      </c>
      <c r="C74" s="4">
        <v>1</v>
      </c>
      <c r="D74" s="4">
        <v>1</v>
      </c>
      <c r="E74" s="4">
        <v>1</v>
      </c>
      <c r="F74" s="4" t="s">
        <v>859</v>
      </c>
      <c r="G74" s="4" t="s">
        <v>1007</v>
      </c>
      <c r="H74" s="4" t="s">
        <v>1246</v>
      </c>
      <c r="I74" s="4" t="s">
        <v>1076</v>
      </c>
      <c r="J74" s="4" t="s">
        <v>1381</v>
      </c>
    </row>
    <row r="75" spans="1:13" x14ac:dyDescent="0.2">
      <c r="A75" s="5" t="s">
        <v>1032</v>
      </c>
      <c r="B75" s="4" t="s">
        <v>664</v>
      </c>
      <c r="C75" s="4">
        <v>2</v>
      </c>
      <c r="D75" s="4">
        <v>2</v>
      </c>
      <c r="E75" s="4">
        <v>2</v>
      </c>
      <c r="F75" s="4" t="s">
        <v>859</v>
      </c>
    </row>
    <row r="76" spans="1:13" x14ac:dyDescent="0.2">
      <c r="A76" s="5" t="s">
        <v>778</v>
      </c>
      <c r="B76" s="4" t="s">
        <v>713</v>
      </c>
      <c r="C76" s="4">
        <v>1</v>
      </c>
      <c r="D76" s="4">
        <v>1</v>
      </c>
      <c r="E76" s="4">
        <v>1</v>
      </c>
    </row>
    <row r="77" spans="1:13" x14ac:dyDescent="0.2">
      <c r="A77" s="5" t="s">
        <v>780</v>
      </c>
      <c r="B77" s="4" t="s">
        <v>713</v>
      </c>
      <c r="C77" s="4">
        <v>2</v>
      </c>
      <c r="D77" s="4">
        <v>2</v>
      </c>
      <c r="E77" s="4">
        <v>1</v>
      </c>
    </row>
    <row r="78" spans="1:13" x14ac:dyDescent="0.2">
      <c r="A78" s="5" t="s">
        <v>784</v>
      </c>
      <c r="B78" s="4" t="s">
        <v>654</v>
      </c>
      <c r="C78" s="4">
        <v>4</v>
      </c>
      <c r="D78" s="4">
        <v>4</v>
      </c>
      <c r="E78" s="4">
        <v>1</v>
      </c>
    </row>
    <row r="79" spans="1:13" x14ac:dyDescent="0.2">
      <c r="A79" s="5" t="s">
        <v>782</v>
      </c>
      <c r="B79" s="4" t="s">
        <v>654</v>
      </c>
      <c r="C79" s="4">
        <v>3</v>
      </c>
      <c r="D79" s="4">
        <v>3</v>
      </c>
      <c r="E79" s="4">
        <v>1</v>
      </c>
      <c r="F79" s="4" t="s">
        <v>859</v>
      </c>
    </row>
    <row r="80" spans="1:13" x14ac:dyDescent="0.2">
      <c r="A80" s="5" t="s">
        <v>844</v>
      </c>
      <c r="C80" s="4">
        <v>1</v>
      </c>
      <c r="D80" s="4">
        <v>1</v>
      </c>
      <c r="E80" s="4">
        <v>1</v>
      </c>
      <c r="F80" s="4" t="s">
        <v>859</v>
      </c>
    </row>
    <row r="81" spans="1:8" x14ac:dyDescent="0.2">
      <c r="A81" s="5" t="s">
        <v>848</v>
      </c>
      <c r="B81" s="4" t="s">
        <v>665</v>
      </c>
      <c r="C81" s="4">
        <v>3</v>
      </c>
      <c r="D81" s="4">
        <v>3</v>
      </c>
      <c r="E81" s="4">
        <v>1</v>
      </c>
      <c r="F81" s="4" t="s">
        <v>859</v>
      </c>
    </row>
    <row r="82" spans="1:8" x14ac:dyDescent="0.2">
      <c r="A82" s="5" t="s">
        <v>846</v>
      </c>
      <c r="B82" s="4" t="s">
        <v>665</v>
      </c>
      <c r="C82" s="4">
        <v>2</v>
      </c>
      <c r="D82" s="4">
        <v>2</v>
      </c>
      <c r="E82" s="4">
        <v>1</v>
      </c>
      <c r="F82" s="4" t="s">
        <v>859</v>
      </c>
    </row>
    <row r="83" spans="1:8" x14ac:dyDescent="0.2">
      <c r="A83" s="5" t="s">
        <v>856</v>
      </c>
      <c r="B83" s="4" t="s">
        <v>665</v>
      </c>
      <c r="C83" s="4">
        <v>3</v>
      </c>
      <c r="D83" s="4">
        <v>3</v>
      </c>
      <c r="E83" s="4">
        <v>2</v>
      </c>
      <c r="F83" s="4" t="s">
        <v>859</v>
      </c>
    </row>
    <row r="84" spans="1:8" x14ac:dyDescent="0.2">
      <c r="A84" s="5" t="s">
        <v>887</v>
      </c>
      <c r="B84" s="4" t="s">
        <v>664</v>
      </c>
      <c r="C84" s="4">
        <v>1</v>
      </c>
      <c r="D84" s="4">
        <v>1</v>
      </c>
      <c r="E84" s="4">
        <v>2</v>
      </c>
      <c r="F84" s="4" t="s">
        <v>859</v>
      </c>
    </row>
    <row r="85" spans="1:8" x14ac:dyDescent="0.2">
      <c r="A85" s="5" t="s">
        <v>858</v>
      </c>
      <c r="C85" s="4">
        <v>3</v>
      </c>
      <c r="D85" s="4">
        <v>3</v>
      </c>
      <c r="E85" s="4">
        <v>2</v>
      </c>
      <c r="F85" s="4" t="s">
        <v>859</v>
      </c>
    </row>
    <row r="86" spans="1:8" x14ac:dyDescent="0.2">
      <c r="A86" s="5" t="s">
        <v>850</v>
      </c>
      <c r="B86" s="4" t="s">
        <v>665</v>
      </c>
      <c r="C86" s="4">
        <v>4</v>
      </c>
      <c r="D86" s="4">
        <v>4</v>
      </c>
      <c r="E86" s="4">
        <v>1</v>
      </c>
      <c r="F86" s="4" t="s">
        <v>859</v>
      </c>
    </row>
    <row r="87" spans="1:8" x14ac:dyDescent="0.2">
      <c r="A87" s="5" t="s">
        <v>852</v>
      </c>
      <c r="B87" s="4" t="s">
        <v>665</v>
      </c>
      <c r="C87" s="4">
        <v>1</v>
      </c>
      <c r="D87" s="4">
        <v>1</v>
      </c>
      <c r="E87" s="4">
        <v>2</v>
      </c>
      <c r="F87" s="4" t="s">
        <v>859</v>
      </c>
    </row>
    <row r="88" spans="1:8" x14ac:dyDescent="0.2">
      <c r="A88" s="5" t="s">
        <v>1030</v>
      </c>
      <c r="C88" s="4">
        <v>1</v>
      </c>
      <c r="D88" s="4">
        <v>1</v>
      </c>
      <c r="E88" s="4">
        <v>2</v>
      </c>
      <c r="F88" s="4" t="s">
        <v>859</v>
      </c>
    </row>
    <row r="89" spans="1:8" x14ac:dyDescent="0.2">
      <c r="A89" s="5" t="s">
        <v>854</v>
      </c>
      <c r="B89" s="4" t="s">
        <v>665</v>
      </c>
      <c r="C89" s="4">
        <v>2</v>
      </c>
      <c r="D89" s="4">
        <v>2</v>
      </c>
      <c r="E89" s="4">
        <v>2</v>
      </c>
      <c r="F89" s="4" t="s">
        <v>859</v>
      </c>
    </row>
    <row r="90" spans="1:8" x14ac:dyDescent="0.2">
      <c r="A90" s="5" t="s">
        <v>786</v>
      </c>
      <c r="B90" s="4" t="s">
        <v>665</v>
      </c>
      <c r="C90" s="4">
        <v>1</v>
      </c>
      <c r="D90" s="4">
        <v>1</v>
      </c>
      <c r="E90" s="4">
        <v>2</v>
      </c>
      <c r="F90" s="4" t="s">
        <v>859</v>
      </c>
    </row>
    <row r="91" spans="1:8" x14ac:dyDescent="0.2">
      <c r="A91" s="5" t="s">
        <v>1000</v>
      </c>
      <c r="C91" s="4">
        <v>4</v>
      </c>
      <c r="D91" s="4">
        <v>4</v>
      </c>
      <c r="E91" s="4">
        <v>2</v>
      </c>
      <c r="F91" s="4" t="s">
        <v>859</v>
      </c>
      <c r="G91" s="4" t="s">
        <v>1007</v>
      </c>
    </row>
    <row r="92" spans="1:8" x14ac:dyDescent="0.2">
      <c r="A92" s="5" t="s">
        <v>860</v>
      </c>
      <c r="B92" s="4" t="s">
        <v>664</v>
      </c>
      <c r="C92" s="4">
        <v>1</v>
      </c>
      <c r="D92" s="4">
        <v>1</v>
      </c>
      <c r="E92" s="4">
        <v>3</v>
      </c>
      <c r="F92" s="4" t="s">
        <v>859</v>
      </c>
    </row>
    <row r="93" spans="1:8" x14ac:dyDescent="0.2">
      <c r="A93" s="5" t="s">
        <v>1338</v>
      </c>
      <c r="B93" s="4" t="s">
        <v>665</v>
      </c>
      <c r="C93" s="4">
        <v>2</v>
      </c>
      <c r="D93" s="4">
        <v>2</v>
      </c>
      <c r="E93" s="4">
        <v>1</v>
      </c>
      <c r="F93" s="4" t="s">
        <v>859</v>
      </c>
      <c r="G93" s="4" t="s">
        <v>1007</v>
      </c>
      <c r="H93" s="4" t="s">
        <v>1246</v>
      </c>
    </row>
    <row r="94" spans="1:8" x14ac:dyDescent="0.2">
      <c r="A94" s="5" t="s">
        <v>889</v>
      </c>
      <c r="B94" s="4" t="s">
        <v>665</v>
      </c>
      <c r="C94" s="4">
        <v>2</v>
      </c>
      <c r="D94" s="4">
        <v>2</v>
      </c>
      <c r="E94" s="4">
        <v>2</v>
      </c>
      <c r="F94" s="4" t="s">
        <v>859</v>
      </c>
    </row>
    <row r="95" spans="1:8" x14ac:dyDescent="0.2">
      <c r="A95" s="5" t="s">
        <v>861</v>
      </c>
      <c r="B95" s="4" t="s">
        <v>664</v>
      </c>
      <c r="C95" s="4">
        <v>3</v>
      </c>
      <c r="D95" s="4">
        <v>3</v>
      </c>
      <c r="E95" s="4">
        <v>2</v>
      </c>
      <c r="F95" s="4" t="s">
        <v>859</v>
      </c>
    </row>
    <row r="96" spans="1:8" x14ac:dyDescent="0.2">
      <c r="A96" s="5" t="s">
        <v>892</v>
      </c>
      <c r="B96" s="4" t="s">
        <v>664</v>
      </c>
      <c r="C96" s="4">
        <v>4</v>
      </c>
      <c r="D96" s="4">
        <v>4</v>
      </c>
      <c r="E96" s="4">
        <v>2</v>
      </c>
      <c r="F96" s="4" t="s">
        <v>859</v>
      </c>
      <c r="G96" s="4" t="s">
        <v>1007</v>
      </c>
    </row>
    <row r="97" spans="1:8" x14ac:dyDescent="0.2">
      <c r="A97" s="5" t="s">
        <v>1006</v>
      </c>
      <c r="B97" s="4" t="s">
        <v>664</v>
      </c>
      <c r="C97" s="4">
        <v>4</v>
      </c>
      <c r="D97" s="4">
        <v>4</v>
      </c>
      <c r="E97" s="4">
        <v>1</v>
      </c>
      <c r="F97" s="4" t="s">
        <v>859</v>
      </c>
      <c r="G97" s="4" t="s">
        <v>1007</v>
      </c>
      <c r="H97" s="4" t="s">
        <v>1544</v>
      </c>
    </row>
    <row r="98" spans="1:8" x14ac:dyDescent="0.2">
      <c r="A98" s="5" t="s">
        <v>1004</v>
      </c>
      <c r="B98" s="4" t="s">
        <v>664</v>
      </c>
      <c r="C98" s="4">
        <v>3</v>
      </c>
      <c r="D98" s="4">
        <v>3</v>
      </c>
      <c r="E98" s="4">
        <v>1</v>
      </c>
      <c r="F98" s="4" t="s">
        <v>859</v>
      </c>
      <c r="G98" s="4" t="s">
        <v>1007</v>
      </c>
    </row>
    <row r="99" spans="1:8" x14ac:dyDescent="0.2">
      <c r="A99" s="5" t="s">
        <v>983</v>
      </c>
      <c r="B99" s="4" t="s">
        <v>664</v>
      </c>
      <c r="C99" s="4">
        <v>2</v>
      </c>
      <c r="D99" s="4">
        <v>2</v>
      </c>
      <c r="E99" s="4">
        <v>1</v>
      </c>
      <c r="F99" s="4" t="s">
        <v>859</v>
      </c>
    </row>
    <row r="100" spans="1:8" x14ac:dyDescent="0.2">
      <c r="A100" s="5" t="s">
        <v>937</v>
      </c>
      <c r="B100" s="4" t="s">
        <v>664</v>
      </c>
      <c r="C100" s="4">
        <v>1</v>
      </c>
      <c r="D100" s="4">
        <v>1</v>
      </c>
      <c r="E100" s="4">
        <v>3</v>
      </c>
      <c r="F100" s="4" t="s">
        <v>859</v>
      </c>
    </row>
    <row r="101" spans="1:8" x14ac:dyDescent="0.2">
      <c r="A101" s="5" t="s">
        <v>935</v>
      </c>
      <c r="B101" s="4" t="s">
        <v>664</v>
      </c>
      <c r="C101" s="4">
        <v>1</v>
      </c>
      <c r="D101" s="4">
        <v>1</v>
      </c>
      <c r="E101" s="4">
        <v>2</v>
      </c>
      <c r="F101" s="4" t="s">
        <v>859</v>
      </c>
    </row>
    <row r="102" spans="1:8" x14ac:dyDescent="0.2">
      <c r="A102" s="5" t="s">
        <v>941</v>
      </c>
      <c r="B102" s="4" t="s">
        <v>664</v>
      </c>
      <c r="C102" s="4">
        <v>1</v>
      </c>
      <c r="D102" s="4">
        <v>1</v>
      </c>
      <c r="E102" s="4">
        <v>1</v>
      </c>
      <c r="F102" s="4" t="s">
        <v>859</v>
      </c>
    </row>
    <row r="103" spans="1:8" x14ac:dyDescent="0.2">
      <c r="A103" s="5" t="s">
        <v>919</v>
      </c>
      <c r="C103" s="4">
        <v>2</v>
      </c>
      <c r="D103" s="4">
        <v>2</v>
      </c>
      <c r="E103" s="4">
        <v>3</v>
      </c>
      <c r="F103" s="4" t="s">
        <v>859</v>
      </c>
    </row>
    <row r="104" spans="1:8" x14ac:dyDescent="0.2">
      <c r="A104" s="5" t="s">
        <v>933</v>
      </c>
      <c r="B104" s="4" t="s">
        <v>800</v>
      </c>
      <c r="C104" s="4">
        <v>2</v>
      </c>
      <c r="D104" s="4">
        <v>2</v>
      </c>
      <c r="E104" s="4">
        <v>4</v>
      </c>
      <c r="F104" s="4" t="s">
        <v>859</v>
      </c>
    </row>
    <row r="105" spans="1:8" x14ac:dyDescent="0.2">
      <c r="A105" s="5" t="s">
        <v>984</v>
      </c>
      <c r="B105" s="4" t="s">
        <v>665</v>
      </c>
      <c r="C105" s="4">
        <v>1</v>
      </c>
      <c r="D105" s="4">
        <v>1</v>
      </c>
      <c r="E105" s="4">
        <v>1</v>
      </c>
      <c r="F105" s="4" t="s">
        <v>859</v>
      </c>
      <c r="G105" s="4" t="s">
        <v>1007</v>
      </c>
      <c r="H105" s="4" t="s">
        <v>1076</v>
      </c>
    </row>
    <row r="106" spans="1:8" x14ac:dyDescent="0.2">
      <c r="A106" s="5" t="s">
        <v>912</v>
      </c>
      <c r="B106" s="4" t="s">
        <v>665</v>
      </c>
      <c r="C106" s="4">
        <v>2</v>
      </c>
      <c r="D106" s="4">
        <v>2</v>
      </c>
      <c r="E106" s="4">
        <v>1</v>
      </c>
      <c r="F106" s="4" t="s">
        <v>859</v>
      </c>
    </row>
    <row r="107" spans="1:8" x14ac:dyDescent="0.2">
      <c r="A107" s="5" t="s">
        <v>939</v>
      </c>
      <c r="B107" s="4" t="s">
        <v>664</v>
      </c>
      <c r="C107" s="4">
        <v>1</v>
      </c>
      <c r="D107" s="4">
        <v>1</v>
      </c>
      <c r="E107" s="4">
        <v>4</v>
      </c>
      <c r="F107" s="4" t="s">
        <v>859</v>
      </c>
    </row>
    <row r="108" spans="1:8" x14ac:dyDescent="0.2">
      <c r="A108" s="5" t="s">
        <v>915</v>
      </c>
      <c r="B108" s="4" t="s">
        <v>664</v>
      </c>
      <c r="C108" s="4">
        <v>2</v>
      </c>
      <c r="D108" s="4">
        <v>2</v>
      </c>
      <c r="E108" s="4">
        <v>2</v>
      </c>
      <c r="F108" s="4" t="s">
        <v>859</v>
      </c>
    </row>
    <row r="109" spans="1:8" x14ac:dyDescent="0.2">
      <c r="A109" s="4" t="s">
        <v>1107</v>
      </c>
      <c r="B109" s="4" t="s">
        <v>665</v>
      </c>
      <c r="C109" s="4">
        <v>1</v>
      </c>
      <c r="D109" s="4">
        <v>1</v>
      </c>
      <c r="E109" s="4">
        <v>1</v>
      </c>
      <c r="F109" s="4" t="s">
        <v>859</v>
      </c>
      <c r="G109" s="4" t="s">
        <v>1007</v>
      </c>
    </row>
    <row r="110" spans="1:8" x14ac:dyDescent="0.2">
      <c r="A110" s="5" t="s">
        <v>1109</v>
      </c>
      <c r="B110" s="4" t="s">
        <v>664</v>
      </c>
      <c r="C110" s="4">
        <v>2</v>
      </c>
      <c r="D110" s="4">
        <v>2</v>
      </c>
      <c r="E110" s="4">
        <v>1</v>
      </c>
      <c r="F110" s="4" t="s">
        <v>859</v>
      </c>
      <c r="G110" s="4" t="s">
        <v>1007</v>
      </c>
    </row>
    <row r="111" spans="1:8" x14ac:dyDescent="0.2">
      <c r="A111" s="5" t="s">
        <v>1111</v>
      </c>
      <c r="B111" s="4" t="s">
        <v>664</v>
      </c>
      <c r="C111" s="4">
        <v>3</v>
      </c>
      <c r="D111" s="4">
        <v>3</v>
      </c>
      <c r="E111" s="4">
        <v>1</v>
      </c>
      <c r="F111" s="4" t="s">
        <v>859</v>
      </c>
      <c r="G111" s="4" t="s">
        <v>1007</v>
      </c>
    </row>
    <row r="112" spans="1:8" x14ac:dyDescent="0.2">
      <c r="A112" s="5" t="s">
        <v>1113</v>
      </c>
      <c r="B112" s="4" t="s">
        <v>664</v>
      </c>
      <c r="C112" s="4">
        <v>4</v>
      </c>
      <c r="D112" s="4">
        <v>4</v>
      </c>
      <c r="E112" s="4">
        <v>1</v>
      </c>
      <c r="F112" s="4" t="s">
        <v>859</v>
      </c>
      <c r="G112" s="4" t="s">
        <v>1007</v>
      </c>
      <c r="H112" s="4" t="s">
        <v>1076</v>
      </c>
    </row>
    <row r="113" spans="1:8" x14ac:dyDescent="0.2">
      <c r="A113" s="5" t="s">
        <v>1115</v>
      </c>
      <c r="B113" s="4" t="s">
        <v>665</v>
      </c>
      <c r="C113" s="4">
        <v>1</v>
      </c>
      <c r="D113" s="4">
        <v>1</v>
      </c>
      <c r="E113" s="4">
        <v>2</v>
      </c>
      <c r="F113" s="4" t="s">
        <v>859</v>
      </c>
      <c r="G113" s="4" t="s">
        <v>1007</v>
      </c>
    </row>
    <row r="114" spans="1:8" x14ac:dyDescent="0.2">
      <c r="A114" s="5" t="s">
        <v>1117</v>
      </c>
      <c r="B114" s="4" t="s">
        <v>665</v>
      </c>
      <c r="C114" s="4">
        <v>2</v>
      </c>
      <c r="D114" s="4">
        <v>2</v>
      </c>
      <c r="E114" s="4">
        <v>2</v>
      </c>
      <c r="F114" s="4" t="s">
        <v>859</v>
      </c>
      <c r="G114" s="4" t="s">
        <v>1007</v>
      </c>
    </row>
    <row r="115" spans="1:8" x14ac:dyDescent="0.2">
      <c r="A115" s="5" t="s">
        <v>1119</v>
      </c>
      <c r="B115" s="4" t="s">
        <v>665</v>
      </c>
      <c r="C115" s="4">
        <v>3</v>
      </c>
      <c r="D115" s="4">
        <v>3</v>
      </c>
      <c r="E115" s="4">
        <v>2</v>
      </c>
      <c r="F115" s="4" t="s">
        <v>859</v>
      </c>
      <c r="G115" s="4" t="s">
        <v>1007</v>
      </c>
    </row>
    <row r="116" spans="1:8" x14ac:dyDescent="0.2">
      <c r="A116" s="5" t="s">
        <v>1121</v>
      </c>
      <c r="B116" s="4" t="s">
        <v>665</v>
      </c>
      <c r="C116" s="4">
        <v>4</v>
      </c>
      <c r="D116" s="4">
        <v>4</v>
      </c>
      <c r="E116" s="4">
        <v>2</v>
      </c>
      <c r="F116" s="4" t="s">
        <v>859</v>
      </c>
      <c r="G116" s="4" t="s">
        <v>1007</v>
      </c>
    </row>
    <row r="117" spans="1:8" x14ac:dyDescent="0.2">
      <c r="A117" s="5" t="s">
        <v>1217</v>
      </c>
      <c r="B117" s="4" t="s">
        <v>665</v>
      </c>
      <c r="C117" s="4">
        <v>2</v>
      </c>
      <c r="D117" s="4">
        <v>2</v>
      </c>
      <c r="E117" s="4">
        <v>2</v>
      </c>
      <c r="F117" s="4" t="s">
        <v>859</v>
      </c>
      <c r="G117" s="4" t="s">
        <v>1007</v>
      </c>
      <c r="H117" s="4" t="s">
        <v>1278</v>
      </c>
    </row>
    <row r="118" spans="1:8" x14ac:dyDescent="0.2">
      <c r="A118" s="5" t="s">
        <v>1214</v>
      </c>
      <c r="B118" s="4" t="s">
        <v>665</v>
      </c>
      <c r="C118" s="4">
        <v>3</v>
      </c>
      <c r="D118" s="4">
        <v>3</v>
      </c>
      <c r="E118" s="4">
        <v>2</v>
      </c>
      <c r="F118" s="4" t="s">
        <v>859</v>
      </c>
      <c r="G118" s="4" t="s">
        <v>1007</v>
      </c>
    </row>
    <row r="119" spans="1:8" x14ac:dyDescent="0.2">
      <c r="A119" s="5" t="s">
        <v>1213</v>
      </c>
      <c r="B119" s="4" t="s">
        <v>665</v>
      </c>
      <c r="C119" s="4">
        <v>4</v>
      </c>
      <c r="D119" s="4">
        <v>4</v>
      </c>
      <c r="E119" s="4">
        <v>2</v>
      </c>
      <c r="F119" s="4" t="s">
        <v>859</v>
      </c>
      <c r="G119" s="4" t="s">
        <v>1007</v>
      </c>
      <c r="H119" s="4" t="s">
        <v>1280</v>
      </c>
    </row>
    <row r="120" spans="1:8" x14ac:dyDescent="0.2">
      <c r="A120" s="5" t="s">
        <v>1241</v>
      </c>
      <c r="B120" s="4" t="s">
        <v>665</v>
      </c>
      <c r="C120" s="4">
        <v>1</v>
      </c>
      <c r="D120" s="4">
        <v>1</v>
      </c>
      <c r="E120" s="4">
        <v>1</v>
      </c>
      <c r="F120" s="4" t="s">
        <v>859</v>
      </c>
      <c r="G120" s="4" t="s">
        <v>1007</v>
      </c>
      <c r="H120" s="4" t="s">
        <v>1246</v>
      </c>
    </row>
    <row r="121" spans="1:8" x14ac:dyDescent="0.2">
      <c r="A121" s="5" t="s">
        <v>951</v>
      </c>
      <c r="B121" s="4" t="s">
        <v>665</v>
      </c>
      <c r="C121" s="4">
        <v>1</v>
      </c>
      <c r="D121" s="4">
        <v>1</v>
      </c>
      <c r="E121" s="4">
        <v>1</v>
      </c>
      <c r="F121" s="4" t="s">
        <v>859</v>
      </c>
      <c r="G121" s="4" t="s">
        <v>1007</v>
      </c>
    </row>
    <row r="122" spans="1:8" x14ac:dyDescent="0.2">
      <c r="A122" s="5" t="s">
        <v>1239</v>
      </c>
      <c r="B122" s="4" t="s">
        <v>665</v>
      </c>
      <c r="C122" s="4">
        <v>2</v>
      </c>
      <c r="D122" s="4">
        <v>2</v>
      </c>
      <c r="E122" s="4">
        <v>1</v>
      </c>
      <c r="F122" s="4" t="s">
        <v>859</v>
      </c>
      <c r="G122" s="4" t="s">
        <v>1007</v>
      </c>
      <c r="H122" s="4" t="s">
        <v>1246</v>
      </c>
    </row>
    <row r="123" spans="1:8" x14ac:dyDescent="0.2">
      <c r="A123" s="5" t="s">
        <v>1220</v>
      </c>
      <c r="B123" s="4" t="s">
        <v>665</v>
      </c>
      <c r="C123" s="4">
        <v>2</v>
      </c>
      <c r="D123" s="4">
        <v>2</v>
      </c>
      <c r="E123" s="4">
        <v>1</v>
      </c>
      <c r="F123" s="4" t="s">
        <v>859</v>
      </c>
      <c r="G123" s="4" t="s">
        <v>1007</v>
      </c>
    </row>
    <row r="124" spans="1:8" x14ac:dyDescent="0.2">
      <c r="A124" s="5" t="s">
        <v>1222</v>
      </c>
      <c r="B124" s="4" t="s">
        <v>665</v>
      </c>
      <c r="C124" s="4">
        <v>3</v>
      </c>
      <c r="D124" s="4">
        <v>3</v>
      </c>
      <c r="E124" s="4">
        <v>1</v>
      </c>
      <c r="F124" s="4" t="s">
        <v>859</v>
      </c>
      <c r="G124" s="4" t="s">
        <v>1007</v>
      </c>
    </row>
    <row r="125" spans="1:8" x14ac:dyDescent="0.2">
      <c r="A125" s="5" t="s">
        <v>1224</v>
      </c>
      <c r="B125" s="4" t="s">
        <v>665</v>
      </c>
      <c r="C125" s="4">
        <v>4</v>
      </c>
      <c r="D125" s="4">
        <v>4</v>
      </c>
      <c r="E125" s="4">
        <v>1</v>
      </c>
      <c r="F125" s="4" t="s">
        <v>859</v>
      </c>
      <c r="G125" s="4" t="s">
        <v>1007</v>
      </c>
    </row>
    <row r="126" spans="1:8" x14ac:dyDescent="0.2">
      <c r="A126" s="5" t="s">
        <v>1226</v>
      </c>
      <c r="B126" s="4" t="s">
        <v>665</v>
      </c>
      <c r="C126" s="4">
        <v>1</v>
      </c>
      <c r="D126" s="4">
        <v>1</v>
      </c>
      <c r="E126" s="4">
        <v>2</v>
      </c>
      <c r="F126" s="4" t="s">
        <v>859</v>
      </c>
      <c r="G126" s="4" t="s">
        <v>1007</v>
      </c>
      <c r="H126" s="4" t="s">
        <v>1279</v>
      </c>
    </row>
    <row r="127" spans="1:8" x14ac:dyDescent="0.2">
      <c r="A127" s="5" t="s">
        <v>986</v>
      </c>
      <c r="B127" s="4" t="s">
        <v>665</v>
      </c>
      <c r="C127" s="4">
        <v>1</v>
      </c>
      <c r="D127" s="4">
        <v>1</v>
      </c>
      <c r="E127" s="4">
        <v>1</v>
      </c>
      <c r="F127" s="4" t="s">
        <v>859</v>
      </c>
      <c r="G127" s="4" t="s">
        <v>1007</v>
      </c>
    </row>
    <row r="128" spans="1:8" x14ac:dyDescent="0.2">
      <c r="A128" s="5" t="s">
        <v>1204</v>
      </c>
      <c r="B128" s="4" t="s">
        <v>665</v>
      </c>
      <c r="C128" s="4">
        <v>2</v>
      </c>
      <c r="D128" s="4">
        <v>2</v>
      </c>
      <c r="E128" s="4">
        <v>1</v>
      </c>
      <c r="F128" s="4" t="s">
        <v>859</v>
      </c>
      <c r="G128" s="4" t="s">
        <v>1007</v>
      </c>
      <c r="H128" s="4" t="s">
        <v>1346</v>
      </c>
    </row>
    <row r="129" spans="1:10" x14ac:dyDescent="0.2">
      <c r="A129" s="19" t="s">
        <v>1206</v>
      </c>
      <c r="B129" s="4" t="s">
        <v>665</v>
      </c>
      <c r="C129" s="4">
        <v>3</v>
      </c>
      <c r="D129" s="4">
        <v>3</v>
      </c>
      <c r="E129" s="4">
        <v>1</v>
      </c>
      <c r="F129" s="4" t="s">
        <v>859</v>
      </c>
      <c r="G129" s="4" t="s">
        <v>1007</v>
      </c>
      <c r="H129" s="4" t="s">
        <v>1209</v>
      </c>
    </row>
    <row r="131" spans="1:10" x14ac:dyDescent="0.2">
      <c r="A131" s="5" t="s">
        <v>985</v>
      </c>
      <c r="B131" s="4" t="s">
        <v>665</v>
      </c>
      <c r="C131" s="4">
        <v>4</v>
      </c>
      <c r="D131" s="4">
        <v>4</v>
      </c>
      <c r="E131" s="4">
        <v>1</v>
      </c>
      <c r="F131" s="4" t="s">
        <v>859</v>
      </c>
      <c r="G131" s="4" t="s">
        <v>1007</v>
      </c>
    </row>
    <row r="132" spans="1:10" x14ac:dyDescent="0.2">
      <c r="A132" s="5" t="s">
        <v>1335</v>
      </c>
      <c r="B132" s="4" t="s">
        <v>665</v>
      </c>
      <c r="C132" s="4">
        <v>1</v>
      </c>
      <c r="D132" s="4">
        <v>1</v>
      </c>
      <c r="E132" s="4">
        <v>1</v>
      </c>
      <c r="F132" s="4" t="s">
        <v>859</v>
      </c>
      <c r="G132" s="4" t="s">
        <v>1007</v>
      </c>
      <c r="H132" s="4" t="s">
        <v>1246</v>
      </c>
      <c r="I132" s="4" t="s">
        <v>1324</v>
      </c>
    </row>
    <row r="133" spans="1:10" x14ac:dyDescent="0.2">
      <c r="A133" s="5" t="s">
        <v>1380</v>
      </c>
      <c r="B133" s="4" t="s">
        <v>665</v>
      </c>
      <c r="C133" s="4">
        <v>2</v>
      </c>
      <c r="D133" s="4">
        <v>2</v>
      </c>
      <c r="E133" s="4">
        <v>1</v>
      </c>
      <c r="F133" s="4" t="s">
        <v>859</v>
      </c>
      <c r="G133" s="4" t="s">
        <v>1007</v>
      </c>
      <c r="H133" s="4" t="s">
        <v>1246</v>
      </c>
      <c r="I133" s="4" t="s">
        <v>1381</v>
      </c>
      <c r="J133" s="4" t="s">
        <v>1382</v>
      </c>
    </row>
    <row r="136" spans="1:10" x14ac:dyDescent="0.2">
      <c r="A136" s="5" t="s">
        <v>1301</v>
      </c>
      <c r="B136" s="4" t="s">
        <v>665</v>
      </c>
      <c r="C136" s="4">
        <v>1</v>
      </c>
      <c r="D136" s="4">
        <v>1</v>
      </c>
      <c r="E136" s="4">
        <v>1</v>
      </c>
      <c r="F136" s="4" t="s">
        <v>859</v>
      </c>
      <c r="G136" s="4" t="s">
        <v>1007</v>
      </c>
      <c r="H136" s="4" t="s">
        <v>1246</v>
      </c>
    </row>
    <row r="137" spans="1:10" x14ac:dyDescent="0.2">
      <c r="A137" s="5" t="s">
        <v>1303</v>
      </c>
      <c r="B137" s="4" t="s">
        <v>665</v>
      </c>
      <c r="C137" s="4">
        <v>2</v>
      </c>
      <c r="D137" s="4">
        <v>2</v>
      </c>
      <c r="E137" s="4">
        <v>1</v>
      </c>
      <c r="F137" s="4" t="s">
        <v>859</v>
      </c>
      <c r="G137" s="4" t="s">
        <v>1007</v>
      </c>
      <c r="H137" s="4" t="s">
        <v>1246</v>
      </c>
    </row>
    <row r="138" spans="1:10" x14ac:dyDescent="0.2">
      <c r="A138" s="5" t="s">
        <v>1283</v>
      </c>
      <c r="B138" s="4" t="s">
        <v>665</v>
      </c>
      <c r="C138" s="4">
        <v>1</v>
      </c>
      <c r="D138" s="4">
        <v>1</v>
      </c>
      <c r="E138" s="4">
        <v>1</v>
      </c>
      <c r="F138" s="4" t="s">
        <v>859</v>
      </c>
      <c r="G138" s="4" t="s">
        <v>1007</v>
      </c>
      <c r="H138" s="4" t="s">
        <v>1246</v>
      </c>
    </row>
    <row r="139" spans="1:10" x14ac:dyDescent="0.2">
      <c r="A139" s="5" t="s">
        <v>987</v>
      </c>
      <c r="B139" s="4" t="s">
        <v>665</v>
      </c>
      <c r="C139" s="4">
        <v>2</v>
      </c>
      <c r="D139" s="4">
        <v>2</v>
      </c>
      <c r="E139" s="4">
        <v>1</v>
      </c>
      <c r="F139" s="4" t="s">
        <v>859</v>
      </c>
      <c r="G139" s="4" t="s">
        <v>1007</v>
      </c>
    </row>
    <row r="140" spans="1:10" x14ac:dyDescent="0.2">
      <c r="A140" s="5" t="s">
        <v>1215</v>
      </c>
      <c r="B140" s="4" t="s">
        <v>665</v>
      </c>
      <c r="C140" s="4">
        <v>3</v>
      </c>
      <c r="D140" s="4">
        <v>3</v>
      </c>
      <c r="E140" s="4">
        <v>1</v>
      </c>
      <c r="F140" s="4" t="s">
        <v>859</v>
      </c>
      <c r="G140" s="4" t="s">
        <v>1007</v>
      </c>
      <c r="H140" s="4" t="s">
        <v>1246</v>
      </c>
    </row>
    <row r="142" spans="1:10" x14ac:dyDescent="0.2">
      <c r="A142" s="5" t="s">
        <v>1287</v>
      </c>
      <c r="B142" s="4" t="s">
        <v>665</v>
      </c>
      <c r="C142" s="4">
        <v>4</v>
      </c>
      <c r="D142" s="4">
        <v>4</v>
      </c>
      <c r="E142" s="4">
        <v>1</v>
      </c>
      <c r="F142" s="4" t="s">
        <v>859</v>
      </c>
      <c r="G142" s="4" t="s">
        <v>1007</v>
      </c>
      <c r="H142" s="4" t="s">
        <v>1246</v>
      </c>
    </row>
    <row r="143" spans="1:10" x14ac:dyDescent="0.2">
      <c r="A143" s="5" t="s">
        <v>1289</v>
      </c>
      <c r="B143" s="4" t="s">
        <v>665</v>
      </c>
      <c r="C143" s="4">
        <v>1</v>
      </c>
      <c r="D143" s="4">
        <v>1</v>
      </c>
      <c r="E143" s="4">
        <v>2</v>
      </c>
      <c r="F143" s="4" t="s">
        <v>859</v>
      </c>
      <c r="G143" s="4" t="s">
        <v>1007</v>
      </c>
      <c r="H143" s="4" t="s">
        <v>1246</v>
      </c>
    </row>
    <row r="144" spans="1:10" x14ac:dyDescent="0.2">
      <c r="A144" s="5" t="s">
        <v>1291</v>
      </c>
      <c r="B144" s="4" t="s">
        <v>665</v>
      </c>
      <c r="C144" s="4">
        <v>2</v>
      </c>
      <c r="D144" s="4">
        <v>2</v>
      </c>
      <c r="E144" s="4">
        <v>2</v>
      </c>
      <c r="F144" s="4" t="s">
        <v>859</v>
      </c>
      <c r="G144" s="4" t="s">
        <v>1007</v>
      </c>
      <c r="H144" s="4" t="s">
        <v>1246</v>
      </c>
    </row>
    <row r="145" spans="1:11" x14ac:dyDescent="0.2">
      <c r="A145" s="5" t="s">
        <v>1293</v>
      </c>
      <c r="B145" s="4" t="s">
        <v>665</v>
      </c>
      <c r="C145" s="4">
        <v>3</v>
      </c>
      <c r="D145" s="4">
        <v>3</v>
      </c>
      <c r="E145" s="4">
        <v>2</v>
      </c>
      <c r="F145" s="4" t="s">
        <v>859</v>
      </c>
      <c r="G145" s="4" t="s">
        <v>1007</v>
      </c>
      <c r="H145" s="4" t="s">
        <v>1246</v>
      </c>
    </row>
    <row r="146" spans="1:11" x14ac:dyDescent="0.2">
      <c r="A146" s="5" t="s">
        <v>1295</v>
      </c>
      <c r="B146" s="4" t="s">
        <v>665</v>
      </c>
      <c r="C146" s="4">
        <v>4</v>
      </c>
      <c r="D146" s="4">
        <v>4</v>
      </c>
      <c r="E146" s="4">
        <v>2</v>
      </c>
      <c r="F146" s="4" t="s">
        <v>859</v>
      </c>
      <c r="G146" s="4" t="s">
        <v>1007</v>
      </c>
      <c r="H146" s="4" t="s">
        <v>1246</v>
      </c>
    </row>
    <row r="147" spans="1:11" x14ac:dyDescent="0.2">
      <c r="A147" s="5" t="s">
        <v>1342</v>
      </c>
      <c r="B147" s="4" t="s">
        <v>665</v>
      </c>
      <c r="C147" s="4">
        <v>4</v>
      </c>
      <c r="D147" s="4">
        <v>4</v>
      </c>
      <c r="E147" s="4">
        <v>1</v>
      </c>
      <c r="F147" s="4" t="s">
        <v>859</v>
      </c>
      <c r="G147" s="4" t="s">
        <v>1007</v>
      </c>
      <c r="H147" s="4" t="s">
        <v>1246</v>
      </c>
      <c r="J147" s="4" t="s">
        <v>1279</v>
      </c>
      <c r="K147" s="4" t="s">
        <v>1346</v>
      </c>
    </row>
    <row r="148" spans="1:11" x14ac:dyDescent="0.2">
      <c r="A148" s="5" t="s">
        <v>1307</v>
      </c>
      <c r="B148" s="4" t="s">
        <v>665</v>
      </c>
      <c r="C148" s="4">
        <v>3</v>
      </c>
      <c r="D148" s="4">
        <v>3</v>
      </c>
      <c r="E148" s="4">
        <v>1</v>
      </c>
      <c r="F148" s="4" t="s">
        <v>859</v>
      </c>
      <c r="G148" s="4" t="s">
        <v>1007</v>
      </c>
      <c r="H148" s="4" t="s">
        <v>1246</v>
      </c>
      <c r="J148" s="4" t="s">
        <v>1279</v>
      </c>
      <c r="K148" s="4" t="s">
        <v>1324</v>
      </c>
    </row>
    <row r="149" spans="1:11" x14ac:dyDescent="0.2">
      <c r="A149" s="5" t="s">
        <v>1340</v>
      </c>
      <c r="B149" s="4" t="s">
        <v>665</v>
      </c>
      <c r="C149" s="4">
        <v>3</v>
      </c>
      <c r="D149" s="4">
        <v>3</v>
      </c>
      <c r="E149" s="4">
        <v>1</v>
      </c>
      <c r="F149" s="4" t="s">
        <v>859</v>
      </c>
      <c r="G149" s="4" t="s">
        <v>1007</v>
      </c>
      <c r="H149" s="4" t="s">
        <v>1246</v>
      </c>
      <c r="J149" s="4" t="s">
        <v>1279</v>
      </c>
      <c r="K149" s="4" t="s">
        <v>1324</v>
      </c>
    </row>
    <row r="150" spans="1:11" x14ac:dyDescent="0.2">
      <c r="A150" s="5" t="s">
        <v>1423</v>
      </c>
      <c r="B150" s="4" t="s">
        <v>665</v>
      </c>
      <c r="C150" s="4">
        <v>1</v>
      </c>
      <c r="D150" s="4">
        <v>1</v>
      </c>
      <c r="E150" s="4">
        <v>1</v>
      </c>
      <c r="F150" s="4" t="s">
        <v>859</v>
      </c>
      <c r="G150" s="4" t="s">
        <v>1007</v>
      </c>
      <c r="H150" s="4" t="s">
        <v>1246</v>
      </c>
    </row>
    <row r="151" spans="1:11" x14ac:dyDescent="0.2">
      <c r="A151" s="5" t="s">
        <v>1425</v>
      </c>
      <c r="B151" s="4" t="s">
        <v>665</v>
      </c>
      <c r="C151" s="4">
        <v>2</v>
      </c>
      <c r="D151" s="4">
        <v>2</v>
      </c>
      <c r="E151" s="4">
        <v>1</v>
      </c>
      <c r="F151" s="4" t="s">
        <v>859</v>
      </c>
      <c r="G151" s="4" t="s">
        <v>1007</v>
      </c>
      <c r="H151" s="4" t="s">
        <v>1246</v>
      </c>
      <c r="J151" s="4" t="s">
        <v>1346</v>
      </c>
    </row>
    <row r="152" spans="1:11" x14ac:dyDescent="0.2">
      <c r="A152" s="5" t="s">
        <v>1426</v>
      </c>
      <c r="B152" s="4" t="s">
        <v>665</v>
      </c>
      <c r="C152" s="4">
        <v>3</v>
      </c>
      <c r="D152" s="4">
        <v>3</v>
      </c>
      <c r="E152" s="4">
        <v>1</v>
      </c>
      <c r="F152" s="4" t="s">
        <v>859</v>
      </c>
      <c r="G152" s="4" t="s">
        <v>1007</v>
      </c>
      <c r="H152" s="4" t="s">
        <v>1246</v>
      </c>
    </row>
    <row r="153" spans="1:11" x14ac:dyDescent="0.2">
      <c r="A153" s="5" t="s">
        <v>1429</v>
      </c>
      <c r="B153" s="4" t="s">
        <v>665</v>
      </c>
      <c r="C153" s="4">
        <v>4</v>
      </c>
      <c r="D153" s="4">
        <v>4</v>
      </c>
      <c r="E153" s="4">
        <v>1</v>
      </c>
      <c r="F153" s="4" t="s">
        <v>859</v>
      </c>
      <c r="G153" s="4" t="s">
        <v>1007</v>
      </c>
      <c r="H153" s="4" t="s">
        <v>1246</v>
      </c>
    </row>
    <row r="154" spans="1:11" x14ac:dyDescent="0.2">
      <c r="A154" s="5" t="s">
        <v>1417</v>
      </c>
      <c r="B154" s="4" t="s">
        <v>665</v>
      </c>
      <c r="C154" s="4">
        <v>1</v>
      </c>
      <c r="D154" s="4">
        <v>1</v>
      </c>
      <c r="E154" s="4">
        <v>2</v>
      </c>
      <c r="F154" s="4" t="s">
        <v>859</v>
      </c>
      <c r="G154" s="4" t="s">
        <v>1007</v>
      </c>
      <c r="H154" s="4" t="s">
        <v>1246</v>
      </c>
      <c r="K154" s="25" t="s">
        <v>1430</v>
      </c>
    </row>
    <row r="155" spans="1:11" x14ac:dyDescent="0.2">
      <c r="A155" s="5" t="s">
        <v>1418</v>
      </c>
      <c r="C155" s="4">
        <v>2</v>
      </c>
      <c r="D155" s="4">
        <v>2</v>
      </c>
      <c r="E155" s="4">
        <v>2</v>
      </c>
      <c r="F155" s="4" t="s">
        <v>859</v>
      </c>
      <c r="G155" s="4" t="s">
        <v>1007</v>
      </c>
      <c r="H155" s="4" t="s">
        <v>1246</v>
      </c>
      <c r="K155" s="25" t="s">
        <v>1430</v>
      </c>
    </row>
    <row r="156" spans="1:11" x14ac:dyDescent="0.2">
      <c r="A156" s="5" t="s">
        <v>1468</v>
      </c>
      <c r="B156" s="4" t="s">
        <v>665</v>
      </c>
      <c r="C156" s="4">
        <v>3</v>
      </c>
      <c r="D156" s="4">
        <v>3</v>
      </c>
      <c r="E156" s="4">
        <v>2</v>
      </c>
      <c r="F156" s="4" t="s">
        <v>859</v>
      </c>
      <c r="G156" s="4" t="s">
        <v>1007</v>
      </c>
      <c r="H156" s="4" t="s">
        <v>1246</v>
      </c>
    </row>
    <row r="157" spans="1:11" x14ac:dyDescent="0.2">
      <c r="A157" s="5" t="s">
        <v>1419</v>
      </c>
      <c r="B157" s="4" t="s">
        <v>665</v>
      </c>
      <c r="C157" s="4">
        <v>3</v>
      </c>
      <c r="D157" s="4">
        <v>3</v>
      </c>
      <c r="E157" s="4">
        <v>2</v>
      </c>
      <c r="F157" s="4" t="s">
        <v>859</v>
      </c>
      <c r="G157" s="4" t="s">
        <v>1007</v>
      </c>
      <c r="H157" s="4" t="s">
        <v>1246</v>
      </c>
      <c r="K157" s="25" t="s">
        <v>1430</v>
      </c>
    </row>
    <row r="158" spans="1:11" x14ac:dyDescent="0.2">
      <c r="A158" s="5" t="s">
        <v>1421</v>
      </c>
      <c r="B158" s="4" t="s">
        <v>665</v>
      </c>
      <c r="C158" s="4">
        <v>4</v>
      </c>
      <c r="D158" s="4">
        <v>4</v>
      </c>
      <c r="E158" s="4">
        <v>2</v>
      </c>
      <c r="F158" s="4" t="s">
        <v>859</v>
      </c>
      <c r="G158" s="4" t="s">
        <v>1007</v>
      </c>
      <c r="H158" s="4" t="s">
        <v>1246</v>
      </c>
      <c r="K158" s="25" t="s">
        <v>1430</v>
      </c>
    </row>
    <row r="159" spans="1:11" x14ac:dyDescent="0.2">
      <c r="A159" s="5" t="s">
        <v>1443</v>
      </c>
      <c r="B159" s="4" t="s">
        <v>665</v>
      </c>
      <c r="C159" s="4">
        <v>4</v>
      </c>
      <c r="D159" s="4">
        <v>4</v>
      </c>
      <c r="E159" s="4">
        <v>2</v>
      </c>
      <c r="F159" s="4" t="s">
        <v>859</v>
      </c>
      <c r="G159" s="4" t="s">
        <v>1007</v>
      </c>
      <c r="H159" s="4" t="s">
        <v>1246</v>
      </c>
      <c r="I159" s="4" t="s">
        <v>1279</v>
      </c>
    </row>
    <row r="161" spans="1:9" x14ac:dyDescent="0.2">
      <c r="A161" s="5" t="s">
        <v>1441</v>
      </c>
      <c r="B161" s="4" t="s">
        <v>665</v>
      </c>
      <c r="C161" s="4">
        <v>3</v>
      </c>
      <c r="D161" s="4">
        <v>3</v>
      </c>
      <c r="E161" s="4">
        <v>2</v>
      </c>
      <c r="F161" s="4" t="s">
        <v>859</v>
      </c>
      <c r="G161" s="4" t="s">
        <v>1007</v>
      </c>
      <c r="H161" s="4" t="s">
        <v>1246</v>
      </c>
    </row>
    <row r="162" spans="1:9" x14ac:dyDescent="0.2">
      <c r="A162" s="5" t="s">
        <v>1464</v>
      </c>
      <c r="C162" s="4">
        <v>1</v>
      </c>
      <c r="D162" s="4">
        <v>1</v>
      </c>
      <c r="E162" s="4">
        <v>2</v>
      </c>
      <c r="F162" s="4" t="s">
        <v>859</v>
      </c>
      <c r="G162" s="4" t="s">
        <v>1007</v>
      </c>
      <c r="H162" s="4" t="s">
        <v>1246</v>
      </c>
    </row>
    <row r="163" spans="1:9" x14ac:dyDescent="0.2">
      <c r="A163" s="5" t="s">
        <v>1438</v>
      </c>
      <c r="B163" s="4" t="s">
        <v>665</v>
      </c>
      <c r="C163" s="4">
        <v>2</v>
      </c>
      <c r="D163" s="4">
        <v>2</v>
      </c>
      <c r="E163" s="4">
        <v>2</v>
      </c>
      <c r="F163" s="4" t="s">
        <v>859</v>
      </c>
      <c r="G163" s="4" t="s">
        <v>1007</v>
      </c>
      <c r="H163" s="4" t="s">
        <v>1246</v>
      </c>
    </row>
    <row r="164" spans="1:9" x14ac:dyDescent="0.2">
      <c r="A164" s="5" t="s">
        <v>1437</v>
      </c>
      <c r="B164" s="4" t="s">
        <v>665</v>
      </c>
      <c r="C164" s="4">
        <v>1</v>
      </c>
      <c r="D164" s="4">
        <v>1</v>
      </c>
      <c r="E164" s="4">
        <v>2</v>
      </c>
      <c r="F164" s="4" t="s">
        <v>859</v>
      </c>
      <c r="G164" s="4" t="s">
        <v>1007</v>
      </c>
      <c r="H164" s="4" t="s">
        <v>1246</v>
      </c>
    </row>
    <row r="165" spans="1:9" x14ac:dyDescent="0.2">
      <c r="A165" s="5" t="s">
        <v>1450</v>
      </c>
      <c r="B165" s="4" t="s">
        <v>665</v>
      </c>
      <c r="C165" s="4">
        <v>4</v>
      </c>
      <c r="D165" s="4">
        <v>4</v>
      </c>
      <c r="E165" s="4">
        <v>1</v>
      </c>
      <c r="F165" s="4" t="s">
        <v>859</v>
      </c>
      <c r="G165" s="4" t="s">
        <v>1007</v>
      </c>
      <c r="H165" s="4" t="s">
        <v>1246</v>
      </c>
      <c r="I165" s="4" t="s">
        <v>1279</v>
      </c>
    </row>
    <row r="166" spans="1:9" x14ac:dyDescent="0.2">
      <c r="A166" s="5" t="s">
        <v>1216</v>
      </c>
      <c r="B166" s="4" t="s">
        <v>665</v>
      </c>
      <c r="C166" s="4">
        <v>3</v>
      </c>
      <c r="D166" s="4">
        <v>3</v>
      </c>
      <c r="E166" s="4">
        <v>1</v>
      </c>
      <c r="F166" s="4" t="s">
        <v>859</v>
      </c>
      <c r="G166" s="4" t="s">
        <v>1007</v>
      </c>
      <c r="H166" s="4" t="s">
        <v>1246</v>
      </c>
    </row>
    <row r="168" spans="1:9" x14ac:dyDescent="0.2">
      <c r="A168" s="5" t="s">
        <v>1466</v>
      </c>
      <c r="B168" s="4" t="s">
        <v>665</v>
      </c>
      <c r="C168" s="4">
        <v>2</v>
      </c>
      <c r="D168" s="4">
        <v>2</v>
      </c>
      <c r="E168" s="4">
        <v>2</v>
      </c>
      <c r="F168" s="4" t="s">
        <v>859</v>
      </c>
      <c r="G168" s="4" t="s">
        <v>1007</v>
      </c>
      <c r="H168" s="4" t="s">
        <v>1246</v>
      </c>
    </row>
    <row r="169" spans="1:9" x14ac:dyDescent="0.2">
      <c r="A169" s="5" t="s">
        <v>1447</v>
      </c>
      <c r="B169" s="4" t="s">
        <v>665</v>
      </c>
      <c r="C169" s="4">
        <v>2</v>
      </c>
      <c r="D169" s="4">
        <v>2</v>
      </c>
      <c r="E169" s="4">
        <v>1</v>
      </c>
      <c r="F169" s="4" t="s">
        <v>859</v>
      </c>
      <c r="G169" s="4" t="s">
        <v>1007</v>
      </c>
      <c r="H169" s="4" t="s">
        <v>1246</v>
      </c>
    </row>
    <row r="170" spans="1:9" x14ac:dyDescent="0.2">
      <c r="A170" s="5" t="s">
        <v>1445</v>
      </c>
      <c r="C170" s="4">
        <v>1</v>
      </c>
      <c r="D170" s="4">
        <v>1</v>
      </c>
      <c r="E170" s="4">
        <v>1</v>
      </c>
      <c r="F170" s="4" t="s">
        <v>859</v>
      </c>
      <c r="G170" s="4" t="s">
        <v>1007</v>
      </c>
      <c r="H170" s="4" t="s">
        <v>1246</v>
      </c>
    </row>
    <row r="171" spans="1:9" x14ac:dyDescent="0.2">
      <c r="A171" s="5" t="s">
        <v>1552</v>
      </c>
      <c r="B171" s="4" t="s">
        <v>665</v>
      </c>
      <c r="C171" s="4">
        <v>2</v>
      </c>
      <c r="D171" s="4">
        <v>2</v>
      </c>
      <c r="E171" s="4">
        <v>2</v>
      </c>
      <c r="F171" s="4" t="s">
        <v>859</v>
      </c>
      <c r="G171" s="4" t="s">
        <v>1007</v>
      </c>
      <c r="H171" s="4" t="s">
        <v>1246</v>
      </c>
      <c r="I171" s="4" t="s">
        <v>1346</v>
      </c>
    </row>
    <row r="172" spans="1:9" x14ac:dyDescent="0.2">
      <c r="A172" s="5" t="s">
        <v>1550</v>
      </c>
      <c r="B172" s="4" t="s">
        <v>665</v>
      </c>
      <c r="C172" s="4">
        <v>1</v>
      </c>
      <c r="D172" s="4">
        <v>1</v>
      </c>
      <c r="E172" s="4">
        <v>2</v>
      </c>
      <c r="F172" s="4" t="s">
        <v>859</v>
      </c>
      <c r="G172" s="4" t="s">
        <v>1007</v>
      </c>
      <c r="H172" s="4" t="s">
        <v>1246</v>
      </c>
    </row>
    <row r="173" spans="1:9" x14ac:dyDescent="0.2">
      <c r="A173" s="5" t="s">
        <v>1562</v>
      </c>
      <c r="B173" s="4" t="s">
        <v>665</v>
      </c>
      <c r="C173" s="4">
        <v>4</v>
      </c>
      <c r="D173" s="4">
        <v>4</v>
      </c>
      <c r="E173" s="4">
        <v>1</v>
      </c>
      <c r="F173" s="4" t="s">
        <v>859</v>
      </c>
      <c r="G173" s="4" t="s">
        <v>1007</v>
      </c>
      <c r="H173" s="4" t="s">
        <v>1246</v>
      </c>
    </row>
    <row r="174" spans="1:9" x14ac:dyDescent="0.2">
      <c r="A174" s="5" t="s">
        <v>1527</v>
      </c>
      <c r="B174" s="4" t="s">
        <v>665</v>
      </c>
      <c r="C174" s="4">
        <v>3</v>
      </c>
      <c r="D174" s="4">
        <v>3</v>
      </c>
      <c r="E174" s="4">
        <v>2</v>
      </c>
      <c r="F174" s="4" t="s">
        <v>859</v>
      </c>
      <c r="G174" s="4" t="s">
        <v>1007</v>
      </c>
      <c r="H174" s="4" t="s">
        <v>1246</v>
      </c>
    </row>
    <row r="175" spans="1:9" x14ac:dyDescent="0.2">
      <c r="A175" s="5" t="s">
        <v>1529</v>
      </c>
      <c r="B175" s="4" t="s">
        <v>665</v>
      </c>
      <c r="C175" s="4">
        <v>4</v>
      </c>
      <c r="D175" s="4">
        <v>4</v>
      </c>
      <c r="E175" s="4">
        <v>2</v>
      </c>
      <c r="F175" s="4" t="s">
        <v>859</v>
      </c>
      <c r="G175" s="4" t="s">
        <v>1007</v>
      </c>
      <c r="H175" s="4" t="s">
        <v>1246</v>
      </c>
      <c r="I175" s="4" t="s">
        <v>1279</v>
      </c>
    </row>
    <row r="176" spans="1:9" x14ac:dyDescent="0.2">
      <c r="A176" s="5" t="s">
        <v>1554</v>
      </c>
      <c r="B176" s="4" t="s">
        <v>665</v>
      </c>
      <c r="C176" s="4">
        <v>3</v>
      </c>
      <c r="D176" s="4">
        <v>3</v>
      </c>
      <c r="E176" s="4">
        <v>2</v>
      </c>
      <c r="F176" s="4" t="s">
        <v>859</v>
      </c>
      <c r="G176" s="4" t="s">
        <v>1007</v>
      </c>
      <c r="H176" s="4" t="s">
        <v>1246</v>
      </c>
    </row>
    <row r="177" spans="1:10" x14ac:dyDescent="0.2">
      <c r="A177" s="5" t="s">
        <v>1560</v>
      </c>
      <c r="B177" s="4" t="s">
        <v>665</v>
      </c>
      <c r="C177" s="4">
        <v>3</v>
      </c>
      <c r="D177" s="4">
        <v>3</v>
      </c>
      <c r="E177" s="4">
        <v>1</v>
      </c>
      <c r="F177" s="4" t="s">
        <v>859</v>
      </c>
      <c r="G177" s="4" t="s">
        <v>1007</v>
      </c>
      <c r="H177" s="4" t="s">
        <v>1246</v>
      </c>
    </row>
    <row r="178" spans="1:10" x14ac:dyDescent="0.2">
      <c r="A178" s="5" t="s">
        <v>1531</v>
      </c>
      <c r="C178" s="4">
        <v>1</v>
      </c>
      <c r="D178" s="4">
        <v>1</v>
      </c>
      <c r="E178" s="4">
        <v>1</v>
      </c>
      <c r="F178" s="4" t="s">
        <v>859</v>
      </c>
      <c r="G178" s="4" t="s">
        <v>1007</v>
      </c>
      <c r="H178" s="4" t="s">
        <v>1246</v>
      </c>
      <c r="I178" s="4" t="s">
        <v>1583</v>
      </c>
    </row>
    <row r="179" spans="1:10" x14ac:dyDescent="0.2">
      <c r="A179" s="5" t="s">
        <v>1533</v>
      </c>
      <c r="B179" s="4" t="s">
        <v>665</v>
      </c>
      <c r="C179" s="4">
        <v>2</v>
      </c>
      <c r="D179" s="4">
        <v>2</v>
      </c>
      <c r="E179" s="4">
        <v>1</v>
      </c>
      <c r="F179" s="4" t="s">
        <v>859</v>
      </c>
      <c r="G179" s="4" t="s">
        <v>1007</v>
      </c>
      <c r="H179" s="4" t="s">
        <v>1246</v>
      </c>
      <c r="I179" s="4" t="s">
        <v>1279</v>
      </c>
    </row>
    <row r="181" spans="1:10" x14ac:dyDescent="0.2">
      <c r="A181" s="5" t="s">
        <v>1535</v>
      </c>
      <c r="B181" s="4" t="s">
        <v>665</v>
      </c>
      <c r="C181" s="4">
        <v>3</v>
      </c>
      <c r="D181" s="4">
        <v>3</v>
      </c>
      <c r="E181" s="4">
        <v>1</v>
      </c>
      <c r="F181" s="4" t="s">
        <v>859</v>
      </c>
      <c r="G181" s="4" t="s">
        <v>1007</v>
      </c>
      <c r="H181" s="4" t="s">
        <v>1246</v>
      </c>
    </row>
    <row r="182" spans="1:10" x14ac:dyDescent="0.2">
      <c r="A182" s="5" t="s">
        <v>1537</v>
      </c>
      <c r="B182" s="4" t="s">
        <v>665</v>
      </c>
      <c r="C182" s="4">
        <v>4</v>
      </c>
      <c r="D182" s="4">
        <v>4</v>
      </c>
      <c r="E182" s="4">
        <v>1</v>
      </c>
      <c r="F182" s="4" t="s">
        <v>859</v>
      </c>
      <c r="G182" s="4" t="s">
        <v>1007</v>
      </c>
      <c r="H182" s="4" t="s">
        <v>1246</v>
      </c>
      <c r="I182" s="4" t="s">
        <v>1279</v>
      </c>
    </row>
    <row r="183" spans="1:10" x14ac:dyDescent="0.2">
      <c r="A183" s="5" t="s">
        <v>1525</v>
      </c>
      <c r="B183" s="4" t="s">
        <v>665</v>
      </c>
      <c r="C183" s="4">
        <v>2</v>
      </c>
      <c r="D183" s="4">
        <v>2</v>
      </c>
      <c r="E183" s="4">
        <v>2</v>
      </c>
      <c r="F183" s="4" t="s">
        <v>859</v>
      </c>
      <c r="G183" s="4" t="s">
        <v>1007</v>
      </c>
      <c r="H183" s="4" t="s">
        <v>1246</v>
      </c>
    </row>
    <row r="184" spans="1:10" x14ac:dyDescent="0.2">
      <c r="A184" s="5" t="s">
        <v>1558</v>
      </c>
      <c r="B184" s="4" t="s">
        <v>665</v>
      </c>
      <c r="C184" s="4">
        <v>2</v>
      </c>
      <c r="D184" s="4">
        <v>2</v>
      </c>
      <c r="E184" s="4">
        <v>1</v>
      </c>
      <c r="F184" s="4" t="s">
        <v>859</v>
      </c>
      <c r="G184" s="4" t="s">
        <v>1007</v>
      </c>
      <c r="H184" s="4" t="s">
        <v>1246</v>
      </c>
    </row>
    <row r="185" spans="1:10" x14ac:dyDescent="0.2">
      <c r="A185" s="5" t="s">
        <v>1556</v>
      </c>
      <c r="B185" s="4" t="s">
        <v>665</v>
      </c>
      <c r="C185" s="4">
        <v>1</v>
      </c>
      <c r="D185" s="4">
        <v>1</v>
      </c>
      <c r="E185" s="4">
        <v>1</v>
      </c>
      <c r="F185" s="4" t="s">
        <v>859</v>
      </c>
      <c r="G185" s="4" t="s">
        <v>1007</v>
      </c>
      <c r="H185" s="4" t="s">
        <v>1246</v>
      </c>
    </row>
    <row r="186" spans="1:10" x14ac:dyDescent="0.2">
      <c r="A186" s="5" t="s">
        <v>1590</v>
      </c>
      <c r="B186" s="4" t="s">
        <v>665</v>
      </c>
      <c r="C186" s="4">
        <v>1</v>
      </c>
      <c r="D186" s="4">
        <v>1</v>
      </c>
      <c r="E186" s="4">
        <v>2</v>
      </c>
      <c r="F186" s="4" t="s">
        <v>859</v>
      </c>
      <c r="G186" s="4" t="s">
        <v>1007</v>
      </c>
      <c r="H186" s="4" t="s">
        <v>1246</v>
      </c>
      <c r="I186" s="4" t="s">
        <v>1279</v>
      </c>
      <c r="J186" s="4" t="s">
        <v>1683</v>
      </c>
    </row>
    <row r="187" spans="1:10" x14ac:dyDescent="0.2">
      <c r="A187" s="5" t="s">
        <v>1635</v>
      </c>
      <c r="B187" s="4" t="s">
        <v>665</v>
      </c>
      <c r="C187" s="4">
        <v>4</v>
      </c>
      <c r="D187" s="4">
        <v>4</v>
      </c>
      <c r="E187" s="4">
        <v>1</v>
      </c>
      <c r="F187" s="4" t="s">
        <v>859</v>
      </c>
      <c r="G187" s="4" t="s">
        <v>1007</v>
      </c>
      <c r="H187" s="4" t="s">
        <v>1246</v>
      </c>
    </row>
    <row r="188" spans="1:10" x14ac:dyDescent="0.2">
      <c r="A188" s="5" t="s">
        <v>1523</v>
      </c>
      <c r="B188" s="4" t="s">
        <v>665</v>
      </c>
      <c r="C188" s="4">
        <v>1</v>
      </c>
      <c r="D188" s="4">
        <v>1</v>
      </c>
      <c r="E188" s="4">
        <v>2</v>
      </c>
      <c r="F188" s="4" t="s">
        <v>859</v>
      </c>
      <c r="G188" s="4" t="s">
        <v>1007</v>
      </c>
      <c r="H188" s="4" t="s">
        <v>1246</v>
      </c>
    </row>
    <row r="189" spans="1:10" x14ac:dyDescent="0.2">
      <c r="A189" s="5" t="s">
        <v>1631</v>
      </c>
      <c r="B189" s="4" t="s">
        <v>665</v>
      </c>
      <c r="C189" s="4">
        <v>1</v>
      </c>
      <c r="D189" s="4">
        <v>1</v>
      </c>
      <c r="E189" s="4">
        <v>1</v>
      </c>
      <c r="F189" s="4" t="s">
        <v>859</v>
      </c>
      <c r="G189" s="4" t="s">
        <v>1007</v>
      </c>
      <c r="H189" s="4" t="s">
        <v>1246</v>
      </c>
    </row>
    <row r="190" spans="1:10" x14ac:dyDescent="0.2">
      <c r="A190" s="5" t="s">
        <v>1568</v>
      </c>
      <c r="B190" s="4" t="s">
        <v>665</v>
      </c>
      <c r="C190" s="4">
        <v>2</v>
      </c>
      <c r="D190" s="4">
        <v>2</v>
      </c>
      <c r="E190" s="4">
        <v>1</v>
      </c>
      <c r="F190" s="4" t="s">
        <v>859</v>
      </c>
      <c r="G190" s="4" t="s">
        <v>1007</v>
      </c>
      <c r="H190" s="4" t="s">
        <v>1246</v>
      </c>
    </row>
    <row r="191" spans="1:10" x14ac:dyDescent="0.2">
      <c r="A191" s="5" t="s">
        <v>1570</v>
      </c>
      <c r="B191" s="4" t="s">
        <v>665</v>
      </c>
      <c r="C191" s="4">
        <v>3</v>
      </c>
      <c r="D191" s="4">
        <v>3</v>
      </c>
      <c r="E191" s="4">
        <v>1</v>
      </c>
      <c r="F191" s="4" t="s">
        <v>859</v>
      </c>
      <c r="G191" s="4" t="s">
        <v>1007</v>
      </c>
      <c r="H191" s="4" t="s">
        <v>1246</v>
      </c>
    </row>
    <row r="192" spans="1:10" x14ac:dyDescent="0.2">
      <c r="A192" s="5" t="s">
        <v>1572</v>
      </c>
      <c r="B192" s="4" t="s">
        <v>665</v>
      </c>
      <c r="C192" s="4">
        <v>1</v>
      </c>
      <c r="D192" s="4">
        <v>1</v>
      </c>
      <c r="E192" s="4">
        <v>1</v>
      </c>
      <c r="F192" s="4" t="s">
        <v>859</v>
      </c>
      <c r="G192" s="4" t="s">
        <v>1007</v>
      </c>
      <c r="H192" s="4" t="s">
        <v>1246</v>
      </c>
      <c r="I192" s="4" t="s">
        <v>1279</v>
      </c>
      <c r="J192" s="4" t="s">
        <v>1700</v>
      </c>
    </row>
    <row r="193" spans="1:10" x14ac:dyDescent="0.2">
      <c r="A193" s="5" t="s">
        <v>1696</v>
      </c>
      <c r="B193" s="4" t="s">
        <v>665</v>
      </c>
      <c r="C193" s="4">
        <v>2</v>
      </c>
      <c r="D193" s="4">
        <v>2</v>
      </c>
      <c r="E193" s="4">
        <v>1</v>
      </c>
      <c r="F193" s="4" t="s">
        <v>859</v>
      </c>
      <c r="G193" s="4" t="s">
        <v>1007</v>
      </c>
      <c r="H193" s="4" t="s">
        <v>1246</v>
      </c>
      <c r="I193" s="4" t="s">
        <v>1279</v>
      </c>
      <c r="J193" s="4" t="s">
        <v>1700</v>
      </c>
    </row>
    <row r="194" spans="1:10" x14ac:dyDescent="0.2">
      <c r="A194" s="5" t="s">
        <v>1704</v>
      </c>
      <c r="B194" s="4" t="s">
        <v>665</v>
      </c>
      <c r="C194" s="4">
        <v>3</v>
      </c>
      <c r="D194" s="4">
        <v>3</v>
      </c>
      <c r="E194" s="4">
        <v>1</v>
      </c>
      <c r="F194" s="4" t="s">
        <v>859</v>
      </c>
      <c r="G194" s="4" t="s">
        <v>1007</v>
      </c>
      <c r="H194" s="4" t="s">
        <v>1246</v>
      </c>
      <c r="I194" s="4" t="s">
        <v>1279</v>
      </c>
      <c r="J194" s="4" t="s">
        <v>1700</v>
      </c>
    </row>
    <row r="195" spans="1:10" x14ac:dyDescent="0.2">
      <c r="A195" s="5" t="s">
        <v>1573</v>
      </c>
      <c r="B195" s="4" t="s">
        <v>665</v>
      </c>
      <c r="C195" s="4">
        <v>4</v>
      </c>
      <c r="D195" s="4">
        <v>4</v>
      </c>
      <c r="E195" s="4">
        <v>2</v>
      </c>
      <c r="F195" s="4" t="s">
        <v>859</v>
      </c>
      <c r="G195" s="4" t="s">
        <v>1007</v>
      </c>
      <c r="H195" s="4" t="s">
        <v>1246</v>
      </c>
      <c r="I195" s="4" t="s">
        <v>1279</v>
      </c>
    </row>
    <row r="196" spans="1:10" x14ac:dyDescent="0.2">
      <c r="A196" s="5" t="s">
        <v>1639</v>
      </c>
      <c r="B196" s="4" t="s">
        <v>665</v>
      </c>
      <c r="C196" s="4">
        <v>3</v>
      </c>
      <c r="D196" s="4">
        <v>3</v>
      </c>
      <c r="E196" s="4">
        <v>2</v>
      </c>
      <c r="F196" s="4" t="s">
        <v>859</v>
      </c>
      <c r="G196" s="4" t="s">
        <v>1007</v>
      </c>
      <c r="H196" s="4" t="s">
        <v>1246</v>
      </c>
      <c r="I196" s="4" t="s">
        <v>1279</v>
      </c>
    </row>
    <row r="197" spans="1:10" x14ac:dyDescent="0.2">
      <c r="A197" s="5" t="s">
        <v>1637</v>
      </c>
      <c r="B197" s="4" t="s">
        <v>665</v>
      </c>
      <c r="C197" s="4">
        <v>2</v>
      </c>
      <c r="D197" s="4">
        <v>2</v>
      </c>
      <c r="E197" s="4">
        <v>2</v>
      </c>
      <c r="F197" s="4" t="s">
        <v>859</v>
      </c>
      <c r="G197" s="4" t="s">
        <v>1007</v>
      </c>
      <c r="H197" s="4" t="s">
        <v>1246</v>
      </c>
      <c r="I197" s="4" t="s">
        <v>1279</v>
      </c>
      <c r="J197" s="4" t="s">
        <v>1682</v>
      </c>
    </row>
    <row r="198" spans="1:10" x14ac:dyDescent="0.2">
      <c r="A198" s="5" t="s">
        <v>1698</v>
      </c>
      <c r="B198" s="4" t="s">
        <v>665</v>
      </c>
      <c r="C198" s="4">
        <v>3</v>
      </c>
      <c r="D198" s="4">
        <v>3</v>
      </c>
      <c r="E198" s="4">
        <v>1</v>
      </c>
      <c r="F198" s="4" t="s">
        <v>859</v>
      </c>
      <c r="G198" s="4" t="s">
        <v>1007</v>
      </c>
      <c r="H198" s="4" t="s">
        <v>1246</v>
      </c>
      <c r="I198" s="4" t="s">
        <v>1279</v>
      </c>
    </row>
    <row r="199" spans="1:10" x14ac:dyDescent="0.2">
      <c r="A199" s="5" t="s">
        <v>1702</v>
      </c>
      <c r="B199" s="4" t="s">
        <v>668</v>
      </c>
      <c r="C199" s="4">
        <v>2</v>
      </c>
      <c r="D199" s="4">
        <v>2</v>
      </c>
      <c r="E199" s="4">
        <v>1</v>
      </c>
      <c r="F199" s="4" t="s">
        <v>859</v>
      </c>
      <c r="G199" s="4" t="s">
        <v>1007</v>
      </c>
      <c r="H199" s="4" t="s">
        <v>1724</v>
      </c>
      <c r="I199" s="4" t="s">
        <v>1279</v>
      </c>
      <c r="J199" s="4" t="s">
        <v>1700</v>
      </c>
    </row>
    <row r="200" spans="1:10" x14ac:dyDescent="0.2">
      <c r="A200" s="5" t="s">
        <v>1701</v>
      </c>
      <c r="B200" s="4" t="s">
        <v>665</v>
      </c>
      <c r="C200" s="4">
        <v>1</v>
      </c>
      <c r="D200" s="4">
        <v>1</v>
      </c>
      <c r="E200" s="4">
        <v>1</v>
      </c>
      <c r="F200" s="4" t="s">
        <v>859</v>
      </c>
      <c r="G200" s="4" t="s">
        <v>1007</v>
      </c>
      <c r="H200" s="4" t="s">
        <v>1246</v>
      </c>
      <c r="I200" s="4" t="s">
        <v>1279</v>
      </c>
    </row>
    <row r="201" spans="1:10" x14ac:dyDescent="0.2">
      <c r="A201" s="5" t="s">
        <v>1668</v>
      </c>
      <c r="B201" s="4" t="s">
        <v>665</v>
      </c>
      <c r="C201" s="4">
        <v>2</v>
      </c>
      <c r="D201" s="4">
        <v>2</v>
      </c>
      <c r="E201" s="4">
        <v>2</v>
      </c>
      <c r="F201" s="4" t="s">
        <v>859</v>
      </c>
      <c r="G201" s="4" t="s">
        <v>1007</v>
      </c>
      <c r="H201" s="4" t="s">
        <v>1246</v>
      </c>
      <c r="I201" s="4" t="s">
        <v>1279</v>
      </c>
      <c r="J201" s="4" t="s">
        <v>1700</v>
      </c>
    </row>
    <row r="202" spans="1:10" x14ac:dyDescent="0.2">
      <c r="A202" s="5" t="s">
        <v>1666</v>
      </c>
      <c r="B202" s="4" t="s">
        <v>665</v>
      </c>
      <c r="C202" s="4">
        <v>1</v>
      </c>
      <c r="D202" s="4">
        <v>1</v>
      </c>
      <c r="E202" s="4">
        <v>2</v>
      </c>
      <c r="F202" s="4" t="s">
        <v>859</v>
      </c>
      <c r="G202" s="4" t="s">
        <v>1007</v>
      </c>
      <c r="H202" s="4" t="s">
        <v>1246</v>
      </c>
      <c r="I202" s="4" t="s">
        <v>1717</v>
      </c>
    </row>
    <row r="203" spans="1:10" x14ac:dyDescent="0.2">
      <c r="A203" s="5" t="s">
        <v>1729</v>
      </c>
      <c r="B203" s="4" t="s">
        <v>665</v>
      </c>
      <c r="C203" s="4">
        <v>4</v>
      </c>
      <c r="D203" s="4">
        <v>4</v>
      </c>
      <c r="E203" s="4">
        <v>1</v>
      </c>
      <c r="F203" s="4" t="s">
        <v>859</v>
      </c>
      <c r="G203" s="4" t="s">
        <v>1007</v>
      </c>
      <c r="H203" s="4" t="s">
        <v>1246</v>
      </c>
      <c r="I203" s="4" t="s">
        <v>1279</v>
      </c>
    </row>
    <row r="204" spans="1:10" x14ac:dyDescent="0.2">
      <c r="A204" s="5" t="s">
        <v>1673</v>
      </c>
      <c r="B204" s="4" t="s">
        <v>665</v>
      </c>
      <c r="C204" s="4">
        <v>1</v>
      </c>
      <c r="D204" s="4">
        <v>1</v>
      </c>
      <c r="E204" s="4">
        <v>1</v>
      </c>
      <c r="F204" s="4" t="s">
        <v>859</v>
      </c>
      <c r="G204" s="4" t="s">
        <v>1007</v>
      </c>
      <c r="H204" s="4" t="s">
        <v>1246</v>
      </c>
      <c r="I204" s="4" t="s">
        <v>1279</v>
      </c>
    </row>
    <row r="205" spans="1:10" x14ac:dyDescent="0.2">
      <c r="A205" s="5" t="s">
        <v>1675</v>
      </c>
      <c r="B205" s="4" t="s">
        <v>665</v>
      </c>
      <c r="C205" s="4">
        <v>2</v>
      </c>
      <c r="D205" s="4">
        <v>2</v>
      </c>
      <c r="E205" s="4">
        <v>1</v>
      </c>
      <c r="F205" s="4" t="s">
        <v>859</v>
      </c>
      <c r="G205" s="4" t="s">
        <v>1007</v>
      </c>
      <c r="H205" s="4" t="s">
        <v>1246</v>
      </c>
      <c r="I205" s="4" t="s">
        <v>1279</v>
      </c>
    </row>
    <row r="206" spans="1:10" x14ac:dyDescent="0.2">
      <c r="A206" s="5" t="s">
        <v>1677</v>
      </c>
      <c r="B206" s="4" t="s">
        <v>665</v>
      </c>
      <c r="C206" s="4">
        <v>3</v>
      </c>
      <c r="D206" s="4">
        <v>3</v>
      </c>
      <c r="E206" s="4">
        <v>1</v>
      </c>
      <c r="F206" s="4" t="s">
        <v>859</v>
      </c>
      <c r="G206" s="4" t="s">
        <v>1007</v>
      </c>
      <c r="I206" s="4" t="s">
        <v>1279</v>
      </c>
      <c r="J206" s="4" t="s">
        <v>1700</v>
      </c>
    </row>
    <row r="207" spans="1:10" x14ac:dyDescent="0.2">
      <c r="A207" s="5" t="s">
        <v>1773</v>
      </c>
      <c r="C207" s="4">
        <v>1</v>
      </c>
      <c r="D207" s="4">
        <v>1</v>
      </c>
      <c r="E207" s="4">
        <v>1</v>
      </c>
      <c r="F207" s="4" t="s">
        <v>859</v>
      </c>
      <c r="G207" s="4" t="s">
        <v>1007</v>
      </c>
      <c r="H207" s="4" t="s">
        <v>1246</v>
      </c>
    </row>
    <row r="208" spans="1:10" x14ac:dyDescent="0.2">
      <c r="A208" s="5" t="s">
        <v>1679</v>
      </c>
      <c r="C208" s="4">
        <v>4</v>
      </c>
      <c r="D208" s="4">
        <v>4</v>
      </c>
      <c r="E208" s="4">
        <v>1</v>
      </c>
      <c r="F208" s="4" t="s">
        <v>859</v>
      </c>
      <c r="G208" s="4" t="s">
        <v>1007</v>
      </c>
      <c r="H208" s="4" t="s">
        <v>1246</v>
      </c>
    </row>
    <row r="209" spans="1:10" x14ac:dyDescent="0.2">
      <c r="A209" s="5" t="s">
        <v>1770</v>
      </c>
      <c r="B209" s="4" t="s">
        <v>665</v>
      </c>
      <c r="C209" s="4">
        <v>2</v>
      </c>
      <c r="D209" s="4">
        <v>2</v>
      </c>
      <c r="E209" s="4">
        <v>1</v>
      </c>
      <c r="F209" s="4" t="s">
        <v>859</v>
      </c>
      <c r="G209" s="4" t="s">
        <v>1007</v>
      </c>
      <c r="H209" s="4" t="s">
        <v>1246</v>
      </c>
      <c r="I209" s="4" t="s">
        <v>1279</v>
      </c>
      <c r="J209" s="4" t="s">
        <v>1700</v>
      </c>
    </row>
    <row r="210" spans="1:10" x14ac:dyDescent="0.2">
      <c r="A210" s="5" t="s">
        <v>1670</v>
      </c>
      <c r="B210" s="4" t="s">
        <v>665</v>
      </c>
      <c r="C210" s="4">
        <v>3</v>
      </c>
      <c r="D210" s="4">
        <v>3</v>
      </c>
      <c r="E210" s="4">
        <v>2</v>
      </c>
      <c r="F210" s="4" t="s">
        <v>859</v>
      </c>
      <c r="G210" s="4" t="s">
        <v>1007</v>
      </c>
      <c r="H210" s="4" t="s">
        <v>1246</v>
      </c>
      <c r="I210" s="4" t="s">
        <v>1279</v>
      </c>
    </row>
    <row r="211" spans="1:10" x14ac:dyDescent="0.2">
      <c r="A211" s="5" t="s">
        <v>1569</v>
      </c>
      <c r="B211" s="4" t="s">
        <v>665</v>
      </c>
      <c r="C211" s="4">
        <v>4</v>
      </c>
      <c r="D211" s="4">
        <v>4</v>
      </c>
      <c r="E211" s="4">
        <v>2</v>
      </c>
      <c r="F211" s="4" t="s">
        <v>859</v>
      </c>
      <c r="G211" s="4" t="s">
        <v>1007</v>
      </c>
      <c r="H211" s="4" t="s">
        <v>1246</v>
      </c>
      <c r="I211" s="4" t="s">
        <v>1279</v>
      </c>
      <c r="J211" s="4" t="s">
        <v>1700</v>
      </c>
    </row>
    <row r="212" spans="1:10" x14ac:dyDescent="0.2">
      <c r="A212" s="5" t="s">
        <v>1699</v>
      </c>
      <c r="B212" s="4" t="s">
        <v>665</v>
      </c>
      <c r="C212" s="4">
        <v>4</v>
      </c>
      <c r="D212" s="4">
        <v>4</v>
      </c>
      <c r="E212" s="4">
        <v>1</v>
      </c>
      <c r="F212" s="4" t="s">
        <v>859</v>
      </c>
      <c r="G212" s="4" t="s">
        <v>1007</v>
      </c>
      <c r="H212" s="4" t="s">
        <v>1246</v>
      </c>
      <c r="I212" s="4" t="s">
        <v>1279</v>
      </c>
    </row>
    <row r="215" spans="1:10" x14ac:dyDescent="0.2">
      <c r="A215" s="5" t="s">
        <v>1772</v>
      </c>
      <c r="B215" s="4" t="s">
        <v>665</v>
      </c>
      <c r="C215" s="4">
        <v>3</v>
      </c>
      <c r="D215" s="4">
        <v>3</v>
      </c>
      <c r="E215" s="4">
        <v>1</v>
      </c>
      <c r="F215" s="4" t="s">
        <v>859</v>
      </c>
      <c r="G215" s="4" t="s">
        <v>1007</v>
      </c>
      <c r="H215" s="4" t="s">
        <v>1246</v>
      </c>
      <c r="I215" s="4" t="s">
        <v>1279</v>
      </c>
    </row>
    <row r="216" spans="1:10" x14ac:dyDescent="0.2">
      <c r="A216" s="5" t="s">
        <v>1780</v>
      </c>
      <c r="B216" s="4" t="s">
        <v>665</v>
      </c>
      <c r="C216" s="4">
        <v>1</v>
      </c>
      <c r="D216" s="4">
        <v>1</v>
      </c>
      <c r="E216" s="4">
        <v>2</v>
      </c>
      <c r="F216" s="4" t="s">
        <v>859</v>
      </c>
      <c r="G216" s="4" t="s">
        <v>1007</v>
      </c>
      <c r="H216" s="4" t="s">
        <v>1246</v>
      </c>
    </row>
    <row r="217" spans="1:10" x14ac:dyDescent="0.2">
      <c r="A217" s="5" t="s">
        <v>1771</v>
      </c>
      <c r="B217" s="4" t="s">
        <v>665</v>
      </c>
      <c r="C217" s="4">
        <v>2</v>
      </c>
      <c r="D217" s="4">
        <v>2</v>
      </c>
      <c r="E217" s="4">
        <v>2</v>
      </c>
      <c r="F217" s="4" t="s">
        <v>859</v>
      </c>
      <c r="G217" s="4" t="s">
        <v>1007</v>
      </c>
      <c r="H217" s="4" t="s">
        <v>1246</v>
      </c>
    </row>
    <row r="219" spans="1:10" x14ac:dyDescent="0.2">
      <c r="A219" s="5" t="s">
        <v>1774</v>
      </c>
      <c r="B219" s="4" t="s">
        <v>665</v>
      </c>
      <c r="C219" s="4">
        <v>3</v>
      </c>
      <c r="D219" s="4">
        <v>3</v>
      </c>
      <c r="E219" s="4">
        <v>2</v>
      </c>
      <c r="F219" s="4" t="s">
        <v>859</v>
      </c>
      <c r="G219" s="4" t="s">
        <v>1007</v>
      </c>
      <c r="H219" s="4" t="s">
        <v>1246</v>
      </c>
      <c r="I219" s="4" t="s">
        <v>1812</v>
      </c>
    </row>
    <row r="220" spans="1:10" x14ac:dyDescent="0.2">
      <c r="A220" s="5" t="s">
        <v>1777</v>
      </c>
      <c r="B220" s="4" t="s">
        <v>665</v>
      </c>
      <c r="C220" s="4">
        <v>4</v>
      </c>
      <c r="D220" s="4">
        <v>4</v>
      </c>
      <c r="E220" s="4">
        <v>2</v>
      </c>
      <c r="F220" s="4" t="s">
        <v>859</v>
      </c>
      <c r="G220" s="4" t="s">
        <v>1007</v>
      </c>
      <c r="H220" s="4" t="s">
        <v>1246</v>
      </c>
      <c r="I220" s="4" t="s">
        <v>1279</v>
      </c>
      <c r="J220" s="4" t="s">
        <v>1700</v>
      </c>
    </row>
    <row r="225" spans="1:8" x14ac:dyDescent="0.2">
      <c r="A225" s="5" t="s">
        <v>1693</v>
      </c>
      <c r="C225" s="4">
        <v>3</v>
      </c>
      <c r="D225" s="4">
        <v>3</v>
      </c>
      <c r="E225" s="4">
        <v>2</v>
      </c>
      <c r="F225" s="4" t="s">
        <v>859</v>
      </c>
      <c r="G225" s="4" t="s">
        <v>1007</v>
      </c>
      <c r="H225" s="4" t="s">
        <v>1246</v>
      </c>
    </row>
    <row r="226" spans="1:8" x14ac:dyDescent="0.2">
      <c r="A226" s="5" t="s">
        <v>1818</v>
      </c>
      <c r="C226" s="4">
        <v>4</v>
      </c>
      <c r="D226" s="4">
        <v>4</v>
      </c>
      <c r="E226" s="4">
        <v>2</v>
      </c>
      <c r="F226" s="4" t="s">
        <v>859</v>
      </c>
      <c r="G226" s="4" t="s">
        <v>1007</v>
      </c>
      <c r="H226" s="4" t="s">
        <v>1246</v>
      </c>
    </row>
    <row r="228" spans="1:8" x14ac:dyDescent="0.2">
      <c r="A228" s="5" t="s">
        <v>1776</v>
      </c>
      <c r="C228" s="4">
        <v>1</v>
      </c>
      <c r="D228" s="4">
        <v>1</v>
      </c>
      <c r="E228" s="4">
        <v>1</v>
      </c>
      <c r="F228" s="4" t="s">
        <v>859</v>
      </c>
      <c r="G228" s="4" t="s">
        <v>1007</v>
      </c>
      <c r="H228" s="4" t="s">
        <v>1246</v>
      </c>
    </row>
    <row r="229" spans="1:8" x14ac:dyDescent="0.2">
      <c r="A229" s="5" t="s">
        <v>1775</v>
      </c>
      <c r="C229" s="4">
        <v>2</v>
      </c>
      <c r="D229" s="4">
        <v>2</v>
      </c>
      <c r="E229" s="4">
        <v>1</v>
      </c>
      <c r="F229" s="4" t="s">
        <v>859</v>
      </c>
      <c r="G229" s="4" t="s">
        <v>1007</v>
      </c>
      <c r="H229" s="4" t="s">
        <v>1246</v>
      </c>
    </row>
    <row r="230" spans="1:8" x14ac:dyDescent="0.2">
      <c r="A230" s="5" t="s">
        <v>1778</v>
      </c>
      <c r="C230" s="4">
        <v>3</v>
      </c>
      <c r="D230" s="4">
        <v>3</v>
      </c>
      <c r="E230" s="4">
        <v>1</v>
      </c>
      <c r="F230" s="4" t="s">
        <v>859</v>
      </c>
      <c r="G230" s="4" t="s">
        <v>1007</v>
      </c>
      <c r="H230" s="4" t="s">
        <v>1246</v>
      </c>
    </row>
    <row r="231" spans="1:8" x14ac:dyDescent="0.2">
      <c r="A231" s="5" t="s">
        <v>1779</v>
      </c>
      <c r="C231" s="4">
        <v>4</v>
      </c>
      <c r="D231" s="4">
        <v>4</v>
      </c>
      <c r="E231" s="4">
        <v>1</v>
      </c>
      <c r="F231" s="4" t="s">
        <v>859</v>
      </c>
      <c r="G231" s="4" t="s">
        <v>1007</v>
      </c>
      <c r="H231" s="4" t="s">
        <v>1246</v>
      </c>
    </row>
    <row r="232" spans="1:8" x14ac:dyDescent="0.2">
      <c r="A232" s="5" t="s">
        <v>1697</v>
      </c>
      <c r="C232" s="4">
        <v>1</v>
      </c>
      <c r="D232" s="4">
        <v>1</v>
      </c>
      <c r="E232" s="4">
        <v>2</v>
      </c>
      <c r="F232" s="4" t="s">
        <v>859</v>
      </c>
      <c r="G232" s="4" t="s">
        <v>1007</v>
      </c>
      <c r="H232" s="4" t="s">
        <v>1246</v>
      </c>
    </row>
    <row r="233" spans="1:8" ht="17" customHeight="1" x14ac:dyDescent="0.2">
      <c r="A233" s="5" t="s">
        <v>1703</v>
      </c>
      <c r="C233" s="4">
        <v>2</v>
      </c>
      <c r="D233" s="4">
        <v>2</v>
      </c>
      <c r="E233" s="4">
        <v>2</v>
      </c>
      <c r="F233" s="4" t="s">
        <v>859</v>
      </c>
      <c r="G233" s="4" t="s">
        <v>1007</v>
      </c>
      <c r="H233" s="4" t="s">
        <v>1246</v>
      </c>
    </row>
    <row r="234" spans="1:8" ht="17" customHeight="1" x14ac:dyDescent="0.2"/>
    <row r="235" spans="1:8" ht="17" customHeight="1" x14ac:dyDescent="0.2"/>
    <row r="236" spans="1:8" ht="17" customHeight="1" x14ac:dyDescent="0.2"/>
    <row r="237" spans="1:8" ht="17" customHeight="1" x14ac:dyDescent="0.2"/>
    <row r="238" spans="1:8" ht="17" customHeight="1" x14ac:dyDescent="0.2"/>
    <row r="239" spans="1:8" ht="17" customHeight="1" x14ac:dyDescent="0.2"/>
    <row r="240" spans="1:8" ht="17" customHeight="1" x14ac:dyDescent="0.2"/>
    <row r="241" ht="17" customHeight="1" x14ac:dyDescent="0.2"/>
    <row r="242" ht="17" customHeight="1" x14ac:dyDescent="0.2"/>
    <row r="243" ht="17" customHeight="1" x14ac:dyDescent="0.2"/>
    <row r="244" ht="17" customHeight="1" x14ac:dyDescent="0.2"/>
    <row r="245" ht="17" customHeight="1" x14ac:dyDescent="0.2"/>
    <row r="246" ht="17" customHeight="1" x14ac:dyDescent="0.2"/>
    <row r="247" ht="17" customHeight="1" x14ac:dyDescent="0.2"/>
    <row r="248" ht="17" customHeight="1" x14ac:dyDescent="0.2"/>
    <row r="249" ht="17" customHeight="1" x14ac:dyDescent="0.2"/>
    <row r="250" ht="17" customHeight="1" x14ac:dyDescent="0.2"/>
    <row r="251" ht="17" customHeight="1" x14ac:dyDescent="0.2"/>
    <row r="252" ht="17" customHeight="1" x14ac:dyDescent="0.2"/>
    <row r="253" ht="17" customHeight="1" x14ac:dyDescent="0.2"/>
    <row r="260" spans="1:7" x14ac:dyDescent="0.2">
      <c r="A260" s="2" t="s">
        <v>1025</v>
      </c>
      <c r="C260" s="4">
        <v>1</v>
      </c>
      <c r="D260" s="4">
        <v>1</v>
      </c>
      <c r="E260" s="4">
        <v>1</v>
      </c>
      <c r="F260" s="4" t="s">
        <v>859</v>
      </c>
      <c r="G260" s="4" t="s">
        <v>1007</v>
      </c>
    </row>
    <row r="261" spans="1:7" x14ac:dyDescent="0.2">
      <c r="A261" s="2" t="s">
        <v>1026</v>
      </c>
      <c r="C261" s="4">
        <v>2</v>
      </c>
      <c r="D261" s="4">
        <v>2</v>
      </c>
      <c r="E261" s="4">
        <v>1</v>
      </c>
      <c r="F261" s="4" t="s">
        <v>859</v>
      </c>
      <c r="G261" s="4" t="s">
        <v>1007</v>
      </c>
    </row>
    <row r="262" spans="1:7" x14ac:dyDescent="0.2">
      <c r="A262" s="2" t="s">
        <v>1027</v>
      </c>
      <c r="C262" s="4">
        <v>3</v>
      </c>
      <c r="D262" s="4">
        <v>3</v>
      </c>
      <c r="E262" s="4">
        <v>1</v>
      </c>
      <c r="F262" s="4" t="s">
        <v>859</v>
      </c>
      <c r="G262" s="4" t="s">
        <v>1007</v>
      </c>
    </row>
    <row r="263" spans="1:7" x14ac:dyDescent="0.2">
      <c r="A263" s="2" t="s">
        <v>1028</v>
      </c>
      <c r="C263" s="4">
        <v>4</v>
      </c>
      <c r="D263" s="4">
        <v>4</v>
      </c>
      <c r="E263" s="4">
        <v>1</v>
      </c>
      <c r="F263" s="4" t="s">
        <v>859</v>
      </c>
      <c r="G263" s="4" t="s">
        <v>1007</v>
      </c>
    </row>
    <row r="264" spans="1:7" x14ac:dyDescent="0.2">
      <c r="A264" s="5" t="s">
        <v>880</v>
      </c>
      <c r="C264" s="4">
        <v>1</v>
      </c>
      <c r="D264" s="4">
        <v>1</v>
      </c>
      <c r="E264" s="4">
        <v>1</v>
      </c>
      <c r="F264" s="4" t="s">
        <v>859</v>
      </c>
      <c r="G264" s="4" t="s">
        <v>1007</v>
      </c>
    </row>
    <row r="265" spans="1:7" x14ac:dyDescent="0.2">
      <c r="A265" s="5" t="s">
        <v>881</v>
      </c>
      <c r="C265" s="4">
        <v>2</v>
      </c>
      <c r="D265" s="4">
        <v>2</v>
      </c>
      <c r="E265" s="4">
        <v>1</v>
      </c>
    </row>
    <row r="266" spans="1:7" x14ac:dyDescent="0.2">
      <c r="A266" s="5" t="s">
        <v>884</v>
      </c>
      <c r="C266" s="4">
        <v>3</v>
      </c>
      <c r="D266" s="4">
        <v>3</v>
      </c>
      <c r="E266" s="4">
        <v>1</v>
      </c>
      <c r="F266" s="4" t="s">
        <v>940</v>
      </c>
    </row>
    <row r="267" spans="1:7" x14ac:dyDescent="0.2">
      <c r="A267" s="5" t="s">
        <v>885</v>
      </c>
      <c r="C267" s="4">
        <v>4</v>
      </c>
      <c r="D267" s="4">
        <v>4</v>
      </c>
      <c r="E267" s="4">
        <v>1</v>
      </c>
      <c r="F267" s="4" t="s">
        <v>940</v>
      </c>
    </row>
    <row r="268" spans="1:7" x14ac:dyDescent="0.2">
      <c r="A268" s="2" t="s">
        <v>882</v>
      </c>
      <c r="C268" s="4">
        <v>1</v>
      </c>
      <c r="D268" s="4">
        <v>1</v>
      </c>
      <c r="E268" s="4">
        <v>1</v>
      </c>
    </row>
    <row r="269" spans="1:7" x14ac:dyDescent="0.2">
      <c r="A269" s="2" t="s">
        <v>883</v>
      </c>
      <c r="C269" s="4">
        <v>2</v>
      </c>
      <c r="D269" s="4">
        <v>2</v>
      </c>
      <c r="E269" s="4">
        <v>1</v>
      </c>
    </row>
    <row r="270" spans="1:7" x14ac:dyDescent="0.2">
      <c r="A270" s="2" t="s">
        <v>753</v>
      </c>
      <c r="C270" s="4">
        <v>3</v>
      </c>
      <c r="D270" s="4">
        <v>3</v>
      </c>
      <c r="E270" s="4">
        <v>1</v>
      </c>
    </row>
    <row r="271" spans="1:7" x14ac:dyDescent="0.2">
      <c r="A271" s="2" t="s">
        <v>754</v>
      </c>
      <c r="C271" s="4">
        <v>4</v>
      </c>
      <c r="D271" s="4">
        <v>4</v>
      </c>
      <c r="E271" s="4">
        <v>1</v>
      </c>
    </row>
    <row r="272" spans="1:7" x14ac:dyDescent="0.2">
      <c r="A272" s="5" t="s">
        <v>1460</v>
      </c>
      <c r="C272" s="4">
        <v>1</v>
      </c>
      <c r="D272" s="4">
        <v>1</v>
      </c>
      <c r="E272" s="4">
        <v>1</v>
      </c>
      <c r="F272" s="4" t="s">
        <v>940</v>
      </c>
    </row>
    <row r="273" spans="1:6" x14ac:dyDescent="0.2">
      <c r="A273" s="5" t="s">
        <v>1461</v>
      </c>
      <c r="C273" s="4">
        <v>2</v>
      </c>
      <c r="D273" s="4">
        <v>2</v>
      </c>
      <c r="E273" s="4">
        <v>1</v>
      </c>
      <c r="F273" s="4" t="s">
        <v>940</v>
      </c>
    </row>
    <row r="274" spans="1:6" x14ac:dyDescent="0.2">
      <c r="A274" s="2" t="s">
        <v>1803</v>
      </c>
      <c r="C274" s="4">
        <v>1</v>
      </c>
      <c r="D274" s="4">
        <v>1</v>
      </c>
      <c r="E274" s="4">
        <v>1</v>
      </c>
      <c r="F274" s="4" t="s">
        <v>940</v>
      </c>
    </row>
    <row r="275" spans="1:6" x14ac:dyDescent="0.2">
      <c r="A275" s="2" t="s">
        <v>1804</v>
      </c>
      <c r="C275" s="4">
        <v>2</v>
      </c>
      <c r="D275" s="4">
        <v>2</v>
      </c>
      <c r="E275" s="4">
        <v>1</v>
      </c>
      <c r="F275" s="4" t="s">
        <v>940</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3"/>
  <sheetViews>
    <sheetView workbookViewId="0">
      <pane ySplit="1" topLeftCell="A109" activePane="bottomLeft" state="frozen"/>
      <selection pane="bottomLeft" activeCell="D225" sqref="D225"/>
    </sheetView>
  </sheetViews>
  <sheetFormatPr baseColWidth="10" defaultRowHeight="16" x14ac:dyDescent="0.2"/>
  <cols>
    <col min="1" max="1" width="9.33203125" style="4" customWidth="1"/>
    <col min="2" max="2" width="9.5" style="4" bestFit="1" customWidth="1"/>
    <col min="3" max="3" width="9.6640625" style="5" bestFit="1" customWidth="1"/>
    <col min="4" max="4" width="9.83203125" style="5" bestFit="1" customWidth="1"/>
    <col min="5" max="5" width="9.5" style="5" bestFit="1" customWidth="1"/>
    <col min="6" max="6" width="10.6640625" style="4" bestFit="1" customWidth="1"/>
    <col min="7" max="7" width="12" style="5" bestFit="1" customWidth="1"/>
    <col min="8" max="8" width="9.5" style="5" bestFit="1" customWidth="1"/>
    <col min="9" max="9" width="4.83203125" style="4" bestFit="1" customWidth="1"/>
    <col min="10" max="10" width="4.83203125" style="4" customWidth="1"/>
    <col min="11" max="11" width="7.33203125" style="4" customWidth="1"/>
    <col min="12" max="12" width="9.5" style="4" bestFit="1" customWidth="1"/>
    <col min="13" max="13" width="8" style="4" bestFit="1" customWidth="1"/>
    <col min="14" max="14" width="8.5" style="4" customWidth="1"/>
    <col min="15" max="15" width="10.33203125" style="4" customWidth="1"/>
    <col min="16" max="16" width="7.33203125" style="4" bestFit="1" customWidth="1"/>
    <col min="17" max="17" width="10.6640625" style="4" bestFit="1" customWidth="1"/>
    <col min="18" max="18" width="12" style="4" bestFit="1" customWidth="1"/>
    <col min="19" max="19" width="9" style="4" customWidth="1"/>
    <col min="20" max="20" width="8.33203125" style="4" customWidth="1"/>
    <col min="21" max="21" width="13" style="4" bestFit="1" customWidth="1"/>
    <col min="22" max="22" width="10.5" style="4" bestFit="1" customWidth="1"/>
    <col min="23" max="23" width="7.33203125" style="4" bestFit="1" customWidth="1"/>
    <col min="24" max="25" width="7.6640625" style="4" bestFit="1" customWidth="1"/>
    <col min="26" max="26" width="11.1640625" style="4" bestFit="1" customWidth="1"/>
    <col min="27" max="27" width="5.83203125" style="4" bestFit="1" customWidth="1"/>
    <col min="28" max="28" width="13" style="4" bestFit="1" customWidth="1"/>
    <col min="29" max="29" width="10.5" style="4" bestFit="1" customWidth="1"/>
    <col min="30" max="30" width="7.33203125" style="4" bestFit="1" customWidth="1"/>
    <col min="31" max="32" width="7.6640625" style="4" bestFit="1" customWidth="1"/>
    <col min="33" max="16384" width="10.83203125" style="4"/>
  </cols>
  <sheetData>
    <row r="1" spans="1:32" x14ac:dyDescent="0.2">
      <c r="A1" s="3" t="s">
        <v>149</v>
      </c>
      <c r="B1" s="4" t="s">
        <v>432</v>
      </c>
      <c r="C1" s="5" t="s">
        <v>434</v>
      </c>
      <c r="D1" s="5" t="s">
        <v>433</v>
      </c>
      <c r="E1" s="5" t="s">
        <v>435</v>
      </c>
      <c r="F1" s="4" t="s">
        <v>436</v>
      </c>
      <c r="G1" s="5" t="s">
        <v>293</v>
      </c>
      <c r="H1" s="5" t="s">
        <v>225</v>
      </c>
      <c r="I1" s="5" t="s">
        <v>777</v>
      </c>
      <c r="J1" s="5"/>
      <c r="K1" s="5"/>
      <c r="L1" s="4" t="s">
        <v>437</v>
      </c>
      <c r="M1" s="4" t="s">
        <v>432</v>
      </c>
      <c r="N1" s="4" t="s">
        <v>434</v>
      </c>
      <c r="O1" s="4" t="s">
        <v>433</v>
      </c>
      <c r="P1" s="4" t="s">
        <v>435</v>
      </c>
      <c r="Q1" s="4" t="s">
        <v>436</v>
      </c>
      <c r="R1" s="4" t="s">
        <v>293</v>
      </c>
      <c r="S1" s="4" t="s">
        <v>225</v>
      </c>
      <c r="T1" s="4" t="s">
        <v>670</v>
      </c>
      <c r="U1" s="4" t="s">
        <v>671</v>
      </c>
      <c r="V1" s="4" t="s">
        <v>672</v>
      </c>
      <c r="W1" s="4" t="s">
        <v>673</v>
      </c>
      <c r="X1" s="4" t="s">
        <v>674</v>
      </c>
      <c r="Y1" s="4" t="s">
        <v>675</v>
      </c>
      <c r="Z1" s="4" t="s">
        <v>798</v>
      </c>
      <c r="AA1" s="4" t="s">
        <v>670</v>
      </c>
      <c r="AB1" s="4" t="s">
        <v>671</v>
      </c>
      <c r="AC1" s="4" t="s">
        <v>672</v>
      </c>
      <c r="AD1" s="4" t="s">
        <v>673</v>
      </c>
      <c r="AE1" s="4" t="s">
        <v>674</v>
      </c>
      <c r="AF1" s="4" t="s">
        <v>675</v>
      </c>
    </row>
    <row r="2" spans="1:32" x14ac:dyDescent="0.2">
      <c r="A2" s="5" t="s">
        <v>204</v>
      </c>
      <c r="B2" s="6">
        <v>42346</v>
      </c>
      <c r="C2" s="7">
        <v>42347</v>
      </c>
      <c r="D2" s="7">
        <v>42347</v>
      </c>
      <c r="E2" s="7">
        <v>42348</v>
      </c>
      <c r="G2" s="7">
        <v>42352</v>
      </c>
      <c r="H2" s="7">
        <v>42360</v>
      </c>
      <c r="I2" s="8">
        <f>H2-B2</f>
        <v>14</v>
      </c>
      <c r="J2" s="8"/>
      <c r="L2" s="6">
        <v>42346</v>
      </c>
      <c r="M2" s="8">
        <v>7</v>
      </c>
      <c r="N2" s="8">
        <v>1</v>
      </c>
      <c r="O2" s="8">
        <v>1</v>
      </c>
      <c r="P2" s="8">
        <v>0</v>
      </c>
      <c r="Q2" s="8">
        <v>0</v>
      </c>
      <c r="R2" s="8">
        <v>0</v>
      </c>
      <c r="S2" s="8">
        <v>0</v>
      </c>
      <c r="T2" s="4">
        <v>1</v>
      </c>
      <c r="U2" s="4">
        <v>1</v>
      </c>
      <c r="Z2" s="4">
        <v>7</v>
      </c>
      <c r="AA2" s="4">
        <v>0</v>
      </c>
      <c r="AB2" s="4">
        <v>0</v>
      </c>
      <c r="AC2" s="4">
        <v>0</v>
      </c>
      <c r="AD2" s="4">
        <v>0</v>
      </c>
      <c r="AE2" s="4">
        <v>0</v>
      </c>
      <c r="AF2" s="4">
        <v>0</v>
      </c>
    </row>
    <row r="3" spans="1:32" x14ac:dyDescent="0.2">
      <c r="A3" s="5" t="s">
        <v>206</v>
      </c>
      <c r="B3" s="6">
        <v>42346</v>
      </c>
      <c r="C3" s="7">
        <v>42347</v>
      </c>
      <c r="D3" s="7">
        <v>42347</v>
      </c>
      <c r="E3" s="7">
        <v>42352</v>
      </c>
      <c r="G3" s="7">
        <v>42352</v>
      </c>
      <c r="H3" s="7">
        <v>42360</v>
      </c>
      <c r="I3" s="8">
        <f t="shared" ref="I3:I67" si="0">H3-B3</f>
        <v>14</v>
      </c>
      <c r="J3" s="8"/>
      <c r="L3" s="6">
        <v>42347</v>
      </c>
      <c r="M3" s="8">
        <v>7</v>
      </c>
      <c r="N3" s="8">
        <v>5</v>
      </c>
      <c r="O3" s="8">
        <v>4</v>
      </c>
      <c r="P3" s="8">
        <v>1</v>
      </c>
      <c r="Q3" s="8">
        <v>0</v>
      </c>
      <c r="R3" s="8">
        <v>0</v>
      </c>
      <c r="S3" s="8">
        <v>0</v>
      </c>
      <c r="T3" s="8">
        <f t="shared" ref="T3:Y3" si="1">N3-N2</f>
        <v>4</v>
      </c>
      <c r="U3" s="8">
        <f t="shared" si="1"/>
        <v>3</v>
      </c>
      <c r="V3" s="8">
        <f t="shared" si="1"/>
        <v>1</v>
      </c>
      <c r="W3" s="8">
        <f t="shared" si="1"/>
        <v>0</v>
      </c>
      <c r="X3" s="8">
        <f t="shared" si="1"/>
        <v>0</v>
      </c>
      <c r="Y3" s="8">
        <f t="shared" si="1"/>
        <v>0</v>
      </c>
    </row>
    <row r="4" spans="1:32" x14ac:dyDescent="0.2">
      <c r="A4" s="5" t="s">
        <v>209</v>
      </c>
      <c r="B4" s="6">
        <v>42346</v>
      </c>
      <c r="C4" s="7">
        <v>42347</v>
      </c>
      <c r="D4" s="7">
        <v>42347</v>
      </c>
      <c r="E4" s="7">
        <v>42352</v>
      </c>
      <c r="G4" s="7">
        <v>42352</v>
      </c>
      <c r="H4" s="7">
        <v>42360</v>
      </c>
      <c r="I4" s="8">
        <f t="shared" si="0"/>
        <v>14</v>
      </c>
      <c r="J4" s="8"/>
      <c r="L4" s="6">
        <v>42348</v>
      </c>
      <c r="M4" s="8">
        <v>7</v>
      </c>
      <c r="N4" s="8">
        <v>7</v>
      </c>
      <c r="O4" s="8">
        <v>4</v>
      </c>
      <c r="P4" s="8">
        <v>2</v>
      </c>
      <c r="Q4" s="8">
        <v>0</v>
      </c>
      <c r="R4" s="8">
        <v>0</v>
      </c>
      <c r="S4" s="8">
        <v>0</v>
      </c>
      <c r="T4" s="8">
        <f t="shared" ref="T4:T18" si="2">N4-N3</f>
        <v>2</v>
      </c>
      <c r="U4" s="8">
        <f t="shared" ref="U4:U18" si="3">O4-O3</f>
        <v>0</v>
      </c>
      <c r="V4" s="8">
        <f t="shared" ref="V4:V18" si="4">P4-P3</f>
        <v>1</v>
      </c>
      <c r="W4" s="8">
        <f t="shared" ref="W4:W18" si="5">Q4-Q3</f>
        <v>0</v>
      </c>
      <c r="X4" s="8">
        <f t="shared" ref="X4:X18" si="6">R4-R3</f>
        <v>0</v>
      </c>
      <c r="Y4" s="8">
        <f t="shared" ref="Y4:Y18" si="7">S4-S3</f>
        <v>0</v>
      </c>
    </row>
    <row r="5" spans="1:32" x14ac:dyDescent="0.2">
      <c r="A5" s="5" t="s">
        <v>218</v>
      </c>
      <c r="B5" s="6">
        <v>42346</v>
      </c>
      <c r="C5" s="7">
        <v>42347</v>
      </c>
      <c r="D5" s="7">
        <v>42353</v>
      </c>
      <c r="E5" s="7">
        <v>42355</v>
      </c>
      <c r="F5" s="6">
        <v>42360</v>
      </c>
      <c r="G5" s="7">
        <v>42360</v>
      </c>
      <c r="H5" s="6">
        <v>42436</v>
      </c>
      <c r="I5" s="8">
        <f t="shared" si="0"/>
        <v>90</v>
      </c>
      <c r="J5" s="8"/>
      <c r="L5" s="6">
        <v>42349</v>
      </c>
      <c r="M5" s="8">
        <v>7</v>
      </c>
      <c r="N5" s="8">
        <v>7</v>
      </c>
      <c r="O5" s="8">
        <v>4</v>
      </c>
      <c r="P5" s="8">
        <v>2</v>
      </c>
      <c r="Q5" s="8">
        <v>0</v>
      </c>
      <c r="R5" s="8">
        <v>1</v>
      </c>
      <c r="S5" s="8">
        <v>0</v>
      </c>
      <c r="T5" s="8">
        <f t="shared" si="2"/>
        <v>0</v>
      </c>
      <c r="U5" s="8">
        <f t="shared" si="3"/>
        <v>0</v>
      </c>
      <c r="V5" s="8">
        <f t="shared" si="4"/>
        <v>0</v>
      </c>
      <c r="W5" s="8">
        <f t="shared" si="5"/>
        <v>0</v>
      </c>
      <c r="X5" s="8">
        <f t="shared" si="6"/>
        <v>1</v>
      </c>
      <c r="Y5" s="8">
        <f t="shared" si="7"/>
        <v>0</v>
      </c>
    </row>
    <row r="6" spans="1:32" x14ac:dyDescent="0.2">
      <c r="A6" s="5" t="s">
        <v>159</v>
      </c>
      <c r="B6" s="6">
        <v>42346</v>
      </c>
      <c r="C6" s="7">
        <v>42346</v>
      </c>
      <c r="D6" s="7">
        <v>42346</v>
      </c>
      <c r="E6" s="7">
        <v>42347</v>
      </c>
      <c r="G6" s="7">
        <v>42349</v>
      </c>
      <c r="H6" s="7">
        <v>42355</v>
      </c>
      <c r="I6" s="8">
        <f t="shared" si="0"/>
        <v>9</v>
      </c>
      <c r="J6" s="8"/>
      <c r="L6" s="6">
        <v>42350</v>
      </c>
      <c r="M6" s="8">
        <v>7</v>
      </c>
      <c r="N6" s="8">
        <v>7</v>
      </c>
      <c r="O6" s="8">
        <v>4</v>
      </c>
      <c r="P6" s="8">
        <v>2</v>
      </c>
      <c r="Q6" s="8">
        <v>0</v>
      </c>
      <c r="R6" s="8">
        <v>1</v>
      </c>
      <c r="S6" s="8">
        <v>0</v>
      </c>
      <c r="T6" s="8">
        <f t="shared" si="2"/>
        <v>0</v>
      </c>
      <c r="U6" s="8">
        <f t="shared" si="3"/>
        <v>0</v>
      </c>
      <c r="V6" s="8">
        <f t="shared" si="4"/>
        <v>0</v>
      </c>
      <c r="W6" s="8">
        <f t="shared" si="5"/>
        <v>0</v>
      </c>
      <c r="X6" s="8">
        <f t="shared" si="6"/>
        <v>0</v>
      </c>
      <c r="Y6" s="8">
        <f t="shared" si="7"/>
        <v>0</v>
      </c>
      <c r="Z6" s="4" t="s">
        <v>1152</v>
      </c>
      <c r="AA6" s="4" t="s">
        <v>1232</v>
      </c>
    </row>
    <row r="7" spans="1:32" x14ac:dyDescent="0.2">
      <c r="A7" s="5" t="s">
        <v>220</v>
      </c>
      <c r="B7" s="6">
        <v>42346</v>
      </c>
      <c r="C7" s="7">
        <v>42348</v>
      </c>
      <c r="D7" s="7">
        <v>42353</v>
      </c>
      <c r="E7" s="7">
        <v>42355</v>
      </c>
      <c r="H7" s="7">
        <v>42394</v>
      </c>
      <c r="I7" s="8">
        <f>H7-B7</f>
        <v>48</v>
      </c>
      <c r="J7" s="8"/>
      <c r="L7" s="6">
        <v>42351</v>
      </c>
      <c r="M7" s="8">
        <v>7</v>
      </c>
      <c r="N7" s="8">
        <v>7</v>
      </c>
      <c r="O7" s="8">
        <v>4</v>
      </c>
      <c r="P7" s="8">
        <v>2</v>
      </c>
      <c r="Q7" s="8">
        <v>0</v>
      </c>
      <c r="R7" s="8">
        <v>1</v>
      </c>
      <c r="S7" s="8">
        <v>0</v>
      </c>
      <c r="T7" s="8">
        <f t="shared" si="2"/>
        <v>0</v>
      </c>
      <c r="U7" s="8">
        <f t="shared" si="3"/>
        <v>0</v>
      </c>
      <c r="V7" s="8">
        <f t="shared" si="4"/>
        <v>0</v>
      </c>
      <c r="W7" s="8">
        <f t="shared" si="5"/>
        <v>0</v>
      </c>
      <c r="X7" s="8">
        <f t="shared" si="6"/>
        <v>0</v>
      </c>
      <c r="Y7" s="8">
        <f t="shared" si="7"/>
        <v>0</v>
      </c>
      <c r="Z7" s="8">
        <f>M7</f>
        <v>7</v>
      </c>
      <c r="AA7" s="8">
        <f t="shared" ref="AA7:AF7" si="8">SUM(T2,T3,T4,T5)</f>
        <v>7</v>
      </c>
      <c r="AB7" s="8">
        <f t="shared" si="8"/>
        <v>4</v>
      </c>
      <c r="AC7" s="8">
        <f t="shared" si="8"/>
        <v>2</v>
      </c>
      <c r="AD7" s="8">
        <f t="shared" si="8"/>
        <v>0</v>
      </c>
      <c r="AE7" s="8">
        <f t="shared" si="8"/>
        <v>1</v>
      </c>
      <c r="AF7" s="8">
        <f t="shared" si="8"/>
        <v>0</v>
      </c>
    </row>
    <row r="8" spans="1:32" x14ac:dyDescent="0.2">
      <c r="A8" s="5" t="s">
        <v>222</v>
      </c>
      <c r="B8" s="6">
        <v>42346</v>
      </c>
      <c r="C8" s="7">
        <v>42348</v>
      </c>
      <c r="D8" s="7">
        <v>42353</v>
      </c>
      <c r="E8" s="7">
        <v>42354</v>
      </c>
      <c r="F8" s="6">
        <v>42361</v>
      </c>
      <c r="G8" s="7">
        <v>42361</v>
      </c>
      <c r="H8" s="7">
        <v>42377</v>
      </c>
      <c r="I8" s="8">
        <f t="shared" si="0"/>
        <v>31</v>
      </c>
      <c r="J8" s="8"/>
      <c r="L8" s="6">
        <v>42352</v>
      </c>
      <c r="M8" s="8">
        <v>13</v>
      </c>
      <c r="N8" s="8">
        <v>7</v>
      </c>
      <c r="O8" s="8">
        <v>4</v>
      </c>
      <c r="P8" s="8">
        <v>4</v>
      </c>
      <c r="Q8" s="8">
        <v>0</v>
      </c>
      <c r="R8" s="8">
        <v>4</v>
      </c>
      <c r="S8" s="8">
        <v>0</v>
      </c>
      <c r="T8" s="8">
        <f t="shared" si="2"/>
        <v>0</v>
      </c>
      <c r="U8" s="8">
        <f t="shared" si="3"/>
        <v>0</v>
      </c>
      <c r="V8" s="8">
        <f t="shared" si="4"/>
        <v>2</v>
      </c>
      <c r="W8" s="8">
        <f t="shared" si="5"/>
        <v>0</v>
      </c>
      <c r="X8" s="8">
        <f t="shared" si="6"/>
        <v>3</v>
      </c>
      <c r="Y8" s="8">
        <f t="shared" si="7"/>
        <v>0</v>
      </c>
      <c r="Z8" s="8"/>
      <c r="AA8" s="8"/>
      <c r="AB8" s="8"/>
      <c r="AC8" s="8"/>
      <c r="AD8" s="8"/>
      <c r="AE8" s="8"/>
      <c r="AF8" s="8"/>
    </row>
    <row r="9" spans="1:32" x14ac:dyDescent="0.2">
      <c r="A9" s="5" t="s">
        <v>227</v>
      </c>
      <c r="B9" s="6">
        <v>42352</v>
      </c>
      <c r="C9" s="7">
        <v>42353</v>
      </c>
      <c r="D9" s="7">
        <v>42354</v>
      </c>
      <c r="E9" s="7">
        <v>42361</v>
      </c>
      <c r="F9" s="6">
        <v>42360</v>
      </c>
      <c r="G9" s="7">
        <v>42361</v>
      </c>
      <c r="H9" s="7">
        <v>42374</v>
      </c>
      <c r="I9" s="8">
        <f t="shared" si="0"/>
        <v>22</v>
      </c>
      <c r="J9" s="8"/>
      <c r="L9" s="6">
        <v>42353</v>
      </c>
      <c r="M9" s="8">
        <v>13</v>
      </c>
      <c r="N9" s="8">
        <v>13</v>
      </c>
      <c r="O9" s="8">
        <v>9</v>
      </c>
      <c r="P9" s="8">
        <v>4</v>
      </c>
      <c r="Q9" s="8">
        <v>0</v>
      </c>
      <c r="R9" s="8">
        <v>4</v>
      </c>
      <c r="S9" s="8">
        <v>0</v>
      </c>
      <c r="T9" s="8">
        <f t="shared" si="2"/>
        <v>6</v>
      </c>
      <c r="U9" s="8">
        <f t="shared" si="3"/>
        <v>5</v>
      </c>
      <c r="V9" s="8">
        <f t="shared" si="4"/>
        <v>0</v>
      </c>
      <c r="W9" s="8">
        <f t="shared" si="5"/>
        <v>0</v>
      </c>
      <c r="X9" s="8">
        <f t="shared" si="6"/>
        <v>0</v>
      </c>
      <c r="Y9" s="8">
        <f t="shared" si="7"/>
        <v>0</v>
      </c>
      <c r="Z9" s="8"/>
    </row>
    <row r="10" spans="1:32" x14ac:dyDescent="0.2">
      <c r="A10" s="5" t="s">
        <v>231</v>
      </c>
      <c r="B10" s="6">
        <v>42352</v>
      </c>
      <c r="C10" s="7">
        <v>42353</v>
      </c>
      <c r="D10" s="7">
        <v>42354</v>
      </c>
      <c r="E10" s="7">
        <v>42356</v>
      </c>
      <c r="H10" s="7">
        <v>42401</v>
      </c>
      <c r="I10" s="8">
        <f t="shared" si="0"/>
        <v>49</v>
      </c>
      <c r="J10" s="8"/>
      <c r="L10" s="6">
        <v>42354</v>
      </c>
      <c r="M10" s="8">
        <v>13</v>
      </c>
      <c r="N10" s="8">
        <v>13</v>
      </c>
      <c r="O10" s="8">
        <v>12</v>
      </c>
      <c r="P10" s="8">
        <v>7</v>
      </c>
      <c r="Q10" s="8">
        <v>0</v>
      </c>
      <c r="R10" s="8">
        <v>4</v>
      </c>
      <c r="S10" s="8">
        <v>0</v>
      </c>
      <c r="T10" s="8">
        <f t="shared" si="2"/>
        <v>0</v>
      </c>
      <c r="U10" s="8">
        <f t="shared" si="3"/>
        <v>3</v>
      </c>
      <c r="V10" s="8">
        <f t="shared" si="4"/>
        <v>3</v>
      </c>
      <c r="W10" s="8">
        <f t="shared" si="5"/>
        <v>0</v>
      </c>
      <c r="X10" s="8">
        <f t="shared" si="6"/>
        <v>0</v>
      </c>
      <c r="Y10" s="8">
        <f t="shared" si="7"/>
        <v>0</v>
      </c>
      <c r="Z10" s="8"/>
    </row>
    <row r="11" spans="1:32" x14ac:dyDescent="0.2">
      <c r="A11" s="5" t="s">
        <v>233</v>
      </c>
      <c r="B11" s="6">
        <v>42352</v>
      </c>
      <c r="C11" s="7">
        <v>42353</v>
      </c>
      <c r="D11" s="7">
        <v>42353</v>
      </c>
      <c r="E11" s="7">
        <v>42354</v>
      </c>
      <c r="G11" s="7">
        <v>42361</v>
      </c>
      <c r="H11" s="7">
        <v>42377</v>
      </c>
      <c r="I11" s="8">
        <f t="shared" si="0"/>
        <v>25</v>
      </c>
      <c r="J11" s="8"/>
      <c r="L11" s="6">
        <v>42355</v>
      </c>
      <c r="M11" s="8">
        <v>13</v>
      </c>
      <c r="N11" s="8">
        <v>13</v>
      </c>
      <c r="O11" s="8">
        <v>12</v>
      </c>
      <c r="P11" s="8">
        <v>9</v>
      </c>
      <c r="Q11" s="8">
        <v>0</v>
      </c>
      <c r="R11" s="8">
        <v>5</v>
      </c>
      <c r="S11" s="8">
        <v>1</v>
      </c>
      <c r="T11" s="8">
        <f t="shared" si="2"/>
        <v>0</v>
      </c>
      <c r="U11" s="8">
        <f t="shared" si="3"/>
        <v>0</v>
      </c>
      <c r="V11" s="8">
        <f t="shared" si="4"/>
        <v>2</v>
      </c>
      <c r="W11" s="8">
        <f t="shared" si="5"/>
        <v>0</v>
      </c>
      <c r="X11" s="8">
        <f t="shared" si="6"/>
        <v>1</v>
      </c>
      <c r="Y11" s="8">
        <f t="shared" si="7"/>
        <v>1</v>
      </c>
      <c r="Z11" s="8"/>
    </row>
    <row r="12" spans="1:32" x14ac:dyDescent="0.2">
      <c r="A12" s="5" t="s">
        <v>235</v>
      </c>
      <c r="B12" s="6">
        <v>42352</v>
      </c>
      <c r="C12" s="7">
        <v>42353</v>
      </c>
      <c r="D12" s="7">
        <v>42353</v>
      </c>
      <c r="E12" s="7">
        <v>42354</v>
      </c>
      <c r="F12" s="6">
        <v>42361</v>
      </c>
      <c r="G12" s="7">
        <v>42355</v>
      </c>
      <c r="H12" s="7">
        <v>42380</v>
      </c>
      <c r="I12" s="8">
        <f t="shared" si="0"/>
        <v>28</v>
      </c>
      <c r="J12" s="8"/>
      <c r="L12" s="6">
        <v>42356</v>
      </c>
      <c r="M12" s="8">
        <v>13</v>
      </c>
      <c r="N12" s="8">
        <v>13</v>
      </c>
      <c r="O12" s="8">
        <v>12</v>
      </c>
      <c r="P12" s="8">
        <v>11</v>
      </c>
      <c r="Q12" s="8">
        <v>0</v>
      </c>
      <c r="R12" s="8">
        <v>5</v>
      </c>
      <c r="S12" s="8">
        <v>1</v>
      </c>
      <c r="T12" s="8">
        <f t="shared" si="2"/>
        <v>0</v>
      </c>
      <c r="U12" s="8">
        <f t="shared" si="3"/>
        <v>0</v>
      </c>
      <c r="V12" s="8">
        <f t="shared" si="4"/>
        <v>2</v>
      </c>
      <c r="W12" s="8">
        <f t="shared" si="5"/>
        <v>0</v>
      </c>
      <c r="X12" s="8">
        <f t="shared" si="6"/>
        <v>0</v>
      </c>
      <c r="Y12" s="8">
        <f t="shared" si="7"/>
        <v>0</v>
      </c>
      <c r="Z12" s="8"/>
    </row>
    <row r="13" spans="1:32" x14ac:dyDescent="0.2">
      <c r="A13" s="5" t="s">
        <v>291</v>
      </c>
      <c r="B13" s="6">
        <v>42352</v>
      </c>
      <c r="C13" s="7">
        <v>42353</v>
      </c>
      <c r="D13" s="7">
        <v>42361</v>
      </c>
      <c r="E13" s="7">
        <v>42373</v>
      </c>
      <c r="F13" s="6">
        <v>42375</v>
      </c>
      <c r="G13" s="7">
        <v>42376</v>
      </c>
      <c r="H13" s="7">
        <v>42377</v>
      </c>
      <c r="I13" s="8">
        <f t="shared" si="0"/>
        <v>25</v>
      </c>
      <c r="J13" s="8"/>
      <c r="L13" s="6">
        <v>42357</v>
      </c>
      <c r="M13" s="8">
        <v>13</v>
      </c>
      <c r="N13" s="8">
        <v>13</v>
      </c>
      <c r="O13" s="8">
        <v>12</v>
      </c>
      <c r="P13" s="8">
        <v>11</v>
      </c>
      <c r="Q13" s="8">
        <v>0</v>
      </c>
      <c r="R13" s="8">
        <v>5</v>
      </c>
      <c r="S13" s="8">
        <v>1</v>
      </c>
      <c r="T13" s="8">
        <f t="shared" si="2"/>
        <v>0</v>
      </c>
      <c r="U13" s="8">
        <f t="shared" si="3"/>
        <v>0</v>
      </c>
      <c r="V13" s="8">
        <f t="shared" si="4"/>
        <v>0</v>
      </c>
      <c r="W13" s="8">
        <f t="shared" si="5"/>
        <v>0</v>
      </c>
      <c r="X13" s="8">
        <f t="shared" si="6"/>
        <v>0</v>
      </c>
      <c r="Y13" s="8">
        <f t="shared" si="7"/>
        <v>0</v>
      </c>
      <c r="Z13" s="8" t="s">
        <v>1153</v>
      </c>
      <c r="AA13" s="4" t="s">
        <v>1233</v>
      </c>
    </row>
    <row r="14" spans="1:32" x14ac:dyDescent="0.2">
      <c r="A14" s="5" t="s">
        <v>229</v>
      </c>
      <c r="B14" s="6">
        <v>42352</v>
      </c>
      <c r="C14" s="7">
        <v>42353</v>
      </c>
      <c r="D14" s="7">
        <v>42354</v>
      </c>
      <c r="E14" s="7">
        <v>42356</v>
      </c>
      <c r="F14" s="6">
        <v>42360</v>
      </c>
      <c r="G14" s="7">
        <v>42360</v>
      </c>
      <c r="H14" s="7">
        <v>42375</v>
      </c>
      <c r="I14" s="8">
        <f t="shared" si="0"/>
        <v>23</v>
      </c>
      <c r="J14" s="8"/>
      <c r="L14" s="6">
        <v>42358</v>
      </c>
      <c r="M14" s="8">
        <v>13</v>
      </c>
      <c r="N14" s="8">
        <v>13</v>
      </c>
      <c r="O14" s="8">
        <v>12</v>
      </c>
      <c r="P14" s="8">
        <v>11</v>
      </c>
      <c r="Q14" s="8">
        <v>0</v>
      </c>
      <c r="R14" s="8">
        <v>5</v>
      </c>
      <c r="S14" s="8">
        <v>1</v>
      </c>
      <c r="T14" s="8">
        <f t="shared" si="2"/>
        <v>0</v>
      </c>
      <c r="U14" s="8">
        <f t="shared" si="3"/>
        <v>0</v>
      </c>
      <c r="V14" s="8">
        <f t="shared" si="4"/>
        <v>0</v>
      </c>
      <c r="W14" s="8">
        <f t="shared" si="5"/>
        <v>0</v>
      </c>
      <c r="X14" s="8">
        <f t="shared" si="6"/>
        <v>0</v>
      </c>
      <c r="Y14" s="8">
        <f t="shared" si="7"/>
        <v>0</v>
      </c>
      <c r="Z14" s="8">
        <f>M14-M7</f>
        <v>6</v>
      </c>
      <c r="AA14" s="8">
        <f t="shared" ref="AA14:AF14" si="9">SUM(T9,T10,T11,T12)</f>
        <v>6</v>
      </c>
      <c r="AB14" s="8">
        <f t="shared" si="9"/>
        <v>8</v>
      </c>
      <c r="AC14" s="8">
        <f t="shared" si="9"/>
        <v>7</v>
      </c>
      <c r="AD14" s="8">
        <f t="shared" si="9"/>
        <v>0</v>
      </c>
      <c r="AE14" s="8">
        <f t="shared" si="9"/>
        <v>1</v>
      </c>
      <c r="AF14" s="8">
        <f t="shared" si="9"/>
        <v>1</v>
      </c>
    </row>
    <row r="15" spans="1:32" x14ac:dyDescent="0.2">
      <c r="A15" s="5" t="s">
        <v>285</v>
      </c>
      <c r="B15" s="6">
        <v>42359</v>
      </c>
      <c r="C15" s="7">
        <v>42360</v>
      </c>
      <c r="D15" s="7">
        <v>42360</v>
      </c>
      <c r="E15" s="7">
        <v>42373</v>
      </c>
      <c r="F15" s="6">
        <v>42397</v>
      </c>
      <c r="G15" s="7">
        <v>42401</v>
      </c>
      <c r="H15" s="6">
        <v>42403</v>
      </c>
      <c r="I15" s="8">
        <f t="shared" si="0"/>
        <v>44</v>
      </c>
      <c r="J15" s="8"/>
      <c r="L15" s="6">
        <v>42359</v>
      </c>
      <c r="M15" s="8">
        <v>19</v>
      </c>
      <c r="N15" s="8">
        <v>13</v>
      </c>
      <c r="O15" s="8">
        <v>12</v>
      </c>
      <c r="P15" s="8">
        <v>11</v>
      </c>
      <c r="Q15" s="8">
        <v>0</v>
      </c>
      <c r="R15" s="8">
        <v>5</v>
      </c>
      <c r="S15" s="8">
        <v>1</v>
      </c>
      <c r="T15" s="8">
        <f t="shared" si="2"/>
        <v>0</v>
      </c>
      <c r="U15" s="8">
        <f t="shared" si="3"/>
        <v>0</v>
      </c>
      <c r="V15" s="8">
        <f t="shared" si="4"/>
        <v>0</v>
      </c>
      <c r="W15" s="8">
        <f t="shared" si="5"/>
        <v>0</v>
      </c>
      <c r="X15" s="8">
        <f t="shared" si="6"/>
        <v>0</v>
      </c>
      <c r="Y15" s="8">
        <f t="shared" si="7"/>
        <v>0</v>
      </c>
      <c r="Z15" s="8"/>
      <c r="AA15" s="8"/>
      <c r="AB15" s="8"/>
      <c r="AC15" s="8"/>
      <c r="AD15" s="8"/>
      <c r="AE15" s="8"/>
      <c r="AF15" s="8"/>
    </row>
    <row r="16" spans="1:32" x14ac:dyDescent="0.2">
      <c r="A16" s="5" t="s">
        <v>280</v>
      </c>
      <c r="B16" s="6">
        <v>42359</v>
      </c>
      <c r="C16" s="7">
        <v>42360</v>
      </c>
      <c r="D16" s="7">
        <v>42360</v>
      </c>
      <c r="E16" s="7">
        <v>42374</v>
      </c>
      <c r="H16" s="7">
        <v>42401</v>
      </c>
      <c r="I16" s="8">
        <f t="shared" si="0"/>
        <v>42</v>
      </c>
      <c r="J16" s="8"/>
      <c r="L16" s="6">
        <v>42360</v>
      </c>
      <c r="M16" s="8">
        <v>19</v>
      </c>
      <c r="N16" s="8">
        <v>19</v>
      </c>
      <c r="O16" s="8">
        <v>16</v>
      </c>
      <c r="P16" s="8">
        <v>11</v>
      </c>
      <c r="Q16" s="8">
        <v>3</v>
      </c>
      <c r="R16" s="8">
        <v>7</v>
      </c>
      <c r="S16" s="8">
        <v>4</v>
      </c>
      <c r="T16" s="8">
        <f t="shared" si="2"/>
        <v>6</v>
      </c>
      <c r="U16" s="8">
        <f t="shared" si="3"/>
        <v>4</v>
      </c>
      <c r="V16" s="8">
        <f t="shared" si="4"/>
        <v>0</v>
      </c>
      <c r="W16" s="8">
        <f t="shared" si="5"/>
        <v>3</v>
      </c>
      <c r="X16" s="8">
        <f t="shared" si="6"/>
        <v>2</v>
      </c>
      <c r="Y16" s="8">
        <f t="shared" si="7"/>
        <v>3</v>
      </c>
      <c r="Z16" s="8"/>
    </row>
    <row r="17" spans="1:32" x14ac:dyDescent="0.2">
      <c r="A17" s="5" t="s">
        <v>282</v>
      </c>
      <c r="B17" s="6">
        <v>42359</v>
      </c>
      <c r="C17" s="7">
        <v>42360</v>
      </c>
      <c r="D17" s="7">
        <v>42360</v>
      </c>
      <c r="E17" s="7">
        <v>42361</v>
      </c>
      <c r="F17" s="6">
        <v>42361</v>
      </c>
      <c r="G17" s="7">
        <v>42361</v>
      </c>
      <c r="H17" s="7">
        <v>42376</v>
      </c>
      <c r="I17" s="8">
        <f t="shared" si="0"/>
        <v>17</v>
      </c>
      <c r="J17" s="8"/>
      <c r="L17" s="6">
        <v>42361</v>
      </c>
      <c r="M17" s="8">
        <v>19</v>
      </c>
      <c r="N17" s="8">
        <v>19</v>
      </c>
      <c r="O17" s="8">
        <v>19</v>
      </c>
      <c r="P17" s="8">
        <v>14</v>
      </c>
      <c r="Q17" s="8">
        <v>7</v>
      </c>
      <c r="R17" s="8">
        <v>12</v>
      </c>
      <c r="S17" s="8">
        <v>4</v>
      </c>
      <c r="T17" s="8">
        <f t="shared" si="2"/>
        <v>0</v>
      </c>
      <c r="U17" s="8">
        <f t="shared" si="3"/>
        <v>3</v>
      </c>
      <c r="V17" s="8">
        <f t="shared" si="4"/>
        <v>3</v>
      </c>
      <c r="W17" s="8">
        <f t="shared" si="5"/>
        <v>4</v>
      </c>
      <c r="X17" s="8">
        <f t="shared" si="6"/>
        <v>5</v>
      </c>
      <c r="Y17" s="8">
        <f t="shared" si="7"/>
        <v>0</v>
      </c>
      <c r="Z17" s="8"/>
    </row>
    <row r="18" spans="1:32" x14ac:dyDescent="0.2">
      <c r="A18" s="5" t="s">
        <v>284</v>
      </c>
      <c r="B18" s="6">
        <v>42359</v>
      </c>
      <c r="C18" s="7">
        <v>42360</v>
      </c>
      <c r="D18" s="7">
        <v>42360</v>
      </c>
      <c r="E18" s="7">
        <v>42361</v>
      </c>
      <c r="F18" s="6">
        <v>42361</v>
      </c>
      <c r="G18" s="7">
        <v>42361</v>
      </c>
      <c r="H18" s="7">
        <v>42374</v>
      </c>
      <c r="I18" s="8">
        <f t="shared" si="0"/>
        <v>15</v>
      </c>
      <c r="J18" s="8"/>
      <c r="L18" s="6">
        <v>42362</v>
      </c>
      <c r="M18" s="8">
        <v>19</v>
      </c>
      <c r="N18" s="8">
        <v>19</v>
      </c>
      <c r="O18" s="8">
        <v>19</v>
      </c>
      <c r="P18" s="8">
        <v>14</v>
      </c>
      <c r="Q18" s="8">
        <v>7</v>
      </c>
      <c r="R18" s="8">
        <v>12</v>
      </c>
      <c r="S18" s="8">
        <v>4</v>
      </c>
      <c r="T18" s="8">
        <f t="shared" si="2"/>
        <v>0</v>
      </c>
      <c r="U18" s="8">
        <f t="shared" si="3"/>
        <v>0</v>
      </c>
      <c r="V18" s="8">
        <f t="shared" si="4"/>
        <v>0</v>
      </c>
      <c r="W18" s="8">
        <f t="shared" si="5"/>
        <v>0</v>
      </c>
      <c r="X18" s="8">
        <f t="shared" si="6"/>
        <v>0</v>
      </c>
      <c r="Y18" s="8">
        <f t="shared" si="7"/>
        <v>0</v>
      </c>
      <c r="Z18" s="8" t="s">
        <v>1154</v>
      </c>
      <c r="AA18" s="4" t="s">
        <v>1234</v>
      </c>
    </row>
    <row r="19" spans="1:32" x14ac:dyDescent="0.2">
      <c r="A19" s="5" t="s">
        <v>287</v>
      </c>
      <c r="B19" s="6">
        <v>42359</v>
      </c>
      <c r="C19" s="7">
        <v>42360</v>
      </c>
      <c r="D19" s="7">
        <v>42361</v>
      </c>
      <c r="E19" s="7">
        <v>42374</v>
      </c>
      <c r="F19" s="6">
        <v>42375</v>
      </c>
      <c r="G19" s="7">
        <v>42376</v>
      </c>
      <c r="H19" s="7">
        <v>42380</v>
      </c>
      <c r="I19" s="8">
        <f t="shared" si="0"/>
        <v>21</v>
      </c>
      <c r="J19" s="8"/>
      <c r="L19" s="6">
        <v>42363</v>
      </c>
      <c r="M19" s="8">
        <v>19</v>
      </c>
      <c r="N19" s="8">
        <v>19</v>
      </c>
      <c r="O19" s="8">
        <v>19</v>
      </c>
      <c r="P19" s="8">
        <v>14</v>
      </c>
      <c r="Q19" s="8">
        <v>7</v>
      </c>
      <c r="R19" s="8">
        <v>12</v>
      </c>
      <c r="S19" s="8">
        <v>4</v>
      </c>
      <c r="T19" s="8">
        <f t="shared" ref="T19:T29" si="10">N19-N18</f>
        <v>0</v>
      </c>
      <c r="U19" s="8">
        <f t="shared" ref="U19:U29" si="11">O19-O18</f>
        <v>0</v>
      </c>
      <c r="V19" s="8">
        <f t="shared" ref="V19:V29" si="12">P19-P18</f>
        <v>0</v>
      </c>
      <c r="W19" s="8">
        <f t="shared" ref="W19:W29" si="13">Q19-Q18</f>
        <v>0</v>
      </c>
      <c r="X19" s="8">
        <f t="shared" ref="X19:X29" si="14">R19-R18</f>
        <v>0</v>
      </c>
      <c r="Y19" s="8">
        <f t="shared" ref="Y19:Y29" si="15">S19-S18</f>
        <v>0</v>
      </c>
      <c r="Z19" s="8">
        <f>M19-M12</f>
        <v>6</v>
      </c>
      <c r="AA19" s="8">
        <f t="shared" ref="AA19:AF19" si="16">SUM(T14,T15,T16,T17)</f>
        <v>6</v>
      </c>
      <c r="AB19" s="8">
        <f t="shared" si="16"/>
        <v>7</v>
      </c>
      <c r="AC19" s="8">
        <f t="shared" si="16"/>
        <v>3</v>
      </c>
      <c r="AD19" s="8">
        <f t="shared" si="16"/>
        <v>7</v>
      </c>
      <c r="AE19" s="8">
        <f t="shared" si="16"/>
        <v>7</v>
      </c>
      <c r="AF19" s="8">
        <f t="shared" si="16"/>
        <v>3</v>
      </c>
    </row>
    <row r="20" spans="1:32" x14ac:dyDescent="0.2">
      <c r="A20" s="5" t="s">
        <v>289</v>
      </c>
      <c r="B20" s="6">
        <v>42359</v>
      </c>
      <c r="C20" s="7">
        <v>42360</v>
      </c>
      <c r="D20" s="7">
        <v>42361</v>
      </c>
      <c r="E20" s="7">
        <v>42374</v>
      </c>
      <c r="F20" s="6">
        <v>42397</v>
      </c>
      <c r="G20" s="6">
        <v>42398</v>
      </c>
      <c r="H20" s="7">
        <v>42401</v>
      </c>
      <c r="I20" s="8">
        <f t="shared" si="0"/>
        <v>42</v>
      </c>
      <c r="J20" s="8"/>
      <c r="L20" s="6">
        <v>42373</v>
      </c>
      <c r="M20" s="8">
        <v>19</v>
      </c>
      <c r="N20" s="8">
        <v>19</v>
      </c>
      <c r="O20" s="8">
        <v>19</v>
      </c>
      <c r="P20" s="8">
        <v>16</v>
      </c>
      <c r="Q20" s="8">
        <v>7</v>
      </c>
      <c r="R20" s="8">
        <v>12</v>
      </c>
      <c r="S20" s="8">
        <v>4</v>
      </c>
      <c r="T20" s="8">
        <f t="shared" si="10"/>
        <v>0</v>
      </c>
      <c r="U20" s="8">
        <f t="shared" si="11"/>
        <v>0</v>
      </c>
      <c r="V20" s="8">
        <f t="shared" si="12"/>
        <v>2</v>
      </c>
      <c r="W20" s="8">
        <f t="shared" si="13"/>
        <v>0</v>
      </c>
      <c r="X20" s="8">
        <f t="shared" si="14"/>
        <v>0</v>
      </c>
      <c r="Y20" s="8">
        <f t="shared" si="15"/>
        <v>0</v>
      </c>
      <c r="Z20" s="8"/>
      <c r="AA20" s="8"/>
      <c r="AB20" s="8"/>
      <c r="AC20" s="8"/>
      <c r="AD20" s="8"/>
      <c r="AE20" s="8"/>
      <c r="AF20" s="8"/>
    </row>
    <row r="21" spans="1:32" x14ac:dyDescent="0.2">
      <c r="A21" s="5" t="s">
        <v>422</v>
      </c>
      <c r="B21" s="6">
        <v>42377</v>
      </c>
      <c r="C21" s="7">
        <v>42377</v>
      </c>
      <c r="D21" s="7">
        <v>42377</v>
      </c>
      <c r="E21" s="7">
        <v>42384</v>
      </c>
      <c r="F21" s="6">
        <v>42389</v>
      </c>
      <c r="G21" s="7">
        <v>42401</v>
      </c>
      <c r="H21" s="6">
        <v>42453</v>
      </c>
      <c r="I21" s="8">
        <f t="shared" si="0"/>
        <v>76</v>
      </c>
      <c r="J21" s="8"/>
      <c r="L21" s="6">
        <v>42374</v>
      </c>
      <c r="M21" s="8">
        <v>19</v>
      </c>
      <c r="N21" s="8">
        <v>19</v>
      </c>
      <c r="O21" s="8">
        <v>19</v>
      </c>
      <c r="P21" s="8">
        <v>19</v>
      </c>
      <c r="Q21" s="8">
        <v>7</v>
      </c>
      <c r="R21" s="8">
        <v>12</v>
      </c>
      <c r="S21" s="8">
        <v>6</v>
      </c>
      <c r="T21" s="8">
        <f t="shared" si="10"/>
        <v>0</v>
      </c>
      <c r="U21" s="8">
        <f t="shared" si="11"/>
        <v>0</v>
      </c>
      <c r="V21" s="8">
        <f t="shared" si="12"/>
        <v>3</v>
      </c>
      <c r="W21" s="8">
        <f t="shared" si="13"/>
        <v>0</v>
      </c>
      <c r="X21" s="8">
        <f t="shared" si="14"/>
        <v>0</v>
      </c>
      <c r="Y21" s="8">
        <f t="shared" si="15"/>
        <v>2</v>
      </c>
      <c r="Z21" s="8"/>
    </row>
    <row r="22" spans="1:32" x14ac:dyDescent="0.2">
      <c r="A22" s="5" t="s">
        <v>413</v>
      </c>
      <c r="B22" s="6">
        <v>42377</v>
      </c>
      <c r="C22" s="7">
        <v>42377</v>
      </c>
      <c r="D22" s="7">
        <v>42377</v>
      </c>
      <c r="E22" s="7">
        <v>42391</v>
      </c>
      <c r="F22" s="6">
        <v>42391</v>
      </c>
      <c r="G22" s="6">
        <v>42398</v>
      </c>
      <c r="H22" s="7">
        <v>42401</v>
      </c>
      <c r="I22" s="8">
        <f t="shared" si="0"/>
        <v>24</v>
      </c>
      <c r="J22" s="8"/>
      <c r="L22" s="6">
        <v>42375</v>
      </c>
      <c r="M22" s="8">
        <v>19</v>
      </c>
      <c r="N22" s="8">
        <v>19</v>
      </c>
      <c r="O22" s="8">
        <v>19</v>
      </c>
      <c r="P22" s="8">
        <v>19</v>
      </c>
      <c r="Q22" s="8">
        <v>9</v>
      </c>
      <c r="R22" s="8">
        <v>12</v>
      </c>
      <c r="S22" s="8">
        <v>7</v>
      </c>
      <c r="T22" s="8">
        <f t="shared" si="10"/>
        <v>0</v>
      </c>
      <c r="U22" s="8">
        <f t="shared" si="11"/>
        <v>0</v>
      </c>
      <c r="V22" s="8">
        <f t="shared" si="12"/>
        <v>0</v>
      </c>
      <c r="W22" s="8">
        <f t="shared" si="13"/>
        <v>2</v>
      </c>
      <c r="X22" s="8">
        <f t="shared" si="14"/>
        <v>0</v>
      </c>
      <c r="Y22" s="8">
        <f t="shared" si="15"/>
        <v>1</v>
      </c>
      <c r="Z22" s="8"/>
    </row>
    <row r="23" spans="1:32" ht="17" customHeight="1" x14ac:dyDescent="0.2">
      <c r="A23" s="5" t="s">
        <v>408</v>
      </c>
      <c r="B23" s="6">
        <v>42377</v>
      </c>
      <c r="C23" s="7">
        <v>42377</v>
      </c>
      <c r="D23" s="7">
        <v>42377</v>
      </c>
      <c r="E23" s="7">
        <v>42388</v>
      </c>
      <c r="H23" s="7">
        <v>42394</v>
      </c>
      <c r="I23" s="8">
        <f t="shared" si="0"/>
        <v>17</v>
      </c>
      <c r="J23" s="8"/>
      <c r="L23" s="6">
        <v>42376</v>
      </c>
      <c r="M23" s="8">
        <v>19</v>
      </c>
      <c r="N23" s="8">
        <v>19</v>
      </c>
      <c r="O23" s="8">
        <v>19</v>
      </c>
      <c r="P23" s="8">
        <v>19</v>
      </c>
      <c r="Q23" s="8">
        <v>9</v>
      </c>
      <c r="R23" s="8">
        <v>14</v>
      </c>
      <c r="S23" s="8">
        <v>8</v>
      </c>
      <c r="T23" s="8">
        <f t="shared" si="10"/>
        <v>0</v>
      </c>
      <c r="U23" s="8">
        <f t="shared" si="11"/>
        <v>0</v>
      </c>
      <c r="V23" s="8">
        <f t="shared" si="12"/>
        <v>0</v>
      </c>
      <c r="W23" s="8">
        <f t="shared" si="13"/>
        <v>0</v>
      </c>
      <c r="X23" s="8">
        <f t="shared" si="14"/>
        <v>2</v>
      </c>
      <c r="Y23" s="8">
        <f t="shared" si="15"/>
        <v>1</v>
      </c>
      <c r="Z23" s="8"/>
    </row>
    <row r="24" spans="1:32" x14ac:dyDescent="0.2">
      <c r="A24" s="5" t="s">
        <v>404</v>
      </c>
      <c r="B24" s="6">
        <v>42377</v>
      </c>
      <c r="C24" s="7">
        <v>42377</v>
      </c>
      <c r="D24" s="7">
        <v>42377</v>
      </c>
      <c r="E24" s="7">
        <v>42388</v>
      </c>
      <c r="F24" s="6">
        <v>42389</v>
      </c>
      <c r="G24" s="6">
        <v>42391</v>
      </c>
      <c r="H24" s="7">
        <v>42396</v>
      </c>
      <c r="I24" s="8">
        <f t="shared" si="0"/>
        <v>19</v>
      </c>
      <c r="J24" s="8"/>
      <c r="L24" s="6">
        <v>42377</v>
      </c>
      <c r="M24" s="8">
        <v>32</v>
      </c>
      <c r="N24" s="8">
        <v>32</v>
      </c>
      <c r="O24" s="8">
        <v>27</v>
      </c>
      <c r="P24" s="8">
        <v>19</v>
      </c>
      <c r="Q24" s="8">
        <v>9</v>
      </c>
      <c r="R24" s="8">
        <v>14</v>
      </c>
      <c r="S24" s="8">
        <v>11</v>
      </c>
      <c r="T24" s="8">
        <f t="shared" si="10"/>
        <v>13</v>
      </c>
      <c r="U24" s="8">
        <f t="shared" si="11"/>
        <v>8</v>
      </c>
      <c r="V24" s="8">
        <f t="shared" si="12"/>
        <v>0</v>
      </c>
      <c r="W24" s="8">
        <f t="shared" si="13"/>
        <v>0</v>
      </c>
      <c r="X24" s="8">
        <f t="shared" si="14"/>
        <v>0</v>
      </c>
      <c r="Y24" s="8">
        <f t="shared" si="15"/>
        <v>3</v>
      </c>
      <c r="Z24" s="8"/>
    </row>
    <row r="25" spans="1:32" x14ac:dyDescent="0.2">
      <c r="A25" s="5" t="s">
        <v>431</v>
      </c>
      <c r="B25" s="6">
        <v>42377</v>
      </c>
      <c r="C25" s="7">
        <v>42377</v>
      </c>
      <c r="D25" s="7">
        <v>42377</v>
      </c>
      <c r="E25" s="7">
        <v>42380</v>
      </c>
      <c r="F25" s="7">
        <v>42380</v>
      </c>
      <c r="G25" s="7">
        <v>42016</v>
      </c>
      <c r="H25" s="7">
        <v>42384</v>
      </c>
      <c r="I25" s="8">
        <f t="shared" si="0"/>
        <v>7</v>
      </c>
      <c r="J25" s="8"/>
      <c r="L25" s="6">
        <v>42378</v>
      </c>
      <c r="M25" s="8">
        <v>32</v>
      </c>
      <c r="N25" s="8">
        <v>32</v>
      </c>
      <c r="O25" s="8">
        <v>27</v>
      </c>
      <c r="P25" s="8">
        <v>19</v>
      </c>
      <c r="Q25" s="8">
        <v>9</v>
      </c>
      <c r="R25" s="8">
        <v>14</v>
      </c>
      <c r="S25" s="8">
        <v>11</v>
      </c>
      <c r="T25" s="8">
        <f t="shared" si="10"/>
        <v>0</v>
      </c>
      <c r="U25" s="8">
        <f t="shared" si="11"/>
        <v>0</v>
      </c>
      <c r="V25" s="8">
        <f t="shared" si="12"/>
        <v>0</v>
      </c>
      <c r="W25" s="8">
        <f t="shared" si="13"/>
        <v>0</v>
      </c>
      <c r="X25" s="8">
        <f t="shared" si="14"/>
        <v>0</v>
      </c>
      <c r="Y25" s="8">
        <f t="shared" si="15"/>
        <v>0</v>
      </c>
      <c r="Z25" s="8" t="s">
        <v>1155</v>
      </c>
      <c r="AA25" s="4" t="s">
        <v>1235</v>
      </c>
    </row>
    <row r="26" spans="1:32" x14ac:dyDescent="0.2">
      <c r="A26" s="5" t="s">
        <v>438</v>
      </c>
      <c r="B26" s="6">
        <v>42377</v>
      </c>
      <c r="C26" s="7">
        <v>42377</v>
      </c>
      <c r="D26" s="7">
        <v>42377</v>
      </c>
      <c r="E26" s="7">
        <v>42384</v>
      </c>
      <c r="F26" s="6">
        <v>42397</v>
      </c>
      <c r="G26" s="7">
        <v>42401</v>
      </c>
      <c r="H26" s="6">
        <v>42403</v>
      </c>
      <c r="I26" s="8">
        <f t="shared" si="0"/>
        <v>26</v>
      </c>
      <c r="J26" s="8"/>
      <c r="L26" s="6">
        <v>42379</v>
      </c>
      <c r="M26" s="8">
        <v>32</v>
      </c>
      <c r="N26" s="8">
        <v>32</v>
      </c>
      <c r="O26" s="8">
        <v>27</v>
      </c>
      <c r="P26" s="8">
        <v>19</v>
      </c>
      <c r="Q26" s="8">
        <v>9</v>
      </c>
      <c r="R26" s="8">
        <v>14</v>
      </c>
      <c r="S26" s="8">
        <v>11</v>
      </c>
      <c r="T26" s="8">
        <f t="shared" si="10"/>
        <v>0</v>
      </c>
      <c r="U26" s="8">
        <f t="shared" si="11"/>
        <v>0</v>
      </c>
      <c r="V26" s="8">
        <f t="shared" si="12"/>
        <v>0</v>
      </c>
      <c r="W26" s="8">
        <f t="shared" si="13"/>
        <v>0</v>
      </c>
      <c r="X26" s="8">
        <f t="shared" si="14"/>
        <v>0</v>
      </c>
      <c r="Y26" s="8">
        <f t="shared" si="15"/>
        <v>0</v>
      </c>
      <c r="Z26" s="8">
        <f>M26-M19</f>
        <v>13</v>
      </c>
      <c r="AA26" s="8">
        <f t="shared" ref="AA26:AF26" si="17">SUM(T20,T21,T22,T23,T24)</f>
        <v>13</v>
      </c>
      <c r="AB26" s="8">
        <f t="shared" si="17"/>
        <v>8</v>
      </c>
      <c r="AC26" s="8">
        <f t="shared" si="17"/>
        <v>5</v>
      </c>
      <c r="AD26" s="8">
        <f t="shared" si="17"/>
        <v>2</v>
      </c>
      <c r="AE26" s="8">
        <f t="shared" si="17"/>
        <v>2</v>
      </c>
      <c r="AF26" s="8">
        <f t="shared" si="17"/>
        <v>7</v>
      </c>
    </row>
    <row r="27" spans="1:32" x14ac:dyDescent="0.2">
      <c r="A27" s="5" t="s">
        <v>444</v>
      </c>
      <c r="B27" s="6">
        <v>42377</v>
      </c>
      <c r="C27" s="7">
        <v>42377</v>
      </c>
      <c r="D27" s="7">
        <v>42382</v>
      </c>
      <c r="E27" s="7">
        <v>42390</v>
      </c>
      <c r="F27" s="6">
        <v>42391</v>
      </c>
      <c r="G27" s="6">
        <v>42398</v>
      </c>
      <c r="H27" s="7">
        <v>42401</v>
      </c>
      <c r="I27" s="8">
        <f t="shared" si="0"/>
        <v>24</v>
      </c>
      <c r="J27" s="8"/>
      <c r="L27" s="6">
        <v>42380</v>
      </c>
      <c r="M27" s="8">
        <v>32</v>
      </c>
      <c r="N27" s="8">
        <v>32</v>
      </c>
      <c r="O27" s="8">
        <v>27</v>
      </c>
      <c r="P27" s="8">
        <v>20</v>
      </c>
      <c r="Q27" s="8">
        <v>10</v>
      </c>
      <c r="R27" s="8">
        <v>14</v>
      </c>
      <c r="S27" s="8">
        <v>13</v>
      </c>
      <c r="T27" s="8">
        <f t="shared" si="10"/>
        <v>0</v>
      </c>
      <c r="U27" s="8">
        <f t="shared" si="11"/>
        <v>0</v>
      </c>
      <c r="V27" s="8">
        <f t="shared" si="12"/>
        <v>1</v>
      </c>
      <c r="W27" s="8">
        <f t="shared" si="13"/>
        <v>1</v>
      </c>
      <c r="X27" s="8">
        <f t="shared" si="14"/>
        <v>0</v>
      </c>
      <c r="Y27" s="8">
        <f t="shared" si="15"/>
        <v>2</v>
      </c>
      <c r="Z27" s="8"/>
      <c r="AA27" s="8"/>
      <c r="AB27" s="8"/>
      <c r="AC27" s="8"/>
      <c r="AD27" s="8"/>
      <c r="AE27" s="8"/>
      <c r="AF27" s="8"/>
    </row>
    <row r="28" spans="1:32" x14ac:dyDescent="0.2">
      <c r="A28" s="5" t="s">
        <v>446</v>
      </c>
      <c r="B28" s="6">
        <v>42377</v>
      </c>
      <c r="C28" s="7">
        <v>42377</v>
      </c>
      <c r="D28" s="7">
        <v>42382</v>
      </c>
      <c r="E28" s="7">
        <v>42390</v>
      </c>
      <c r="F28" s="6">
        <v>42391</v>
      </c>
      <c r="G28" s="7">
        <v>42397</v>
      </c>
      <c r="H28" s="7">
        <v>42397</v>
      </c>
      <c r="I28" s="8">
        <f t="shared" si="0"/>
        <v>20</v>
      </c>
      <c r="J28" s="8"/>
      <c r="L28" s="6">
        <v>42381</v>
      </c>
      <c r="M28" s="8">
        <v>32</v>
      </c>
      <c r="N28" s="8">
        <v>32</v>
      </c>
      <c r="O28" s="8">
        <v>27</v>
      </c>
      <c r="P28" s="8">
        <v>20</v>
      </c>
      <c r="Q28" s="8">
        <v>10</v>
      </c>
      <c r="R28" s="8">
        <v>15</v>
      </c>
      <c r="S28" s="8">
        <v>13</v>
      </c>
      <c r="T28" s="8">
        <f t="shared" si="10"/>
        <v>0</v>
      </c>
      <c r="U28" s="8">
        <f t="shared" si="11"/>
        <v>0</v>
      </c>
      <c r="V28" s="8">
        <f t="shared" si="12"/>
        <v>0</v>
      </c>
      <c r="W28" s="8">
        <f t="shared" si="13"/>
        <v>0</v>
      </c>
      <c r="X28" s="8">
        <f t="shared" si="14"/>
        <v>1</v>
      </c>
      <c r="Y28" s="8">
        <f t="shared" si="15"/>
        <v>0</v>
      </c>
      <c r="Z28" s="8"/>
    </row>
    <row r="29" spans="1:32" x14ac:dyDescent="0.2">
      <c r="A29" s="5" t="s">
        <v>448</v>
      </c>
      <c r="B29" s="6">
        <v>42377</v>
      </c>
      <c r="C29" s="7">
        <v>42377</v>
      </c>
      <c r="D29" s="7">
        <v>42382</v>
      </c>
      <c r="E29" s="7">
        <v>42390</v>
      </c>
      <c r="F29" s="6">
        <v>42391</v>
      </c>
      <c r="G29" s="6">
        <v>42398</v>
      </c>
      <c r="H29" s="7">
        <v>42401</v>
      </c>
      <c r="I29" s="8">
        <f t="shared" si="0"/>
        <v>24</v>
      </c>
      <c r="J29" s="8"/>
      <c r="L29" s="6">
        <v>42382</v>
      </c>
      <c r="M29" s="8">
        <v>32</v>
      </c>
      <c r="N29" s="8">
        <v>32</v>
      </c>
      <c r="O29" s="8">
        <v>32</v>
      </c>
      <c r="P29" s="8">
        <v>20</v>
      </c>
      <c r="Q29" s="8">
        <v>10</v>
      </c>
      <c r="R29" s="8">
        <v>15</v>
      </c>
      <c r="S29" s="8">
        <v>13</v>
      </c>
      <c r="T29" s="8">
        <f t="shared" si="10"/>
        <v>0</v>
      </c>
      <c r="U29" s="8">
        <f t="shared" si="11"/>
        <v>5</v>
      </c>
      <c r="V29" s="8">
        <f t="shared" si="12"/>
        <v>0</v>
      </c>
      <c r="W29" s="8">
        <f t="shared" si="13"/>
        <v>0</v>
      </c>
      <c r="X29" s="8">
        <f t="shared" si="14"/>
        <v>0</v>
      </c>
      <c r="Y29" s="8">
        <f t="shared" si="15"/>
        <v>0</v>
      </c>
      <c r="Z29" s="8"/>
    </row>
    <row r="30" spans="1:32" x14ac:dyDescent="0.2">
      <c r="A30" s="5" t="s">
        <v>450</v>
      </c>
      <c r="B30" s="6">
        <v>42377</v>
      </c>
      <c r="C30" s="7">
        <v>42377</v>
      </c>
      <c r="D30" s="7">
        <v>42382</v>
      </c>
      <c r="E30" s="6">
        <v>42426</v>
      </c>
      <c r="G30" s="6">
        <v>42432</v>
      </c>
      <c r="H30" s="6">
        <v>42433</v>
      </c>
      <c r="I30" s="8">
        <f t="shared" si="0"/>
        <v>56</v>
      </c>
      <c r="J30" s="8"/>
      <c r="L30" s="6">
        <v>42383</v>
      </c>
      <c r="M30" s="8">
        <v>32</v>
      </c>
      <c r="N30" s="8">
        <v>32</v>
      </c>
      <c r="O30" s="8">
        <v>32</v>
      </c>
      <c r="P30" s="8">
        <v>20</v>
      </c>
      <c r="Q30" s="8">
        <v>10</v>
      </c>
      <c r="R30" s="8">
        <v>15</v>
      </c>
      <c r="S30" s="8">
        <v>13</v>
      </c>
      <c r="T30" s="8">
        <f t="shared" ref="T30:T40" si="18">N30-N29</f>
        <v>0</v>
      </c>
      <c r="U30" s="8">
        <f t="shared" ref="U30:U40" si="19">O30-O29</f>
        <v>0</v>
      </c>
      <c r="V30" s="8">
        <f t="shared" ref="V30:V40" si="20">P30-P29</f>
        <v>0</v>
      </c>
      <c r="W30" s="8">
        <f t="shared" ref="W30:W40" si="21">Q30-Q29</f>
        <v>0</v>
      </c>
      <c r="X30" s="8">
        <f t="shared" ref="X30:X40" si="22">R30-R29</f>
        <v>0</v>
      </c>
      <c r="Y30" s="8">
        <f t="shared" ref="Y30:Y40" si="23">S30-S29</f>
        <v>0</v>
      </c>
      <c r="Z30" s="8"/>
    </row>
    <row r="31" spans="1:32" x14ac:dyDescent="0.2">
      <c r="A31" s="5" t="s">
        <v>451</v>
      </c>
      <c r="B31" s="6">
        <v>42377</v>
      </c>
      <c r="C31" s="7">
        <v>42377</v>
      </c>
      <c r="D31" s="7">
        <v>42382</v>
      </c>
      <c r="E31" s="7">
        <v>42394</v>
      </c>
      <c r="F31" s="6">
        <v>42397</v>
      </c>
      <c r="G31" s="6">
        <v>42452</v>
      </c>
      <c r="H31" s="6">
        <v>42453</v>
      </c>
      <c r="I31" s="8">
        <f t="shared" si="0"/>
        <v>76</v>
      </c>
      <c r="J31" s="8"/>
      <c r="L31" s="6">
        <v>42384</v>
      </c>
      <c r="M31" s="8">
        <v>32</v>
      </c>
      <c r="N31" s="8">
        <v>32</v>
      </c>
      <c r="O31" s="8">
        <v>32</v>
      </c>
      <c r="P31" s="8">
        <v>23</v>
      </c>
      <c r="Q31" s="8">
        <v>10</v>
      </c>
      <c r="R31" s="8">
        <v>15</v>
      </c>
      <c r="S31" s="8">
        <v>14</v>
      </c>
      <c r="T31" s="8">
        <f t="shared" si="18"/>
        <v>0</v>
      </c>
      <c r="U31" s="8">
        <f t="shared" si="19"/>
        <v>0</v>
      </c>
      <c r="V31" s="8">
        <f t="shared" si="20"/>
        <v>3</v>
      </c>
      <c r="W31" s="8">
        <f t="shared" si="21"/>
        <v>0</v>
      </c>
      <c r="X31" s="8">
        <f t="shared" si="22"/>
        <v>0</v>
      </c>
      <c r="Y31" s="8">
        <f t="shared" si="23"/>
        <v>1</v>
      </c>
      <c r="Z31" s="8"/>
    </row>
    <row r="32" spans="1:32" x14ac:dyDescent="0.2">
      <c r="A32" s="5" t="s">
        <v>420</v>
      </c>
      <c r="B32" s="6">
        <v>42377</v>
      </c>
      <c r="C32" s="7">
        <v>42377</v>
      </c>
      <c r="D32" s="7">
        <v>42377</v>
      </c>
      <c r="E32" s="6">
        <v>42426</v>
      </c>
      <c r="G32" s="6">
        <v>42432</v>
      </c>
      <c r="H32" s="6">
        <v>42433</v>
      </c>
      <c r="I32" s="8">
        <f t="shared" si="0"/>
        <v>56</v>
      </c>
      <c r="J32" s="8"/>
      <c r="L32" s="6">
        <v>42385</v>
      </c>
      <c r="M32" s="8">
        <v>32</v>
      </c>
      <c r="N32" s="8">
        <v>32</v>
      </c>
      <c r="O32" s="8">
        <v>32</v>
      </c>
      <c r="P32" s="8">
        <v>23</v>
      </c>
      <c r="Q32" s="8">
        <v>10</v>
      </c>
      <c r="R32" s="8">
        <v>15</v>
      </c>
      <c r="S32" s="8">
        <v>14</v>
      </c>
      <c r="T32" s="8">
        <f t="shared" si="18"/>
        <v>0</v>
      </c>
      <c r="U32" s="8">
        <f t="shared" si="19"/>
        <v>0</v>
      </c>
      <c r="V32" s="8">
        <f t="shared" si="20"/>
        <v>0</v>
      </c>
      <c r="W32" s="8">
        <f t="shared" si="21"/>
        <v>0</v>
      </c>
      <c r="X32" s="8">
        <f t="shared" si="22"/>
        <v>0</v>
      </c>
      <c r="Y32" s="8">
        <f t="shared" si="23"/>
        <v>0</v>
      </c>
      <c r="Z32" s="8" t="s">
        <v>1156</v>
      </c>
    </row>
    <row r="33" spans="1:32" x14ac:dyDescent="0.2">
      <c r="A33" s="5" t="s">
        <v>416</v>
      </c>
      <c r="B33" s="6">
        <v>42377</v>
      </c>
      <c r="C33" s="7">
        <v>42377</v>
      </c>
      <c r="D33" s="7">
        <v>42377</v>
      </c>
      <c r="E33" s="7">
        <v>42384</v>
      </c>
      <c r="H33" s="7">
        <v>42391</v>
      </c>
      <c r="I33" s="8">
        <f t="shared" si="0"/>
        <v>14</v>
      </c>
      <c r="J33" s="8"/>
      <c r="L33" s="6">
        <v>42386</v>
      </c>
      <c r="M33" s="8">
        <v>32</v>
      </c>
      <c r="N33" s="8">
        <v>32</v>
      </c>
      <c r="O33" s="8">
        <v>32</v>
      </c>
      <c r="P33" s="8">
        <v>23</v>
      </c>
      <c r="Q33" s="8">
        <v>10</v>
      </c>
      <c r="R33" s="8">
        <v>15</v>
      </c>
      <c r="S33" s="8">
        <v>14</v>
      </c>
      <c r="T33" s="8">
        <f t="shared" si="18"/>
        <v>0</v>
      </c>
      <c r="U33" s="8">
        <f t="shared" si="19"/>
        <v>0</v>
      </c>
      <c r="V33" s="8">
        <f t="shared" si="20"/>
        <v>0</v>
      </c>
      <c r="W33" s="8">
        <f t="shared" si="21"/>
        <v>0</v>
      </c>
      <c r="X33" s="8">
        <f t="shared" si="22"/>
        <v>0</v>
      </c>
      <c r="Y33" s="8">
        <f t="shared" si="23"/>
        <v>0</v>
      </c>
      <c r="Z33" s="8">
        <f>M35-M28</f>
        <v>16</v>
      </c>
      <c r="AA33" s="8">
        <f t="shared" ref="AA33:AF33" si="24">SUM(T27,T28,T29,T30,T31)</f>
        <v>0</v>
      </c>
      <c r="AB33" s="8">
        <f t="shared" si="24"/>
        <v>5</v>
      </c>
      <c r="AC33" s="8">
        <f t="shared" si="24"/>
        <v>4</v>
      </c>
      <c r="AD33" s="8">
        <f t="shared" si="24"/>
        <v>1</v>
      </c>
      <c r="AE33" s="8">
        <f t="shared" si="24"/>
        <v>1</v>
      </c>
      <c r="AF33" s="8">
        <f t="shared" si="24"/>
        <v>3</v>
      </c>
    </row>
    <row r="34" spans="1:32" x14ac:dyDescent="0.2">
      <c r="A34" s="5" t="s">
        <v>578</v>
      </c>
      <c r="B34" s="6">
        <v>42388</v>
      </c>
      <c r="C34" s="7">
        <v>42391</v>
      </c>
      <c r="D34" s="6">
        <v>42395</v>
      </c>
      <c r="E34" s="7">
        <v>42396</v>
      </c>
      <c r="H34" s="7">
        <v>42401</v>
      </c>
      <c r="I34" s="8">
        <f t="shared" si="0"/>
        <v>13</v>
      </c>
      <c r="J34" s="8"/>
      <c r="L34" s="6">
        <v>42387</v>
      </c>
      <c r="M34" s="8">
        <v>32</v>
      </c>
      <c r="N34" s="8">
        <v>32</v>
      </c>
      <c r="O34" s="8">
        <v>32</v>
      </c>
      <c r="P34" s="8">
        <v>23</v>
      </c>
      <c r="Q34" s="8">
        <v>10</v>
      </c>
      <c r="R34" s="8">
        <v>15</v>
      </c>
      <c r="S34" s="8">
        <v>14</v>
      </c>
      <c r="T34" s="8">
        <f t="shared" si="18"/>
        <v>0</v>
      </c>
      <c r="U34" s="8">
        <f t="shared" si="19"/>
        <v>0</v>
      </c>
      <c r="V34" s="8">
        <f t="shared" si="20"/>
        <v>0</v>
      </c>
      <c r="W34" s="8">
        <f t="shared" si="21"/>
        <v>0</v>
      </c>
      <c r="X34" s="8">
        <f t="shared" si="22"/>
        <v>0</v>
      </c>
      <c r="Y34" s="8">
        <f t="shared" si="23"/>
        <v>0</v>
      </c>
      <c r="Z34" s="8"/>
      <c r="AA34" s="8"/>
      <c r="AB34" s="8"/>
      <c r="AC34" s="8"/>
      <c r="AD34" s="8"/>
      <c r="AE34" s="8"/>
    </row>
    <row r="35" spans="1:32" x14ac:dyDescent="0.2">
      <c r="A35" s="5" t="s">
        <v>577</v>
      </c>
      <c r="B35" s="6">
        <v>42388</v>
      </c>
      <c r="C35" s="7">
        <v>42391</v>
      </c>
      <c r="D35" s="6">
        <v>42395</v>
      </c>
      <c r="E35" s="7">
        <v>42396</v>
      </c>
      <c r="F35" s="6">
        <v>42397</v>
      </c>
      <c r="G35" s="6">
        <v>42405</v>
      </c>
      <c r="H35" s="6">
        <v>42408</v>
      </c>
      <c r="I35" s="8">
        <f t="shared" si="0"/>
        <v>20</v>
      </c>
      <c r="J35" s="8"/>
      <c r="L35" s="6">
        <v>42388</v>
      </c>
      <c r="M35" s="8">
        <v>48</v>
      </c>
      <c r="N35" s="8">
        <v>32</v>
      </c>
      <c r="O35" s="8">
        <v>32</v>
      </c>
      <c r="P35" s="8">
        <v>25</v>
      </c>
      <c r="Q35" s="8">
        <v>10</v>
      </c>
      <c r="R35" s="8">
        <v>15</v>
      </c>
      <c r="S35" s="8">
        <v>14</v>
      </c>
      <c r="T35" s="8">
        <f t="shared" si="18"/>
        <v>0</v>
      </c>
      <c r="U35" s="8">
        <f t="shared" si="19"/>
        <v>0</v>
      </c>
      <c r="V35" s="8">
        <f t="shared" si="20"/>
        <v>2</v>
      </c>
      <c r="W35" s="8">
        <f t="shared" si="21"/>
        <v>0</v>
      </c>
      <c r="X35" s="8">
        <f t="shared" si="22"/>
        <v>0</v>
      </c>
      <c r="Y35" s="8">
        <f t="shared" si="23"/>
        <v>0</v>
      </c>
      <c r="Z35" s="8"/>
      <c r="AA35" s="8"/>
      <c r="AB35" s="8"/>
      <c r="AC35" s="8"/>
      <c r="AD35" s="8"/>
      <c r="AE35" s="8"/>
      <c r="AF35" s="8"/>
    </row>
    <row r="36" spans="1:32" x14ac:dyDescent="0.2">
      <c r="A36" s="5" t="s">
        <v>541</v>
      </c>
      <c r="B36" s="6">
        <v>42388</v>
      </c>
      <c r="C36" s="7">
        <v>42391</v>
      </c>
      <c r="D36" s="7">
        <v>42391</v>
      </c>
      <c r="E36" s="7">
        <v>42394</v>
      </c>
      <c r="F36" s="7">
        <v>42394</v>
      </c>
      <c r="G36" s="6">
        <v>42394</v>
      </c>
      <c r="H36" s="6">
        <v>42396</v>
      </c>
      <c r="I36" s="8">
        <f t="shared" si="0"/>
        <v>8</v>
      </c>
      <c r="J36" s="8"/>
      <c r="L36" s="6">
        <v>42389</v>
      </c>
      <c r="M36" s="8">
        <v>48</v>
      </c>
      <c r="N36" s="8">
        <v>37</v>
      </c>
      <c r="O36" s="8">
        <v>32</v>
      </c>
      <c r="P36" s="8">
        <v>25</v>
      </c>
      <c r="Q36" s="8">
        <v>12</v>
      </c>
      <c r="R36" s="8">
        <v>15</v>
      </c>
      <c r="S36" s="8">
        <v>14</v>
      </c>
      <c r="T36" s="8">
        <f t="shared" si="18"/>
        <v>5</v>
      </c>
      <c r="U36" s="8">
        <f t="shared" si="19"/>
        <v>0</v>
      </c>
      <c r="V36" s="8">
        <f t="shared" si="20"/>
        <v>0</v>
      </c>
      <c r="W36" s="8">
        <f t="shared" si="21"/>
        <v>2</v>
      </c>
      <c r="X36" s="8">
        <f t="shared" si="22"/>
        <v>0</v>
      </c>
      <c r="Y36" s="8">
        <f t="shared" si="23"/>
        <v>0</v>
      </c>
      <c r="Z36" s="8"/>
    </row>
    <row r="37" spans="1:32" x14ac:dyDescent="0.2">
      <c r="A37" s="5" t="s">
        <v>543</v>
      </c>
      <c r="B37" s="6">
        <v>42388</v>
      </c>
      <c r="C37" s="7">
        <v>42391</v>
      </c>
      <c r="D37" s="7">
        <v>42391</v>
      </c>
      <c r="E37" s="7">
        <v>42395</v>
      </c>
      <c r="H37" s="6">
        <v>42426</v>
      </c>
      <c r="I37" s="8">
        <f t="shared" si="0"/>
        <v>38</v>
      </c>
      <c r="J37" s="8"/>
      <c r="L37" s="6">
        <v>42390</v>
      </c>
      <c r="M37" s="8">
        <v>48</v>
      </c>
      <c r="N37" s="8">
        <v>37</v>
      </c>
      <c r="O37" s="8">
        <v>36</v>
      </c>
      <c r="P37" s="8">
        <v>27</v>
      </c>
      <c r="Q37" s="8">
        <v>12</v>
      </c>
      <c r="R37" s="8">
        <v>15</v>
      </c>
      <c r="S37" s="8">
        <v>14</v>
      </c>
      <c r="T37" s="8">
        <f t="shared" si="18"/>
        <v>0</v>
      </c>
      <c r="U37" s="8">
        <f t="shared" si="19"/>
        <v>4</v>
      </c>
      <c r="V37" s="8">
        <f t="shared" si="20"/>
        <v>2</v>
      </c>
      <c r="W37" s="8">
        <f t="shared" si="21"/>
        <v>0</v>
      </c>
      <c r="X37" s="8">
        <f t="shared" si="22"/>
        <v>0</v>
      </c>
      <c r="Y37" s="8">
        <f t="shared" si="23"/>
        <v>0</v>
      </c>
      <c r="Z37" s="8"/>
    </row>
    <row r="38" spans="1:32" x14ac:dyDescent="0.2">
      <c r="A38" s="5" t="s">
        <v>545</v>
      </c>
      <c r="B38" s="6">
        <v>42388</v>
      </c>
      <c r="C38" s="7">
        <v>42391</v>
      </c>
      <c r="D38" s="7">
        <v>42391</v>
      </c>
      <c r="E38" s="7">
        <v>42395</v>
      </c>
      <c r="F38" s="6">
        <v>42396</v>
      </c>
      <c r="G38" s="6">
        <v>42405</v>
      </c>
      <c r="H38" s="6">
        <v>42408</v>
      </c>
      <c r="I38" s="8">
        <f t="shared" si="0"/>
        <v>20</v>
      </c>
      <c r="J38" s="8"/>
      <c r="L38" s="6">
        <v>42391</v>
      </c>
      <c r="M38" s="8">
        <v>48</v>
      </c>
      <c r="N38" s="8">
        <v>43</v>
      </c>
      <c r="O38" s="8">
        <v>40</v>
      </c>
      <c r="P38" s="8">
        <v>31</v>
      </c>
      <c r="Q38" s="8">
        <v>16</v>
      </c>
      <c r="R38" s="8">
        <v>16</v>
      </c>
      <c r="S38" s="8">
        <v>15</v>
      </c>
      <c r="T38" s="8">
        <f t="shared" si="18"/>
        <v>6</v>
      </c>
      <c r="U38" s="8">
        <f t="shared" si="19"/>
        <v>4</v>
      </c>
      <c r="V38" s="8">
        <f t="shared" si="20"/>
        <v>4</v>
      </c>
      <c r="W38" s="8">
        <f t="shared" si="21"/>
        <v>4</v>
      </c>
      <c r="X38" s="8">
        <f t="shared" si="22"/>
        <v>1</v>
      </c>
      <c r="Y38" s="8">
        <f t="shared" si="23"/>
        <v>1</v>
      </c>
      <c r="Z38" s="8"/>
    </row>
    <row r="39" spans="1:32" x14ac:dyDescent="0.2">
      <c r="A39" s="5" t="s">
        <v>561</v>
      </c>
      <c r="B39" s="6">
        <v>42388</v>
      </c>
      <c r="C39" s="7">
        <v>42389</v>
      </c>
      <c r="D39" s="6">
        <v>42390</v>
      </c>
      <c r="E39" s="6">
        <v>42391</v>
      </c>
      <c r="F39" s="6">
        <v>42391</v>
      </c>
      <c r="G39" s="6">
        <v>42394</v>
      </c>
      <c r="H39" s="7">
        <v>42397</v>
      </c>
      <c r="I39" s="8">
        <f t="shared" si="0"/>
        <v>9</v>
      </c>
      <c r="J39" s="8"/>
      <c r="L39" s="6">
        <v>42392</v>
      </c>
      <c r="M39" s="8">
        <v>48</v>
      </c>
      <c r="N39" s="8">
        <v>43</v>
      </c>
      <c r="O39" s="8">
        <v>40</v>
      </c>
      <c r="P39" s="8">
        <v>31</v>
      </c>
      <c r="Q39" s="8">
        <v>16</v>
      </c>
      <c r="R39" s="8">
        <v>16</v>
      </c>
      <c r="S39" s="8">
        <v>15</v>
      </c>
      <c r="T39" s="8">
        <f t="shared" si="18"/>
        <v>0</v>
      </c>
      <c r="U39" s="8">
        <f t="shared" si="19"/>
        <v>0</v>
      </c>
      <c r="V39" s="8">
        <f t="shared" si="20"/>
        <v>0</v>
      </c>
      <c r="W39" s="8">
        <f t="shared" si="21"/>
        <v>0</v>
      </c>
      <c r="X39" s="8">
        <f t="shared" si="22"/>
        <v>0</v>
      </c>
      <c r="Y39" s="8">
        <f t="shared" si="23"/>
        <v>0</v>
      </c>
      <c r="Z39" s="8" t="s">
        <v>1157</v>
      </c>
      <c r="AA39" s="4" t="s">
        <v>1333</v>
      </c>
    </row>
    <row r="40" spans="1:32" x14ac:dyDescent="0.2">
      <c r="A40" s="5" t="s">
        <v>529</v>
      </c>
      <c r="B40" s="6">
        <v>42388</v>
      </c>
      <c r="C40" s="7">
        <v>42389</v>
      </c>
      <c r="D40" s="6">
        <v>42390</v>
      </c>
      <c r="E40" s="6">
        <v>42391</v>
      </c>
      <c r="H40" s="7">
        <v>42394</v>
      </c>
      <c r="I40" s="8">
        <f t="shared" si="0"/>
        <v>6</v>
      </c>
      <c r="J40" s="8"/>
      <c r="L40" s="6">
        <v>42393</v>
      </c>
      <c r="M40" s="8">
        <v>48</v>
      </c>
      <c r="N40" s="8">
        <v>43</v>
      </c>
      <c r="O40" s="8">
        <v>40</v>
      </c>
      <c r="P40" s="8">
        <v>31</v>
      </c>
      <c r="Q40" s="8">
        <v>16</v>
      </c>
      <c r="R40" s="8">
        <v>16</v>
      </c>
      <c r="S40" s="8">
        <v>15</v>
      </c>
      <c r="T40" s="8">
        <f t="shared" si="18"/>
        <v>0</v>
      </c>
      <c r="U40" s="8">
        <f t="shared" si="19"/>
        <v>0</v>
      </c>
      <c r="V40" s="8">
        <f t="shared" si="20"/>
        <v>0</v>
      </c>
      <c r="W40" s="8">
        <f t="shared" si="21"/>
        <v>0</v>
      </c>
      <c r="X40" s="8">
        <f t="shared" si="22"/>
        <v>0</v>
      </c>
      <c r="Y40" s="8">
        <f t="shared" si="23"/>
        <v>0</v>
      </c>
      <c r="Z40" s="8">
        <f>M41-M35</f>
        <v>16</v>
      </c>
      <c r="AA40" s="8">
        <f t="shared" ref="AA40:AF40" si="25">SUM(T34,T35,T36,T37,T38)</f>
        <v>11</v>
      </c>
      <c r="AB40" s="8">
        <f t="shared" si="25"/>
        <v>8</v>
      </c>
      <c r="AC40" s="8">
        <f t="shared" si="25"/>
        <v>8</v>
      </c>
      <c r="AD40" s="8">
        <f t="shared" si="25"/>
        <v>6</v>
      </c>
      <c r="AE40" s="8">
        <f t="shared" si="25"/>
        <v>1</v>
      </c>
      <c r="AF40" s="8">
        <f t="shared" si="25"/>
        <v>1</v>
      </c>
    </row>
    <row r="41" spans="1:32" x14ac:dyDescent="0.2">
      <c r="A41" s="5" t="s">
        <v>571</v>
      </c>
      <c r="B41" s="6">
        <v>42388</v>
      </c>
      <c r="C41" s="6">
        <v>42394</v>
      </c>
      <c r="D41" s="6">
        <v>42395</v>
      </c>
      <c r="E41" s="7">
        <v>42396</v>
      </c>
      <c r="H41" s="7">
        <v>42401</v>
      </c>
      <c r="I41" s="8">
        <f t="shared" si="0"/>
        <v>13</v>
      </c>
      <c r="J41" s="8"/>
      <c r="L41" s="6">
        <v>42394</v>
      </c>
      <c r="M41" s="8">
        <f>M35+16</f>
        <v>64</v>
      </c>
      <c r="N41" s="8">
        <v>48</v>
      </c>
      <c r="O41" s="8">
        <v>40</v>
      </c>
      <c r="P41" s="8">
        <v>34</v>
      </c>
      <c r="Q41" s="8">
        <v>17</v>
      </c>
      <c r="R41" s="8">
        <v>19</v>
      </c>
      <c r="S41" s="8">
        <v>19</v>
      </c>
      <c r="T41" s="8">
        <f t="shared" ref="T41:T62" si="26">N41-N40</f>
        <v>5</v>
      </c>
      <c r="U41" s="8">
        <f t="shared" ref="U41:U62" si="27">O41-O40</f>
        <v>0</v>
      </c>
      <c r="V41" s="8">
        <f t="shared" ref="V41:V62" si="28">P41-P40</f>
        <v>3</v>
      </c>
      <c r="W41" s="8">
        <f t="shared" ref="W41:W62" si="29">Q41-Q40</f>
        <v>1</v>
      </c>
      <c r="X41" s="8">
        <f t="shared" ref="X41:X62" si="30">R41-R40</f>
        <v>3</v>
      </c>
      <c r="Y41" s="8">
        <f t="shared" ref="Y41:Y62" si="31">S41-S40</f>
        <v>4</v>
      </c>
      <c r="Z41" s="8"/>
      <c r="AA41" s="8"/>
      <c r="AB41" s="8"/>
      <c r="AC41" s="8"/>
      <c r="AD41" s="8"/>
      <c r="AE41" s="8"/>
      <c r="AF41" s="8"/>
    </row>
    <row r="42" spans="1:32" x14ac:dyDescent="0.2">
      <c r="A42" s="5" t="s">
        <v>572</v>
      </c>
      <c r="B42" s="6">
        <v>42388</v>
      </c>
      <c r="C42" s="6">
        <v>42394</v>
      </c>
      <c r="D42" s="6">
        <v>42395</v>
      </c>
      <c r="E42" s="7">
        <v>42397</v>
      </c>
      <c r="F42" s="6">
        <v>42397</v>
      </c>
      <c r="G42" s="7">
        <v>42401</v>
      </c>
      <c r="H42" s="6">
        <v>42403</v>
      </c>
      <c r="I42" s="8">
        <f t="shared" si="0"/>
        <v>15</v>
      </c>
      <c r="J42" s="8"/>
      <c r="L42" s="6">
        <v>42395</v>
      </c>
      <c r="M42" s="8">
        <v>64</v>
      </c>
      <c r="N42" s="8">
        <v>48</v>
      </c>
      <c r="O42" s="8">
        <v>48</v>
      </c>
      <c r="P42" s="8">
        <v>36</v>
      </c>
      <c r="Q42" s="8">
        <v>17</v>
      </c>
      <c r="R42" s="8">
        <v>19</v>
      </c>
      <c r="S42" s="8">
        <v>19</v>
      </c>
      <c r="T42" s="8">
        <f t="shared" si="26"/>
        <v>0</v>
      </c>
      <c r="U42" s="8">
        <f t="shared" si="27"/>
        <v>8</v>
      </c>
      <c r="V42" s="8">
        <f t="shared" si="28"/>
        <v>2</v>
      </c>
      <c r="W42" s="8">
        <f t="shared" si="29"/>
        <v>0</v>
      </c>
      <c r="X42" s="8">
        <f t="shared" si="30"/>
        <v>0</v>
      </c>
      <c r="Y42" s="8">
        <f t="shared" si="31"/>
        <v>0</v>
      </c>
      <c r="Z42" s="8"/>
    </row>
    <row r="43" spans="1:32" x14ac:dyDescent="0.2">
      <c r="A43" s="5" t="s">
        <v>573</v>
      </c>
      <c r="B43" s="6">
        <v>42388</v>
      </c>
      <c r="C43" s="6">
        <v>42394</v>
      </c>
      <c r="D43" s="6">
        <v>42395</v>
      </c>
      <c r="E43" s="7">
        <v>42397</v>
      </c>
      <c r="H43" s="7">
        <v>42401</v>
      </c>
      <c r="I43" s="8">
        <f t="shared" si="0"/>
        <v>13</v>
      </c>
      <c r="J43" s="8"/>
      <c r="L43" s="6">
        <v>42396</v>
      </c>
      <c r="M43" s="8">
        <v>64</v>
      </c>
      <c r="N43" s="8">
        <v>55</v>
      </c>
      <c r="O43" s="8">
        <v>48</v>
      </c>
      <c r="P43" s="8">
        <v>39</v>
      </c>
      <c r="Q43" s="8">
        <v>18</v>
      </c>
      <c r="R43" s="8">
        <v>19</v>
      </c>
      <c r="S43" s="8">
        <v>22</v>
      </c>
      <c r="T43" s="8">
        <f t="shared" si="26"/>
        <v>7</v>
      </c>
      <c r="U43" s="8">
        <f t="shared" si="27"/>
        <v>0</v>
      </c>
      <c r="V43" s="8">
        <f t="shared" si="28"/>
        <v>3</v>
      </c>
      <c r="W43" s="8">
        <f t="shared" si="29"/>
        <v>1</v>
      </c>
      <c r="X43" s="8">
        <f t="shared" si="30"/>
        <v>0</v>
      </c>
      <c r="Y43" s="8">
        <f t="shared" si="31"/>
        <v>3</v>
      </c>
      <c r="Z43" s="8"/>
    </row>
    <row r="44" spans="1:32" x14ac:dyDescent="0.2">
      <c r="A44" s="5" t="s">
        <v>574</v>
      </c>
      <c r="B44" s="6">
        <v>42388</v>
      </c>
      <c r="C44" s="7">
        <v>42391</v>
      </c>
      <c r="D44" s="6">
        <v>42395</v>
      </c>
      <c r="E44" s="7">
        <v>42397</v>
      </c>
      <c r="H44" s="7">
        <v>42401</v>
      </c>
      <c r="I44" s="8">
        <f t="shared" si="0"/>
        <v>13</v>
      </c>
      <c r="J44" s="8"/>
      <c r="L44" s="6">
        <v>42397</v>
      </c>
      <c r="M44" s="8">
        <v>64</v>
      </c>
      <c r="N44" s="8">
        <v>64</v>
      </c>
      <c r="O44" s="8">
        <v>60</v>
      </c>
      <c r="P44" s="8">
        <v>44</v>
      </c>
      <c r="Q44" s="8">
        <v>25</v>
      </c>
      <c r="R44" s="8">
        <v>20</v>
      </c>
      <c r="S44" s="8">
        <v>24</v>
      </c>
      <c r="T44" s="8">
        <f t="shared" si="26"/>
        <v>9</v>
      </c>
      <c r="U44" s="8">
        <f t="shared" si="27"/>
        <v>12</v>
      </c>
      <c r="V44" s="8">
        <f t="shared" si="28"/>
        <v>5</v>
      </c>
      <c r="W44" s="8">
        <f t="shared" si="29"/>
        <v>7</v>
      </c>
      <c r="X44" s="8">
        <f t="shared" si="30"/>
        <v>1</v>
      </c>
      <c r="Y44" s="8">
        <f t="shared" si="31"/>
        <v>2</v>
      </c>
      <c r="Z44" s="8"/>
    </row>
    <row r="45" spans="1:32" x14ac:dyDescent="0.2">
      <c r="A45" s="5" t="s">
        <v>575</v>
      </c>
      <c r="B45" s="6">
        <v>42388</v>
      </c>
      <c r="C45" s="6">
        <v>42394</v>
      </c>
      <c r="D45" s="6">
        <v>42395</v>
      </c>
      <c r="E45" s="7">
        <v>42397</v>
      </c>
      <c r="H45" s="7">
        <v>42401</v>
      </c>
      <c r="I45" s="8">
        <f t="shared" si="0"/>
        <v>13</v>
      </c>
      <c r="J45" s="8"/>
      <c r="L45" s="6">
        <v>42398</v>
      </c>
      <c r="M45" s="8">
        <v>64</v>
      </c>
      <c r="N45" s="8">
        <v>64</v>
      </c>
      <c r="O45" s="8">
        <v>60</v>
      </c>
      <c r="P45" s="8">
        <v>50</v>
      </c>
      <c r="Q45" s="8">
        <v>26</v>
      </c>
      <c r="R45" s="8">
        <v>25</v>
      </c>
      <c r="S45" s="8">
        <v>24</v>
      </c>
      <c r="T45" s="8">
        <f t="shared" si="26"/>
        <v>0</v>
      </c>
      <c r="U45" s="8">
        <f t="shared" si="27"/>
        <v>0</v>
      </c>
      <c r="V45" s="8">
        <f t="shared" si="28"/>
        <v>6</v>
      </c>
      <c r="W45" s="8">
        <f t="shared" si="29"/>
        <v>1</v>
      </c>
      <c r="X45" s="8">
        <f t="shared" si="30"/>
        <v>5</v>
      </c>
      <c r="Y45" s="8">
        <f t="shared" si="31"/>
        <v>0</v>
      </c>
      <c r="Z45" s="8"/>
    </row>
    <row r="46" spans="1:32" x14ac:dyDescent="0.2">
      <c r="A46" s="5" t="s">
        <v>539</v>
      </c>
      <c r="B46" s="6">
        <v>42388</v>
      </c>
      <c r="C46" s="7">
        <v>42389</v>
      </c>
      <c r="D46" s="7">
        <v>42391</v>
      </c>
      <c r="E46" s="7">
        <v>42394</v>
      </c>
      <c r="H46" s="7">
        <v>42401</v>
      </c>
      <c r="I46" s="8">
        <f t="shared" si="0"/>
        <v>13</v>
      </c>
      <c r="J46" s="8"/>
      <c r="L46" s="6">
        <v>42399</v>
      </c>
      <c r="M46" s="8">
        <v>64</v>
      </c>
      <c r="N46" s="8">
        <v>64</v>
      </c>
      <c r="O46" s="8">
        <v>60</v>
      </c>
      <c r="P46" s="8">
        <v>50</v>
      </c>
      <c r="Q46" s="8">
        <v>26</v>
      </c>
      <c r="R46" s="8">
        <v>25</v>
      </c>
      <c r="S46" s="8">
        <v>24</v>
      </c>
      <c r="T46" s="8">
        <f t="shared" si="26"/>
        <v>0</v>
      </c>
      <c r="U46" s="8">
        <f t="shared" si="27"/>
        <v>0</v>
      </c>
      <c r="V46" s="8">
        <f t="shared" si="28"/>
        <v>0</v>
      </c>
      <c r="W46" s="8">
        <f t="shared" si="29"/>
        <v>0</v>
      </c>
      <c r="X46" s="8">
        <f t="shared" si="30"/>
        <v>0</v>
      </c>
      <c r="Y46" s="8">
        <f t="shared" si="31"/>
        <v>0</v>
      </c>
      <c r="Z46" s="8" t="s">
        <v>1158</v>
      </c>
      <c r="AA46" s="4" t="s">
        <v>1332</v>
      </c>
    </row>
    <row r="47" spans="1:32" x14ac:dyDescent="0.2">
      <c r="A47" s="5" t="s">
        <v>527</v>
      </c>
      <c r="B47" s="6">
        <v>42388</v>
      </c>
      <c r="C47" s="7">
        <v>42389</v>
      </c>
      <c r="D47" s="6">
        <v>42390</v>
      </c>
      <c r="E47" s="6">
        <v>42391</v>
      </c>
      <c r="H47" s="7">
        <v>42394</v>
      </c>
      <c r="I47" s="8">
        <f t="shared" si="0"/>
        <v>6</v>
      </c>
      <c r="J47" s="8"/>
      <c r="L47" s="6">
        <v>42400</v>
      </c>
      <c r="M47" s="8">
        <v>64</v>
      </c>
      <c r="N47" s="8">
        <v>64</v>
      </c>
      <c r="O47" s="8">
        <v>60</v>
      </c>
      <c r="P47" s="8">
        <v>50</v>
      </c>
      <c r="Q47" s="8">
        <v>26</v>
      </c>
      <c r="R47" s="8">
        <v>25</v>
      </c>
      <c r="S47" s="8">
        <v>24</v>
      </c>
      <c r="T47" s="8">
        <f t="shared" si="26"/>
        <v>0</v>
      </c>
      <c r="U47" s="8">
        <f t="shared" si="27"/>
        <v>0</v>
      </c>
      <c r="V47" s="8">
        <f t="shared" si="28"/>
        <v>0</v>
      </c>
      <c r="W47" s="8">
        <f t="shared" si="29"/>
        <v>0</v>
      </c>
      <c r="X47" s="8">
        <f t="shared" si="30"/>
        <v>0</v>
      </c>
      <c r="Y47" s="8">
        <f t="shared" si="31"/>
        <v>0</v>
      </c>
      <c r="Z47" s="8">
        <f>M48-M42</f>
        <v>10</v>
      </c>
      <c r="AA47" s="8">
        <f t="shared" ref="AA47:AF47" si="32">SUM(T41,T42,T43,T44,T45)</f>
        <v>21</v>
      </c>
      <c r="AB47" s="8">
        <f t="shared" si="32"/>
        <v>20</v>
      </c>
      <c r="AC47" s="8">
        <f t="shared" si="32"/>
        <v>19</v>
      </c>
      <c r="AD47" s="8">
        <f t="shared" si="32"/>
        <v>10</v>
      </c>
      <c r="AE47" s="8">
        <f t="shared" si="32"/>
        <v>9</v>
      </c>
      <c r="AF47" s="8">
        <f t="shared" si="32"/>
        <v>9</v>
      </c>
    </row>
    <row r="48" spans="1:32" x14ac:dyDescent="0.2">
      <c r="A48" s="5" t="s">
        <v>524</v>
      </c>
      <c r="B48" s="6">
        <v>42388</v>
      </c>
      <c r="C48" s="7">
        <v>42389</v>
      </c>
      <c r="D48" s="6">
        <v>42390</v>
      </c>
      <c r="E48" s="6">
        <v>42391</v>
      </c>
      <c r="F48" s="6">
        <v>42391</v>
      </c>
      <c r="G48" s="6">
        <v>42394</v>
      </c>
      <c r="H48" s="6">
        <v>42396</v>
      </c>
      <c r="I48" s="8">
        <f t="shared" si="0"/>
        <v>8</v>
      </c>
      <c r="J48" s="8"/>
      <c r="L48" s="6">
        <v>42401</v>
      </c>
      <c r="M48" s="8">
        <v>74</v>
      </c>
      <c r="N48" s="8">
        <v>69</v>
      </c>
      <c r="O48" s="8">
        <v>60</v>
      </c>
      <c r="P48" s="8">
        <v>53</v>
      </c>
      <c r="Q48" s="8">
        <v>28</v>
      </c>
      <c r="R48" s="8">
        <v>29</v>
      </c>
      <c r="S48" s="8">
        <v>42</v>
      </c>
      <c r="T48" s="8">
        <f t="shared" si="26"/>
        <v>5</v>
      </c>
      <c r="U48" s="8">
        <f t="shared" si="27"/>
        <v>0</v>
      </c>
      <c r="V48" s="8">
        <f t="shared" si="28"/>
        <v>3</v>
      </c>
      <c r="W48" s="8">
        <f t="shared" si="29"/>
        <v>2</v>
      </c>
      <c r="X48" s="8">
        <f t="shared" si="30"/>
        <v>4</v>
      </c>
      <c r="Y48" s="8">
        <f t="shared" si="31"/>
        <v>18</v>
      </c>
      <c r="Z48" s="8"/>
      <c r="AA48" s="8"/>
      <c r="AB48" s="8"/>
      <c r="AC48" s="8"/>
      <c r="AD48" s="8"/>
      <c r="AE48" s="8"/>
      <c r="AF48" s="8"/>
    </row>
    <row r="49" spans="1:32" x14ac:dyDescent="0.2">
      <c r="A49" s="5" t="s">
        <v>576</v>
      </c>
      <c r="B49" s="6">
        <v>42388</v>
      </c>
      <c r="C49" s="6">
        <v>42394</v>
      </c>
      <c r="D49" s="6">
        <v>42395</v>
      </c>
      <c r="E49" s="7">
        <v>42397</v>
      </c>
      <c r="F49" s="6">
        <v>42397</v>
      </c>
      <c r="G49" s="6">
        <v>42404</v>
      </c>
      <c r="H49" s="7">
        <v>42405</v>
      </c>
      <c r="I49" s="8">
        <f t="shared" si="0"/>
        <v>17</v>
      </c>
      <c r="J49" s="8"/>
      <c r="L49" s="6">
        <v>42402</v>
      </c>
      <c r="M49" s="8">
        <v>74</v>
      </c>
      <c r="N49" s="8">
        <v>69</v>
      </c>
      <c r="O49" s="8">
        <v>60</v>
      </c>
      <c r="P49" s="8">
        <v>53</v>
      </c>
      <c r="Q49" s="8">
        <v>28</v>
      </c>
      <c r="R49" s="8">
        <v>29</v>
      </c>
      <c r="S49" s="8">
        <v>42</v>
      </c>
      <c r="T49" s="8">
        <f t="shared" si="26"/>
        <v>0</v>
      </c>
      <c r="U49" s="8">
        <f t="shared" si="27"/>
        <v>0</v>
      </c>
      <c r="V49" s="8">
        <f t="shared" si="28"/>
        <v>0</v>
      </c>
      <c r="W49" s="8">
        <f t="shared" si="29"/>
        <v>0</v>
      </c>
      <c r="X49" s="8">
        <f t="shared" si="30"/>
        <v>0</v>
      </c>
      <c r="Y49" s="8">
        <f t="shared" si="31"/>
        <v>0</v>
      </c>
      <c r="Z49" s="8"/>
      <c r="AA49" s="4" t="s">
        <v>1331</v>
      </c>
    </row>
    <row r="50" spans="1:32" x14ac:dyDescent="0.2">
      <c r="A50" s="5" t="s">
        <v>631</v>
      </c>
      <c r="B50" s="6">
        <v>42394</v>
      </c>
      <c r="C50" s="6">
        <v>42396</v>
      </c>
      <c r="D50" s="6">
        <v>42397</v>
      </c>
      <c r="E50" s="6">
        <v>42398</v>
      </c>
      <c r="H50" s="7">
        <v>42401</v>
      </c>
      <c r="I50" s="8">
        <f t="shared" si="0"/>
        <v>7</v>
      </c>
      <c r="J50" s="8"/>
      <c r="L50" s="6">
        <v>42403</v>
      </c>
      <c r="M50" s="8">
        <v>74</v>
      </c>
      <c r="N50" s="8">
        <v>74</v>
      </c>
      <c r="O50" s="8">
        <v>68</v>
      </c>
      <c r="P50" s="8">
        <v>56</v>
      </c>
      <c r="Q50" s="8">
        <v>29</v>
      </c>
      <c r="R50" s="8">
        <v>31</v>
      </c>
      <c r="S50" s="8">
        <v>45</v>
      </c>
      <c r="T50" s="8">
        <f t="shared" si="26"/>
        <v>5</v>
      </c>
      <c r="U50" s="8">
        <f t="shared" si="27"/>
        <v>8</v>
      </c>
      <c r="V50" s="8">
        <f t="shared" si="28"/>
        <v>3</v>
      </c>
      <c r="W50" s="8">
        <f t="shared" si="29"/>
        <v>1</v>
      </c>
      <c r="X50" s="8">
        <f t="shared" si="30"/>
        <v>2</v>
      </c>
      <c r="Y50" s="8">
        <f t="shared" si="31"/>
        <v>3</v>
      </c>
      <c r="Z50" s="8"/>
    </row>
    <row r="51" spans="1:32" x14ac:dyDescent="0.2">
      <c r="A51" s="5" t="s">
        <v>632</v>
      </c>
      <c r="B51" s="6">
        <v>42394</v>
      </c>
      <c r="C51" s="6">
        <v>42396</v>
      </c>
      <c r="D51" s="6">
        <v>42397</v>
      </c>
      <c r="E51" s="6">
        <v>42398</v>
      </c>
      <c r="F51" s="6">
        <v>42403</v>
      </c>
      <c r="G51" s="6">
        <v>42404</v>
      </c>
      <c r="H51" s="6">
        <v>42410</v>
      </c>
      <c r="I51" s="8">
        <f t="shared" si="0"/>
        <v>16</v>
      </c>
      <c r="J51" s="8"/>
      <c r="L51" s="6">
        <v>42404</v>
      </c>
      <c r="M51" s="8">
        <v>74</v>
      </c>
      <c r="N51" s="8">
        <v>74</v>
      </c>
      <c r="O51" s="8">
        <v>68</v>
      </c>
      <c r="P51" s="8">
        <v>59</v>
      </c>
      <c r="Q51" s="8">
        <v>31</v>
      </c>
      <c r="R51" s="8">
        <v>33</v>
      </c>
      <c r="S51" s="8">
        <v>47</v>
      </c>
      <c r="T51" s="8">
        <f t="shared" si="26"/>
        <v>0</v>
      </c>
      <c r="U51" s="8">
        <f t="shared" si="27"/>
        <v>0</v>
      </c>
      <c r="V51" s="8">
        <f t="shared" si="28"/>
        <v>3</v>
      </c>
      <c r="W51" s="8">
        <f t="shared" si="29"/>
        <v>2</v>
      </c>
      <c r="X51" s="8">
        <f t="shared" si="30"/>
        <v>2</v>
      </c>
      <c r="Y51" s="8">
        <f t="shared" si="31"/>
        <v>2</v>
      </c>
      <c r="Z51" s="8"/>
    </row>
    <row r="52" spans="1:32" x14ac:dyDescent="0.2">
      <c r="A52" s="5" t="s">
        <v>634</v>
      </c>
      <c r="B52" s="6">
        <v>42394</v>
      </c>
      <c r="C52" s="6">
        <v>42396</v>
      </c>
      <c r="D52" s="6">
        <v>42397</v>
      </c>
      <c r="E52" s="6">
        <v>42398</v>
      </c>
      <c r="F52" s="6">
        <v>42398</v>
      </c>
      <c r="G52" s="6">
        <v>42398</v>
      </c>
      <c r="H52" s="6">
        <v>42401</v>
      </c>
      <c r="I52" s="8">
        <f t="shared" si="0"/>
        <v>7</v>
      </c>
      <c r="J52" s="8"/>
      <c r="L52" s="6">
        <v>42405</v>
      </c>
      <c r="M52" s="8">
        <v>95</v>
      </c>
      <c r="N52" s="8">
        <v>80</v>
      </c>
      <c r="O52" s="8">
        <v>73</v>
      </c>
      <c r="P52" s="8">
        <v>61</v>
      </c>
      <c r="Q52" s="8">
        <v>33</v>
      </c>
      <c r="R52" s="8">
        <v>37</v>
      </c>
      <c r="S52" s="8">
        <v>47</v>
      </c>
      <c r="T52" s="8">
        <f t="shared" si="26"/>
        <v>6</v>
      </c>
      <c r="U52" s="8">
        <f t="shared" si="27"/>
        <v>5</v>
      </c>
      <c r="V52" s="8">
        <f t="shared" si="28"/>
        <v>2</v>
      </c>
      <c r="W52" s="8">
        <f t="shared" si="29"/>
        <v>2</v>
      </c>
      <c r="X52" s="8">
        <f t="shared" si="30"/>
        <v>4</v>
      </c>
      <c r="Y52" s="8">
        <f t="shared" si="31"/>
        <v>0</v>
      </c>
      <c r="Z52" s="8"/>
      <c r="AA52" s="8"/>
      <c r="AB52" s="8"/>
      <c r="AC52" s="8"/>
      <c r="AD52" s="8"/>
      <c r="AE52" s="8"/>
    </row>
    <row r="53" spans="1:32" x14ac:dyDescent="0.2">
      <c r="A53" s="5" t="s">
        <v>997</v>
      </c>
      <c r="B53" s="6">
        <v>42394</v>
      </c>
      <c r="C53" s="6">
        <v>42397</v>
      </c>
      <c r="D53" s="6">
        <v>42419</v>
      </c>
      <c r="E53" s="6">
        <v>42422</v>
      </c>
      <c r="G53" s="6">
        <v>42425</v>
      </c>
      <c r="H53" s="6">
        <v>42426</v>
      </c>
      <c r="I53" s="8">
        <f t="shared" si="0"/>
        <v>32</v>
      </c>
      <c r="J53" s="8"/>
      <c r="L53" s="6">
        <v>42406</v>
      </c>
      <c r="M53" s="8">
        <v>95</v>
      </c>
      <c r="N53" s="8">
        <v>80</v>
      </c>
      <c r="O53" s="8">
        <v>73</v>
      </c>
      <c r="P53" s="8">
        <v>61</v>
      </c>
      <c r="Q53" s="8">
        <v>33</v>
      </c>
      <c r="R53" s="8">
        <v>37</v>
      </c>
      <c r="S53" s="8">
        <v>47</v>
      </c>
      <c r="T53" s="8">
        <f t="shared" si="26"/>
        <v>0</v>
      </c>
      <c r="U53" s="8">
        <f t="shared" si="27"/>
        <v>0</v>
      </c>
      <c r="V53" s="8">
        <f t="shared" si="28"/>
        <v>0</v>
      </c>
      <c r="W53" s="8">
        <f t="shared" si="29"/>
        <v>0</v>
      </c>
      <c r="X53" s="8">
        <f t="shared" si="30"/>
        <v>0</v>
      </c>
      <c r="Y53" s="8">
        <f t="shared" si="31"/>
        <v>0</v>
      </c>
      <c r="Z53" s="8" t="s">
        <v>1159</v>
      </c>
      <c r="AA53" s="8" t="s">
        <v>1330</v>
      </c>
      <c r="AB53" s="8"/>
      <c r="AC53" s="8"/>
      <c r="AD53" s="8"/>
      <c r="AE53" s="8"/>
    </row>
    <row r="54" spans="1:32" x14ac:dyDescent="0.2">
      <c r="A54" s="5" t="s">
        <v>998</v>
      </c>
      <c r="B54" s="6">
        <v>42394</v>
      </c>
      <c r="C54" s="6">
        <v>42397</v>
      </c>
      <c r="D54" s="6">
        <v>42419</v>
      </c>
      <c r="E54" s="6">
        <v>42423</v>
      </c>
      <c r="G54" s="7">
        <v>42424</v>
      </c>
      <c r="H54" s="6">
        <v>42425</v>
      </c>
      <c r="I54" s="8">
        <f t="shared" si="0"/>
        <v>31</v>
      </c>
      <c r="J54" s="8"/>
      <c r="L54" s="6">
        <v>42407</v>
      </c>
      <c r="M54" s="8">
        <v>95</v>
      </c>
      <c r="N54" s="8">
        <v>80</v>
      </c>
      <c r="O54" s="8">
        <v>73</v>
      </c>
      <c r="P54" s="8">
        <v>61</v>
      </c>
      <c r="Q54" s="8">
        <v>33</v>
      </c>
      <c r="R54" s="8">
        <v>37</v>
      </c>
      <c r="S54" s="8">
        <v>47</v>
      </c>
      <c r="T54" s="8">
        <f t="shared" si="26"/>
        <v>0</v>
      </c>
      <c r="U54" s="8">
        <f t="shared" si="27"/>
        <v>0</v>
      </c>
      <c r="V54" s="8">
        <f t="shared" si="28"/>
        <v>0</v>
      </c>
      <c r="W54" s="8">
        <f t="shared" si="29"/>
        <v>0</v>
      </c>
      <c r="X54" s="8">
        <f t="shared" si="30"/>
        <v>0</v>
      </c>
      <c r="Y54" s="8">
        <f t="shared" si="31"/>
        <v>0</v>
      </c>
      <c r="Z54" s="8">
        <f>M55-M49</f>
        <v>21</v>
      </c>
      <c r="AA54" s="8">
        <f t="shared" ref="AA54:AF54" si="33">SUM(T48,T49,T50,T51,T52)</f>
        <v>16</v>
      </c>
      <c r="AB54" s="8">
        <f t="shared" si="33"/>
        <v>13</v>
      </c>
      <c r="AC54" s="8">
        <f t="shared" si="33"/>
        <v>11</v>
      </c>
      <c r="AD54" s="8">
        <f t="shared" si="33"/>
        <v>7</v>
      </c>
      <c r="AE54" s="8">
        <f t="shared" si="33"/>
        <v>12</v>
      </c>
      <c r="AF54" s="8">
        <f t="shared" si="33"/>
        <v>23</v>
      </c>
    </row>
    <row r="55" spans="1:32" x14ac:dyDescent="0.2">
      <c r="A55" s="5" t="s">
        <v>996</v>
      </c>
      <c r="B55" s="6">
        <v>42394</v>
      </c>
      <c r="C55" s="6">
        <v>42397</v>
      </c>
      <c r="D55" s="6">
        <v>42419</v>
      </c>
      <c r="E55" s="6">
        <v>42423</v>
      </c>
      <c r="G55" s="6">
        <v>42424</v>
      </c>
      <c r="H55" s="6">
        <v>42425</v>
      </c>
      <c r="I55" s="8">
        <f t="shared" si="0"/>
        <v>31</v>
      </c>
      <c r="J55" s="8"/>
      <c r="L55" s="6">
        <v>42408</v>
      </c>
      <c r="M55" s="8">
        <v>95</v>
      </c>
      <c r="N55" s="8">
        <v>86</v>
      </c>
      <c r="O55" s="8">
        <v>73</v>
      </c>
      <c r="P55" s="8">
        <v>64</v>
      </c>
      <c r="Q55" s="8">
        <v>33</v>
      </c>
      <c r="R55" s="8">
        <v>41</v>
      </c>
      <c r="S55" s="8">
        <v>51</v>
      </c>
      <c r="T55" s="8">
        <f t="shared" si="26"/>
        <v>6</v>
      </c>
      <c r="U55" s="8">
        <f t="shared" si="27"/>
        <v>0</v>
      </c>
      <c r="V55" s="8">
        <f t="shared" si="28"/>
        <v>3</v>
      </c>
      <c r="W55" s="8">
        <f t="shared" si="29"/>
        <v>0</v>
      </c>
      <c r="X55" s="8">
        <f t="shared" si="30"/>
        <v>4</v>
      </c>
      <c r="Y55" s="8">
        <f t="shared" si="31"/>
        <v>4</v>
      </c>
      <c r="Z55" s="8"/>
      <c r="AA55" s="8"/>
      <c r="AB55" s="8"/>
      <c r="AC55" s="8"/>
      <c r="AD55" s="8"/>
      <c r="AE55" s="8"/>
      <c r="AF55" s="8"/>
    </row>
    <row r="56" spans="1:32" x14ac:dyDescent="0.2">
      <c r="A56" s="5" t="s">
        <v>641</v>
      </c>
      <c r="B56" s="6">
        <v>42394</v>
      </c>
      <c r="C56" s="6">
        <v>42396</v>
      </c>
      <c r="D56" s="6">
        <v>42397</v>
      </c>
      <c r="E56" s="7">
        <v>42398</v>
      </c>
      <c r="H56" s="6">
        <v>42401</v>
      </c>
      <c r="I56" s="8">
        <f t="shared" si="0"/>
        <v>7</v>
      </c>
      <c r="J56" s="8"/>
      <c r="L56" s="6">
        <v>42409</v>
      </c>
      <c r="M56" s="8">
        <v>95</v>
      </c>
      <c r="N56" s="8">
        <v>92</v>
      </c>
      <c r="O56" s="8">
        <v>81</v>
      </c>
      <c r="P56" s="8">
        <v>68</v>
      </c>
      <c r="Q56" s="8">
        <v>33</v>
      </c>
      <c r="R56" s="8">
        <v>43</v>
      </c>
      <c r="S56" s="8">
        <v>51</v>
      </c>
      <c r="T56" s="8">
        <f t="shared" si="26"/>
        <v>6</v>
      </c>
      <c r="U56" s="8">
        <f t="shared" si="27"/>
        <v>8</v>
      </c>
      <c r="V56" s="8">
        <f t="shared" si="28"/>
        <v>4</v>
      </c>
      <c r="W56" s="8">
        <f t="shared" si="29"/>
        <v>0</v>
      </c>
      <c r="X56" s="8">
        <f t="shared" si="30"/>
        <v>2</v>
      </c>
      <c r="Y56" s="8">
        <f t="shared" si="31"/>
        <v>0</v>
      </c>
    </row>
    <row r="57" spans="1:32" x14ac:dyDescent="0.2">
      <c r="A57" s="5" t="s">
        <v>639</v>
      </c>
      <c r="B57" s="6">
        <v>42394</v>
      </c>
      <c r="C57" s="6">
        <v>42396</v>
      </c>
      <c r="D57" s="6">
        <v>42397</v>
      </c>
      <c r="E57" s="6">
        <v>42401</v>
      </c>
      <c r="H57" s="6">
        <v>42401</v>
      </c>
      <c r="I57" s="8">
        <f t="shared" si="0"/>
        <v>7</v>
      </c>
      <c r="J57" s="8"/>
      <c r="L57" s="6">
        <v>42410</v>
      </c>
      <c r="M57" s="8">
        <v>95</v>
      </c>
      <c r="N57" s="8">
        <v>95</v>
      </c>
      <c r="O57" s="8">
        <v>81</v>
      </c>
      <c r="P57" s="8">
        <v>72</v>
      </c>
      <c r="Q57" s="8">
        <v>33</v>
      </c>
      <c r="R57" s="8">
        <v>43</v>
      </c>
      <c r="S57" s="8">
        <v>63</v>
      </c>
      <c r="T57" s="8">
        <f t="shared" si="26"/>
        <v>3</v>
      </c>
      <c r="U57" s="8">
        <f t="shared" si="27"/>
        <v>0</v>
      </c>
      <c r="V57" s="8">
        <f t="shared" si="28"/>
        <v>4</v>
      </c>
      <c r="W57" s="8">
        <f t="shared" si="29"/>
        <v>0</v>
      </c>
      <c r="X57" s="8">
        <f t="shared" si="30"/>
        <v>0</v>
      </c>
      <c r="Y57" s="8">
        <f t="shared" si="31"/>
        <v>12</v>
      </c>
    </row>
    <row r="58" spans="1:32" x14ac:dyDescent="0.2">
      <c r="A58" s="5" t="s">
        <v>643</v>
      </c>
      <c r="B58" s="6">
        <v>42394</v>
      </c>
      <c r="C58" s="6">
        <v>42396</v>
      </c>
      <c r="D58" s="6">
        <v>42397</v>
      </c>
      <c r="E58" s="6">
        <v>42401</v>
      </c>
      <c r="F58" s="6">
        <v>42401</v>
      </c>
      <c r="G58" s="6">
        <v>42403</v>
      </c>
      <c r="H58" s="6">
        <v>42404</v>
      </c>
      <c r="I58" s="8">
        <f t="shared" si="0"/>
        <v>10</v>
      </c>
      <c r="J58" s="8"/>
      <c r="L58" s="6">
        <v>42411</v>
      </c>
      <c r="M58" s="8">
        <v>95</v>
      </c>
      <c r="N58" s="8">
        <v>95</v>
      </c>
      <c r="O58" s="8">
        <v>86</v>
      </c>
      <c r="P58" s="8">
        <v>75</v>
      </c>
      <c r="Q58" s="8">
        <v>36</v>
      </c>
      <c r="R58" s="8">
        <v>45</v>
      </c>
      <c r="S58" s="8">
        <v>65</v>
      </c>
      <c r="T58" s="8">
        <f t="shared" si="26"/>
        <v>0</v>
      </c>
      <c r="U58" s="8">
        <f t="shared" si="27"/>
        <v>5</v>
      </c>
      <c r="V58" s="8">
        <f t="shared" si="28"/>
        <v>3</v>
      </c>
      <c r="W58" s="8">
        <f t="shared" si="29"/>
        <v>3</v>
      </c>
      <c r="X58" s="8">
        <f t="shared" si="30"/>
        <v>2</v>
      </c>
      <c r="Y58" s="8">
        <f t="shared" si="31"/>
        <v>2</v>
      </c>
    </row>
    <row r="59" spans="1:32" x14ac:dyDescent="0.2">
      <c r="A59" s="5" t="s">
        <v>636</v>
      </c>
      <c r="B59" s="6">
        <v>42394</v>
      </c>
      <c r="C59" s="6">
        <v>42396</v>
      </c>
      <c r="D59" s="6">
        <v>42397</v>
      </c>
      <c r="E59" s="7">
        <v>42398</v>
      </c>
      <c r="H59" s="6">
        <v>42401</v>
      </c>
      <c r="I59" s="8">
        <f t="shared" si="0"/>
        <v>7</v>
      </c>
      <c r="J59" s="8"/>
      <c r="L59" s="6">
        <v>42412</v>
      </c>
      <c r="M59" s="8">
        <f>95+12</f>
        <v>107</v>
      </c>
      <c r="N59" s="8">
        <v>95</v>
      </c>
      <c r="O59" s="8">
        <v>86</v>
      </c>
      <c r="P59" s="8">
        <v>79</v>
      </c>
      <c r="Q59" s="8">
        <v>36</v>
      </c>
      <c r="R59" s="8">
        <v>46</v>
      </c>
      <c r="S59" s="8">
        <v>67</v>
      </c>
      <c r="T59" s="8">
        <f t="shared" si="26"/>
        <v>0</v>
      </c>
      <c r="U59" s="8">
        <f t="shared" si="27"/>
        <v>0</v>
      </c>
      <c r="V59" s="8">
        <f t="shared" si="28"/>
        <v>4</v>
      </c>
      <c r="W59" s="8">
        <f t="shared" si="29"/>
        <v>0</v>
      </c>
      <c r="X59" s="8">
        <f t="shared" si="30"/>
        <v>1</v>
      </c>
      <c r="Y59" s="8">
        <f t="shared" si="31"/>
        <v>2</v>
      </c>
    </row>
    <row r="60" spans="1:32" x14ac:dyDescent="0.2">
      <c r="A60" s="5" t="s">
        <v>651</v>
      </c>
      <c r="B60" s="6">
        <v>42394</v>
      </c>
      <c r="C60" s="6">
        <v>42397</v>
      </c>
      <c r="D60" s="6">
        <v>42397</v>
      </c>
      <c r="E60" s="6">
        <v>42401</v>
      </c>
      <c r="F60" s="6">
        <v>42411</v>
      </c>
      <c r="G60" s="6">
        <v>42412</v>
      </c>
      <c r="H60" s="6">
        <v>42419</v>
      </c>
      <c r="I60" s="8">
        <f t="shared" si="0"/>
        <v>25</v>
      </c>
      <c r="J60" s="8"/>
      <c r="L60" s="6">
        <v>42413</v>
      </c>
      <c r="M60" s="8">
        <v>107</v>
      </c>
      <c r="N60" s="8">
        <v>95</v>
      </c>
      <c r="O60" s="8">
        <v>86</v>
      </c>
      <c r="P60" s="8">
        <v>79</v>
      </c>
      <c r="Q60" s="8">
        <v>36</v>
      </c>
      <c r="R60" s="8">
        <v>48</v>
      </c>
      <c r="S60" s="8">
        <v>67</v>
      </c>
      <c r="T60" s="8">
        <f t="shared" si="26"/>
        <v>0</v>
      </c>
      <c r="U60" s="8">
        <f t="shared" si="27"/>
        <v>0</v>
      </c>
      <c r="V60" s="8">
        <f t="shared" si="28"/>
        <v>0</v>
      </c>
      <c r="W60" s="8">
        <f t="shared" si="29"/>
        <v>0</v>
      </c>
      <c r="X60" s="8">
        <f t="shared" si="30"/>
        <v>2</v>
      </c>
      <c r="Y60" s="8">
        <f t="shared" si="31"/>
        <v>0</v>
      </c>
      <c r="Z60" s="4" t="s">
        <v>1160</v>
      </c>
      <c r="AA60" s="4" t="s">
        <v>1329</v>
      </c>
    </row>
    <row r="61" spans="1:32" x14ac:dyDescent="0.2">
      <c r="A61" s="5" t="s">
        <v>653</v>
      </c>
      <c r="B61" s="6">
        <v>42394</v>
      </c>
      <c r="C61" s="6">
        <v>42397</v>
      </c>
      <c r="D61" s="6">
        <v>42397</v>
      </c>
      <c r="E61" s="7">
        <v>42403</v>
      </c>
      <c r="G61" s="6">
        <v>42409</v>
      </c>
      <c r="H61" s="6">
        <v>42411</v>
      </c>
      <c r="I61" s="8">
        <f t="shared" si="0"/>
        <v>17</v>
      </c>
      <c r="J61" s="8"/>
      <c r="L61" s="6">
        <v>42414</v>
      </c>
      <c r="M61" s="8">
        <v>107</v>
      </c>
      <c r="N61" s="8">
        <v>95</v>
      </c>
      <c r="O61" s="8">
        <v>86</v>
      </c>
      <c r="P61" s="8">
        <v>79</v>
      </c>
      <c r="Q61" s="8">
        <v>36</v>
      </c>
      <c r="R61" s="8">
        <v>48</v>
      </c>
      <c r="S61" s="8">
        <v>67</v>
      </c>
      <c r="T61" s="8">
        <f t="shared" si="26"/>
        <v>0</v>
      </c>
      <c r="U61" s="8">
        <f t="shared" si="27"/>
        <v>0</v>
      </c>
      <c r="V61" s="8">
        <f t="shared" si="28"/>
        <v>0</v>
      </c>
      <c r="W61" s="8">
        <f t="shared" si="29"/>
        <v>0</v>
      </c>
      <c r="X61" s="8">
        <f t="shared" si="30"/>
        <v>0</v>
      </c>
      <c r="Y61" s="8">
        <f t="shared" si="31"/>
        <v>0</v>
      </c>
      <c r="Z61" s="8">
        <f>M62-M56</f>
        <v>12</v>
      </c>
      <c r="AA61" s="8">
        <f t="shared" ref="AA61:AF61" si="34">SUM(T55,T56,T57,T58,T59)</f>
        <v>15</v>
      </c>
      <c r="AB61" s="8">
        <f t="shared" si="34"/>
        <v>13</v>
      </c>
      <c r="AC61" s="8">
        <f t="shared" si="34"/>
        <v>18</v>
      </c>
      <c r="AD61" s="8">
        <f t="shared" si="34"/>
        <v>3</v>
      </c>
      <c r="AE61" s="8">
        <f t="shared" si="34"/>
        <v>9</v>
      </c>
      <c r="AF61" s="8">
        <f t="shared" si="34"/>
        <v>20</v>
      </c>
    </row>
    <row r="62" spans="1:32" x14ac:dyDescent="0.2">
      <c r="A62" s="5" t="s">
        <v>647</v>
      </c>
      <c r="B62" s="6">
        <v>42394</v>
      </c>
      <c r="C62" s="6">
        <v>42397</v>
      </c>
      <c r="D62" s="6">
        <v>42397</v>
      </c>
      <c r="E62" s="7">
        <v>42403</v>
      </c>
      <c r="F62" s="6">
        <v>42404</v>
      </c>
      <c r="G62" s="6">
        <v>42405</v>
      </c>
      <c r="H62" s="6">
        <v>42408</v>
      </c>
      <c r="I62" s="8">
        <f t="shared" si="0"/>
        <v>14</v>
      </c>
      <c r="J62" s="8"/>
      <c r="L62" s="6">
        <v>42415</v>
      </c>
      <c r="M62" s="8">
        <v>107</v>
      </c>
      <c r="N62" s="8">
        <v>107</v>
      </c>
      <c r="O62" s="8">
        <v>94</v>
      </c>
      <c r="P62" s="8">
        <v>81</v>
      </c>
      <c r="Q62" s="8">
        <v>36</v>
      </c>
      <c r="R62" s="8">
        <v>51</v>
      </c>
      <c r="S62" s="8">
        <v>67</v>
      </c>
      <c r="T62" s="8">
        <f t="shared" si="26"/>
        <v>12</v>
      </c>
      <c r="U62" s="8">
        <f t="shared" si="27"/>
        <v>8</v>
      </c>
      <c r="V62" s="8">
        <f t="shared" si="28"/>
        <v>2</v>
      </c>
      <c r="W62" s="8">
        <f t="shared" si="29"/>
        <v>0</v>
      </c>
      <c r="X62" s="8">
        <f t="shared" si="30"/>
        <v>3</v>
      </c>
      <c r="Y62" s="8">
        <f t="shared" si="31"/>
        <v>0</v>
      </c>
    </row>
    <row r="63" spans="1:32" x14ac:dyDescent="0.2">
      <c r="A63" s="5" t="s">
        <v>649</v>
      </c>
      <c r="B63" s="6">
        <v>42394</v>
      </c>
      <c r="C63" s="6">
        <v>42397</v>
      </c>
      <c r="D63" s="6">
        <v>42397</v>
      </c>
      <c r="E63" s="7">
        <v>42403</v>
      </c>
      <c r="H63" s="6">
        <v>42410</v>
      </c>
      <c r="I63" s="8">
        <f t="shared" si="0"/>
        <v>16</v>
      </c>
      <c r="J63" s="8"/>
      <c r="L63" s="6">
        <v>42416</v>
      </c>
      <c r="M63" s="8">
        <v>107</v>
      </c>
      <c r="N63" s="8">
        <v>107</v>
      </c>
      <c r="O63" s="8">
        <v>94</v>
      </c>
      <c r="P63" s="8">
        <v>84</v>
      </c>
      <c r="Q63" s="8">
        <v>36</v>
      </c>
      <c r="R63" s="8">
        <v>52</v>
      </c>
      <c r="S63" s="8">
        <v>67</v>
      </c>
      <c r="T63" s="8">
        <f t="shared" ref="T63:T68" si="35">N63-N62</f>
        <v>0</v>
      </c>
      <c r="U63" s="8">
        <f t="shared" ref="U63:U68" si="36">O63-O62</f>
        <v>0</v>
      </c>
      <c r="V63" s="8">
        <f t="shared" ref="V63:V68" si="37">P63-P62</f>
        <v>3</v>
      </c>
      <c r="W63" s="8">
        <f t="shared" ref="W63:W68" si="38">Q63-Q62</f>
        <v>0</v>
      </c>
      <c r="X63" s="8">
        <f t="shared" ref="X63:X68" si="39">R63-R62</f>
        <v>1</v>
      </c>
      <c r="Y63" s="8">
        <f t="shared" ref="Y63:Y68" si="40">S63-S62</f>
        <v>0</v>
      </c>
    </row>
    <row r="64" spans="1:32" x14ac:dyDescent="0.2">
      <c r="A64" s="5" t="s">
        <v>645</v>
      </c>
      <c r="B64" s="6">
        <v>42394</v>
      </c>
      <c r="C64" s="6">
        <v>42397</v>
      </c>
      <c r="D64" s="6">
        <v>42397</v>
      </c>
      <c r="E64" s="7">
        <v>42398</v>
      </c>
      <c r="F64" s="6">
        <v>42401</v>
      </c>
      <c r="G64" s="6">
        <v>42403</v>
      </c>
      <c r="H64" s="6">
        <v>42404</v>
      </c>
      <c r="I64" s="8">
        <f t="shared" si="0"/>
        <v>10</v>
      </c>
      <c r="J64" s="8"/>
      <c r="L64" s="6">
        <v>42417</v>
      </c>
      <c r="M64" s="8">
        <v>107</v>
      </c>
      <c r="N64" s="8">
        <v>107</v>
      </c>
      <c r="O64" s="8">
        <v>94</v>
      </c>
      <c r="P64" s="8">
        <v>87</v>
      </c>
      <c r="Q64" s="8">
        <v>36</v>
      </c>
      <c r="R64" s="8">
        <v>53</v>
      </c>
      <c r="S64" s="8">
        <v>67</v>
      </c>
      <c r="T64" s="8">
        <f t="shared" si="35"/>
        <v>0</v>
      </c>
      <c r="U64" s="8">
        <f t="shared" si="36"/>
        <v>0</v>
      </c>
      <c r="V64" s="8">
        <f t="shared" si="37"/>
        <v>3</v>
      </c>
      <c r="W64" s="8">
        <f t="shared" si="38"/>
        <v>0</v>
      </c>
      <c r="X64" s="8">
        <f t="shared" si="39"/>
        <v>1</v>
      </c>
      <c r="Y64" s="8">
        <f t="shared" si="40"/>
        <v>0</v>
      </c>
    </row>
    <row r="65" spans="1:32" x14ac:dyDescent="0.2">
      <c r="A65" s="5" t="s">
        <v>1034</v>
      </c>
      <c r="B65" s="6">
        <v>42394</v>
      </c>
      <c r="C65" s="6">
        <v>42397</v>
      </c>
      <c r="D65" s="6">
        <v>42423</v>
      </c>
      <c r="E65" s="6">
        <v>42424</v>
      </c>
      <c r="H65" s="6">
        <v>42430</v>
      </c>
      <c r="I65" s="8">
        <f t="shared" si="0"/>
        <v>36</v>
      </c>
      <c r="J65" s="8"/>
      <c r="L65" s="6">
        <v>42418</v>
      </c>
      <c r="M65" s="8">
        <v>107</v>
      </c>
      <c r="N65" s="8">
        <v>107</v>
      </c>
      <c r="O65" s="8">
        <v>94</v>
      </c>
      <c r="P65" s="8">
        <v>88</v>
      </c>
      <c r="Q65" s="8">
        <v>36</v>
      </c>
      <c r="R65" s="8">
        <v>57</v>
      </c>
      <c r="S65" s="8">
        <v>71</v>
      </c>
      <c r="T65" s="8">
        <f>N65-N64</f>
        <v>0</v>
      </c>
      <c r="U65" s="8">
        <f t="shared" si="36"/>
        <v>0</v>
      </c>
      <c r="V65" s="8">
        <f t="shared" si="37"/>
        <v>1</v>
      </c>
      <c r="W65" s="8">
        <f t="shared" si="38"/>
        <v>0</v>
      </c>
      <c r="X65" s="8">
        <f t="shared" si="39"/>
        <v>4</v>
      </c>
      <c r="Y65" s="8">
        <f t="shared" si="40"/>
        <v>4</v>
      </c>
    </row>
    <row r="66" spans="1:32" x14ac:dyDescent="0.2">
      <c r="A66" s="5" t="s">
        <v>736</v>
      </c>
      <c r="B66" s="6">
        <v>42401</v>
      </c>
      <c r="C66" s="6">
        <v>42403</v>
      </c>
      <c r="D66" s="6">
        <v>42403</v>
      </c>
      <c r="E66" s="7">
        <v>42405</v>
      </c>
      <c r="F66" s="7">
        <v>42405</v>
      </c>
      <c r="G66" s="6">
        <v>42408</v>
      </c>
      <c r="H66" s="6">
        <v>42410</v>
      </c>
      <c r="I66" s="8">
        <f t="shared" si="0"/>
        <v>9</v>
      </c>
      <c r="J66" s="8"/>
      <c r="L66" s="6">
        <v>42419</v>
      </c>
      <c r="M66" s="8">
        <v>107</v>
      </c>
      <c r="N66" s="8">
        <v>107</v>
      </c>
      <c r="O66" s="8">
        <v>102</v>
      </c>
      <c r="P66" s="8">
        <v>90</v>
      </c>
      <c r="Q66" s="8">
        <v>36</v>
      </c>
      <c r="R66" s="8">
        <v>59</v>
      </c>
      <c r="S66" s="8">
        <v>75</v>
      </c>
      <c r="T66" s="8">
        <f t="shared" si="35"/>
        <v>0</v>
      </c>
      <c r="U66" s="8">
        <f t="shared" si="36"/>
        <v>8</v>
      </c>
      <c r="V66" s="8">
        <f t="shared" si="37"/>
        <v>2</v>
      </c>
      <c r="W66" s="8">
        <f t="shared" si="38"/>
        <v>0</v>
      </c>
      <c r="X66" s="8">
        <f t="shared" si="39"/>
        <v>2</v>
      </c>
      <c r="Y66" s="8">
        <f t="shared" si="40"/>
        <v>4</v>
      </c>
    </row>
    <row r="67" spans="1:32" x14ac:dyDescent="0.2">
      <c r="A67" s="5" t="s">
        <v>738</v>
      </c>
      <c r="B67" s="6">
        <v>42401</v>
      </c>
      <c r="C67" s="6">
        <v>42403</v>
      </c>
      <c r="D67" s="6">
        <v>42403</v>
      </c>
      <c r="E67" s="7">
        <v>42404</v>
      </c>
      <c r="F67" s="7">
        <v>42405</v>
      </c>
      <c r="G67" s="6">
        <v>42408</v>
      </c>
      <c r="H67" s="6">
        <v>42410</v>
      </c>
      <c r="I67" s="8">
        <f t="shared" si="0"/>
        <v>9</v>
      </c>
      <c r="J67" s="8"/>
      <c r="L67" s="6">
        <v>42420</v>
      </c>
      <c r="M67" s="8">
        <v>107</v>
      </c>
      <c r="N67" s="8">
        <v>107</v>
      </c>
      <c r="O67" s="8">
        <v>102</v>
      </c>
      <c r="P67" s="8">
        <v>90</v>
      </c>
      <c r="Q67" s="8">
        <v>36</v>
      </c>
      <c r="R67" s="8">
        <v>59</v>
      </c>
      <c r="S67" s="8">
        <v>75</v>
      </c>
      <c r="T67" s="8">
        <f t="shared" si="35"/>
        <v>0</v>
      </c>
      <c r="U67" s="8">
        <f t="shared" si="36"/>
        <v>0</v>
      </c>
      <c r="V67" s="8">
        <f t="shared" si="37"/>
        <v>0</v>
      </c>
      <c r="W67" s="8">
        <f t="shared" si="38"/>
        <v>0</v>
      </c>
      <c r="X67" s="8">
        <f t="shared" si="39"/>
        <v>0</v>
      </c>
      <c r="Y67" s="8">
        <f t="shared" si="40"/>
        <v>0</v>
      </c>
      <c r="Z67" s="4" t="s">
        <v>1161</v>
      </c>
      <c r="AA67" s="4" t="s">
        <v>1328</v>
      </c>
    </row>
    <row r="68" spans="1:32" x14ac:dyDescent="0.2">
      <c r="A68" s="4" t="s">
        <v>744</v>
      </c>
      <c r="B68" s="6">
        <v>42401</v>
      </c>
      <c r="C68" s="6">
        <v>42403</v>
      </c>
      <c r="D68" s="6">
        <v>42403</v>
      </c>
      <c r="E68" s="6">
        <v>42408</v>
      </c>
      <c r="G68" s="6">
        <v>42408</v>
      </c>
      <c r="H68" s="6">
        <v>42410</v>
      </c>
      <c r="I68" s="8">
        <f t="shared" ref="I68:I74" si="41">H68-B68</f>
        <v>9</v>
      </c>
      <c r="J68" s="8"/>
      <c r="L68" s="6">
        <v>42421</v>
      </c>
      <c r="M68" s="8">
        <v>107</v>
      </c>
      <c r="N68" s="8">
        <v>107</v>
      </c>
      <c r="O68" s="8">
        <v>102</v>
      </c>
      <c r="P68" s="8">
        <v>90</v>
      </c>
      <c r="Q68" s="8">
        <v>36</v>
      </c>
      <c r="R68" s="8">
        <v>59</v>
      </c>
      <c r="S68" s="8">
        <v>75</v>
      </c>
      <c r="T68" s="8">
        <f t="shared" si="35"/>
        <v>0</v>
      </c>
      <c r="U68" s="8">
        <f t="shared" si="36"/>
        <v>0</v>
      </c>
      <c r="V68" s="8">
        <f t="shared" si="37"/>
        <v>0</v>
      </c>
      <c r="W68" s="8">
        <f t="shared" si="38"/>
        <v>0</v>
      </c>
      <c r="X68" s="8">
        <f t="shared" si="39"/>
        <v>0</v>
      </c>
      <c r="Y68" s="8">
        <f t="shared" si="40"/>
        <v>0</v>
      </c>
      <c r="Z68" s="8">
        <f>M69-M63</f>
        <v>0</v>
      </c>
      <c r="AA68" s="8">
        <f t="shared" ref="AA68:AF68" si="42">SUM(T62,T63,T64,T65,T66)</f>
        <v>12</v>
      </c>
      <c r="AB68" s="8">
        <f t="shared" si="42"/>
        <v>16</v>
      </c>
      <c r="AC68" s="8">
        <f t="shared" si="42"/>
        <v>11</v>
      </c>
      <c r="AD68" s="8">
        <f t="shared" si="42"/>
        <v>0</v>
      </c>
      <c r="AE68" s="8">
        <f t="shared" si="42"/>
        <v>11</v>
      </c>
      <c r="AF68" s="8">
        <f t="shared" si="42"/>
        <v>8</v>
      </c>
    </row>
    <row r="69" spans="1:32" x14ac:dyDescent="0.2">
      <c r="A69" s="5" t="s">
        <v>746</v>
      </c>
      <c r="B69" s="6">
        <v>42401</v>
      </c>
      <c r="C69" s="6">
        <v>42401</v>
      </c>
      <c r="D69" s="6">
        <v>42403</v>
      </c>
      <c r="E69" s="6">
        <v>42408</v>
      </c>
      <c r="H69" s="6">
        <v>42410</v>
      </c>
      <c r="I69" s="8">
        <f t="shared" si="41"/>
        <v>9</v>
      </c>
      <c r="J69" s="8"/>
      <c r="L69" s="6">
        <v>42422</v>
      </c>
      <c r="M69" s="8">
        <v>107</v>
      </c>
      <c r="N69" s="8">
        <v>107</v>
      </c>
      <c r="O69" s="8">
        <v>102</v>
      </c>
      <c r="P69" s="8">
        <v>94</v>
      </c>
      <c r="Q69" s="8">
        <v>40</v>
      </c>
      <c r="R69" s="8">
        <v>61</v>
      </c>
      <c r="S69" s="8">
        <v>75</v>
      </c>
      <c r="T69" s="8">
        <f t="shared" ref="T69:Y73" si="43">N69-N68</f>
        <v>0</v>
      </c>
      <c r="U69" s="8">
        <f t="shared" si="43"/>
        <v>0</v>
      </c>
      <c r="V69" s="8">
        <f t="shared" si="43"/>
        <v>4</v>
      </c>
      <c r="W69" s="8">
        <f t="shared" si="43"/>
        <v>4</v>
      </c>
      <c r="X69" s="8">
        <f t="shared" si="43"/>
        <v>2</v>
      </c>
      <c r="Y69" s="8">
        <f t="shared" si="43"/>
        <v>0</v>
      </c>
    </row>
    <row r="70" spans="1:32" x14ac:dyDescent="0.2">
      <c r="A70" s="5" t="s">
        <v>742</v>
      </c>
      <c r="B70" s="6">
        <v>42401</v>
      </c>
      <c r="C70" s="6">
        <v>42403</v>
      </c>
      <c r="D70" s="6">
        <v>42403</v>
      </c>
      <c r="E70" s="7">
        <v>42404</v>
      </c>
      <c r="F70" s="6">
        <v>42404</v>
      </c>
      <c r="G70" s="6">
        <v>42405</v>
      </c>
      <c r="H70" s="6">
        <v>42408</v>
      </c>
      <c r="I70" s="8">
        <f t="shared" si="41"/>
        <v>7</v>
      </c>
      <c r="J70" s="8"/>
      <c r="L70" s="6">
        <v>42423</v>
      </c>
      <c r="M70" s="8">
        <v>107</v>
      </c>
      <c r="N70" s="8">
        <v>107</v>
      </c>
      <c r="O70" s="8">
        <v>105</v>
      </c>
      <c r="P70" s="8">
        <v>97</v>
      </c>
      <c r="Q70" s="8">
        <v>40</v>
      </c>
      <c r="R70" s="8">
        <v>63</v>
      </c>
      <c r="S70" s="8">
        <v>75</v>
      </c>
      <c r="T70" s="8">
        <f t="shared" si="43"/>
        <v>0</v>
      </c>
      <c r="U70" s="8">
        <f t="shared" si="43"/>
        <v>3</v>
      </c>
      <c r="V70" s="8">
        <f t="shared" si="43"/>
        <v>3</v>
      </c>
      <c r="W70" s="8">
        <f t="shared" si="43"/>
        <v>0</v>
      </c>
      <c r="X70" s="8">
        <f t="shared" si="43"/>
        <v>2</v>
      </c>
      <c r="Y70" s="8">
        <f t="shared" si="43"/>
        <v>0</v>
      </c>
    </row>
    <row r="71" spans="1:32" x14ac:dyDescent="0.2">
      <c r="A71" s="5" t="s">
        <v>740</v>
      </c>
      <c r="B71" s="6">
        <v>42401</v>
      </c>
      <c r="C71" s="6">
        <v>42403</v>
      </c>
      <c r="D71" s="6">
        <v>42403</v>
      </c>
      <c r="E71" s="7">
        <v>42404</v>
      </c>
      <c r="H71" s="6">
        <v>42410</v>
      </c>
      <c r="I71" s="8">
        <f t="shared" si="41"/>
        <v>9</v>
      </c>
      <c r="J71" s="8"/>
      <c r="L71" s="6">
        <v>42424</v>
      </c>
      <c r="M71" s="8">
        <v>107</v>
      </c>
      <c r="N71" s="8">
        <v>107</v>
      </c>
      <c r="O71" s="8">
        <v>105</v>
      </c>
      <c r="P71" s="8">
        <v>99</v>
      </c>
      <c r="Q71" s="8">
        <v>40</v>
      </c>
      <c r="R71" s="8">
        <v>66</v>
      </c>
      <c r="S71" s="8">
        <v>76</v>
      </c>
      <c r="T71" s="8">
        <f t="shared" si="43"/>
        <v>0</v>
      </c>
      <c r="U71" s="8">
        <f t="shared" si="43"/>
        <v>0</v>
      </c>
      <c r="V71" s="8">
        <f t="shared" si="43"/>
        <v>2</v>
      </c>
      <c r="W71" s="8">
        <f t="shared" si="43"/>
        <v>0</v>
      </c>
      <c r="X71" s="8">
        <f t="shared" si="43"/>
        <v>3</v>
      </c>
      <c r="Y71" s="8">
        <f t="shared" si="43"/>
        <v>1</v>
      </c>
    </row>
    <row r="72" spans="1:32" x14ac:dyDescent="0.2">
      <c r="A72" s="5" t="s">
        <v>748</v>
      </c>
      <c r="B72" s="6">
        <v>42401</v>
      </c>
      <c r="C72" s="6">
        <v>42401</v>
      </c>
      <c r="D72" s="6">
        <v>42403</v>
      </c>
      <c r="E72" s="6">
        <v>42408</v>
      </c>
      <c r="G72" s="6">
        <v>42408</v>
      </c>
      <c r="H72" s="6">
        <v>42411</v>
      </c>
      <c r="I72" s="8">
        <f t="shared" si="41"/>
        <v>10</v>
      </c>
      <c r="J72" s="8"/>
      <c r="L72" s="6">
        <v>42425</v>
      </c>
      <c r="M72" s="8">
        <v>107</v>
      </c>
      <c r="N72" s="8">
        <v>107</v>
      </c>
      <c r="O72" s="8">
        <v>105</v>
      </c>
      <c r="P72" s="8">
        <v>100</v>
      </c>
      <c r="Q72" s="8">
        <v>40</v>
      </c>
      <c r="R72" s="8">
        <v>68</v>
      </c>
      <c r="S72" s="8">
        <v>86</v>
      </c>
      <c r="T72" s="8">
        <f t="shared" si="43"/>
        <v>0</v>
      </c>
      <c r="U72" s="8">
        <f t="shared" si="43"/>
        <v>0</v>
      </c>
      <c r="V72" s="8">
        <f t="shared" si="43"/>
        <v>1</v>
      </c>
      <c r="W72" s="8">
        <f t="shared" si="43"/>
        <v>0</v>
      </c>
      <c r="X72" s="8">
        <f t="shared" si="43"/>
        <v>2</v>
      </c>
      <c r="Y72" s="8">
        <f t="shared" si="43"/>
        <v>10</v>
      </c>
    </row>
    <row r="73" spans="1:32" x14ac:dyDescent="0.2">
      <c r="A73" s="5" t="s">
        <v>750</v>
      </c>
      <c r="B73" s="6">
        <v>42401</v>
      </c>
      <c r="C73" s="6">
        <v>42401</v>
      </c>
      <c r="D73" s="6">
        <v>42403</v>
      </c>
      <c r="E73" s="6">
        <v>42405</v>
      </c>
      <c r="H73" s="6">
        <v>42437</v>
      </c>
      <c r="I73" s="8">
        <f t="shared" si="41"/>
        <v>36</v>
      </c>
      <c r="J73" s="8"/>
      <c r="L73" s="6">
        <v>42426</v>
      </c>
      <c r="M73" s="8">
        <v>115</v>
      </c>
      <c r="N73" s="8">
        <v>115</v>
      </c>
      <c r="O73" s="8">
        <v>113</v>
      </c>
      <c r="P73" s="8">
        <v>105</v>
      </c>
      <c r="Q73" s="8">
        <v>40</v>
      </c>
      <c r="R73" s="8">
        <v>69</v>
      </c>
      <c r="S73" s="8">
        <v>91</v>
      </c>
      <c r="T73" s="8">
        <f t="shared" si="43"/>
        <v>8</v>
      </c>
      <c r="U73" s="8">
        <f t="shared" si="43"/>
        <v>8</v>
      </c>
      <c r="V73" s="8">
        <f t="shared" si="43"/>
        <v>5</v>
      </c>
      <c r="W73" s="8">
        <f t="shared" si="43"/>
        <v>0</v>
      </c>
      <c r="X73" s="8">
        <f t="shared" si="43"/>
        <v>1</v>
      </c>
      <c r="Y73" s="8">
        <f t="shared" si="43"/>
        <v>5</v>
      </c>
    </row>
    <row r="74" spans="1:32" x14ac:dyDescent="0.2">
      <c r="A74" s="5" t="s">
        <v>1377</v>
      </c>
      <c r="B74" s="6">
        <v>42440</v>
      </c>
      <c r="C74" s="6">
        <v>42444</v>
      </c>
      <c r="D74" s="6">
        <v>42446</v>
      </c>
      <c r="E74" s="6">
        <v>42447</v>
      </c>
      <c r="G74" s="6">
        <v>42450</v>
      </c>
      <c r="H74" s="6">
        <v>42451</v>
      </c>
      <c r="I74" s="8">
        <f t="shared" si="41"/>
        <v>11</v>
      </c>
      <c r="J74" s="8"/>
      <c r="L74" s="6">
        <v>42427</v>
      </c>
      <c r="M74" s="8">
        <v>115</v>
      </c>
      <c r="N74" s="8">
        <v>115</v>
      </c>
      <c r="O74" s="8">
        <v>113</v>
      </c>
      <c r="P74" s="8">
        <v>105</v>
      </c>
      <c r="Q74" s="8">
        <v>40</v>
      </c>
      <c r="R74" s="8">
        <v>69</v>
      </c>
      <c r="S74" s="8">
        <v>91</v>
      </c>
      <c r="T74" s="8">
        <f t="shared" ref="T74:T80" si="44">N74-N73</f>
        <v>0</v>
      </c>
      <c r="U74" s="8">
        <f t="shared" ref="U74:U80" si="45">O74-O73</f>
        <v>0</v>
      </c>
      <c r="V74" s="8">
        <f t="shared" ref="V74:V80" si="46">P74-P73</f>
        <v>0</v>
      </c>
      <c r="W74" s="8">
        <f t="shared" ref="W74:W80" si="47">Q74-Q73</f>
        <v>0</v>
      </c>
      <c r="X74" s="8">
        <f t="shared" ref="X74:X80" si="48">R74-R73</f>
        <v>0</v>
      </c>
      <c r="Y74" s="8">
        <f t="shared" ref="Y74:Y80" si="49">S74-S73</f>
        <v>0</v>
      </c>
      <c r="Z74" s="4" t="s">
        <v>1162</v>
      </c>
      <c r="AA74" s="4" t="s">
        <v>1327</v>
      </c>
    </row>
    <row r="75" spans="1:32" x14ac:dyDescent="0.2">
      <c r="A75" s="5" t="s">
        <v>1032</v>
      </c>
      <c r="B75" s="6">
        <v>42401</v>
      </c>
      <c r="C75" s="6">
        <v>42401</v>
      </c>
      <c r="D75" s="6">
        <v>42423</v>
      </c>
      <c r="E75" s="6">
        <v>42424</v>
      </c>
      <c r="H75" s="6">
        <v>42430</v>
      </c>
      <c r="I75" s="8">
        <f t="shared" ref="I75:I83" si="50">H75-B75</f>
        <v>29</v>
      </c>
      <c r="J75" s="8"/>
      <c r="L75" s="6">
        <v>42428</v>
      </c>
      <c r="M75" s="8">
        <v>115</v>
      </c>
      <c r="N75" s="8">
        <v>115</v>
      </c>
      <c r="O75" s="8">
        <v>113</v>
      </c>
      <c r="P75" s="8">
        <v>105</v>
      </c>
      <c r="Q75" s="8">
        <v>40</v>
      </c>
      <c r="R75" s="8">
        <v>69</v>
      </c>
      <c r="S75" s="8">
        <v>91</v>
      </c>
      <c r="T75" s="8">
        <f t="shared" si="44"/>
        <v>0</v>
      </c>
      <c r="U75" s="8">
        <f t="shared" si="45"/>
        <v>0</v>
      </c>
      <c r="V75" s="8">
        <f t="shared" si="46"/>
        <v>0</v>
      </c>
      <c r="W75" s="8">
        <f t="shared" si="47"/>
        <v>0</v>
      </c>
      <c r="X75" s="8">
        <f t="shared" si="48"/>
        <v>0</v>
      </c>
      <c r="Y75" s="8">
        <f t="shared" si="49"/>
        <v>0</v>
      </c>
      <c r="Z75" s="8">
        <f>M76-M70</f>
        <v>8</v>
      </c>
      <c r="AA75" s="8">
        <f t="shared" ref="AA75:AF75" si="51">SUM(T69,T70,T71,T72,T73)</f>
        <v>8</v>
      </c>
      <c r="AB75" s="8">
        <f t="shared" si="51"/>
        <v>11</v>
      </c>
      <c r="AC75" s="8">
        <f t="shared" si="51"/>
        <v>15</v>
      </c>
      <c r="AD75" s="8">
        <f t="shared" si="51"/>
        <v>4</v>
      </c>
      <c r="AE75" s="8">
        <f t="shared" si="51"/>
        <v>10</v>
      </c>
      <c r="AF75" s="8">
        <f t="shared" si="51"/>
        <v>16</v>
      </c>
    </row>
    <row r="76" spans="1:32" x14ac:dyDescent="0.2">
      <c r="A76" s="5" t="s">
        <v>778</v>
      </c>
      <c r="B76" s="6">
        <v>42405</v>
      </c>
      <c r="C76" s="6">
        <v>42405</v>
      </c>
      <c r="D76" s="6">
        <v>42405</v>
      </c>
      <c r="E76" s="6">
        <v>42409</v>
      </c>
      <c r="H76" s="6">
        <v>42410</v>
      </c>
      <c r="I76" s="8">
        <f t="shared" si="50"/>
        <v>5</v>
      </c>
      <c r="J76" s="8"/>
      <c r="L76" s="6">
        <v>42429</v>
      </c>
      <c r="M76" s="8">
        <v>115</v>
      </c>
      <c r="N76" s="8">
        <v>115</v>
      </c>
      <c r="O76" s="8">
        <v>113</v>
      </c>
      <c r="P76" s="8">
        <v>109</v>
      </c>
      <c r="Q76" s="8">
        <v>40</v>
      </c>
      <c r="R76" s="8">
        <v>69</v>
      </c>
      <c r="S76" s="8">
        <v>94</v>
      </c>
      <c r="T76" s="8">
        <f t="shared" si="44"/>
        <v>0</v>
      </c>
      <c r="U76" s="8">
        <f t="shared" si="45"/>
        <v>0</v>
      </c>
      <c r="V76" s="8">
        <f t="shared" si="46"/>
        <v>4</v>
      </c>
      <c r="W76" s="8">
        <f t="shared" si="47"/>
        <v>0</v>
      </c>
      <c r="X76" s="8">
        <f t="shared" si="48"/>
        <v>0</v>
      </c>
      <c r="Y76" s="8">
        <f t="shared" si="49"/>
        <v>3</v>
      </c>
    </row>
    <row r="77" spans="1:32" x14ac:dyDescent="0.2">
      <c r="A77" s="5" t="s">
        <v>780</v>
      </c>
      <c r="B77" s="6">
        <v>42405</v>
      </c>
      <c r="C77" s="6">
        <v>42405</v>
      </c>
      <c r="D77" s="6">
        <v>42405</v>
      </c>
      <c r="E77" s="6">
        <v>42409</v>
      </c>
      <c r="G77" s="6">
        <v>42409</v>
      </c>
      <c r="H77" s="6">
        <v>42410</v>
      </c>
      <c r="I77" s="8">
        <f t="shared" si="50"/>
        <v>5</v>
      </c>
      <c r="J77" s="8"/>
      <c r="L77" s="6">
        <v>42430</v>
      </c>
      <c r="M77" s="8">
        <v>115</v>
      </c>
      <c r="N77" s="8">
        <v>115</v>
      </c>
      <c r="O77" s="8">
        <v>113</v>
      </c>
      <c r="P77" s="8">
        <v>113</v>
      </c>
      <c r="Q77" s="8">
        <v>44</v>
      </c>
      <c r="R77" s="8">
        <v>71</v>
      </c>
      <c r="S77" s="8">
        <v>98</v>
      </c>
      <c r="T77" s="8">
        <f t="shared" si="44"/>
        <v>0</v>
      </c>
      <c r="U77" s="8">
        <f t="shared" si="45"/>
        <v>0</v>
      </c>
      <c r="V77" s="8">
        <f t="shared" si="46"/>
        <v>4</v>
      </c>
      <c r="W77" s="8">
        <f t="shared" si="47"/>
        <v>4</v>
      </c>
      <c r="X77" s="8">
        <f t="shared" si="48"/>
        <v>2</v>
      </c>
      <c r="Y77" s="8">
        <f t="shared" si="49"/>
        <v>4</v>
      </c>
    </row>
    <row r="78" spans="1:32" x14ac:dyDescent="0.2">
      <c r="A78" s="5" t="s">
        <v>784</v>
      </c>
      <c r="B78" s="6">
        <v>42405</v>
      </c>
      <c r="C78" s="6">
        <v>42405</v>
      </c>
      <c r="D78" s="6">
        <v>42405</v>
      </c>
      <c r="E78" s="6">
        <v>42409</v>
      </c>
      <c r="H78" s="6">
        <v>42410</v>
      </c>
      <c r="I78" s="8">
        <f t="shared" si="50"/>
        <v>5</v>
      </c>
      <c r="J78" s="8"/>
      <c r="L78" s="6">
        <v>42431</v>
      </c>
      <c r="M78" s="8">
        <v>115</v>
      </c>
      <c r="N78" s="8">
        <v>115</v>
      </c>
      <c r="O78" s="8">
        <v>113</v>
      </c>
      <c r="P78" s="8">
        <v>113</v>
      </c>
      <c r="Q78" s="8">
        <v>44</v>
      </c>
      <c r="R78" s="8">
        <v>73</v>
      </c>
      <c r="S78" s="8">
        <v>100</v>
      </c>
      <c r="T78" s="8">
        <f t="shared" si="44"/>
        <v>0</v>
      </c>
      <c r="U78" s="8">
        <f t="shared" si="45"/>
        <v>0</v>
      </c>
      <c r="V78" s="8">
        <f t="shared" si="46"/>
        <v>0</v>
      </c>
      <c r="W78" s="8">
        <f t="shared" si="47"/>
        <v>0</v>
      </c>
      <c r="X78" s="8">
        <f t="shared" si="48"/>
        <v>2</v>
      </c>
      <c r="Y78" s="8">
        <f t="shared" si="49"/>
        <v>2</v>
      </c>
    </row>
    <row r="79" spans="1:32" x14ac:dyDescent="0.2">
      <c r="A79" s="5" t="s">
        <v>782</v>
      </c>
      <c r="B79" s="6">
        <v>42405</v>
      </c>
      <c r="C79" s="6">
        <v>42405</v>
      </c>
      <c r="D79" s="6">
        <v>42405</v>
      </c>
      <c r="E79" s="6">
        <v>42409</v>
      </c>
      <c r="H79" s="6">
        <v>42410</v>
      </c>
      <c r="I79" s="8">
        <f t="shared" si="50"/>
        <v>5</v>
      </c>
      <c r="J79" s="8"/>
      <c r="L79" s="6">
        <v>42432</v>
      </c>
      <c r="M79" s="8">
        <v>115</v>
      </c>
      <c r="N79" s="8">
        <v>115</v>
      </c>
      <c r="O79" s="8">
        <v>113</v>
      </c>
      <c r="P79" s="8">
        <v>113</v>
      </c>
      <c r="Q79" s="8">
        <v>44</v>
      </c>
      <c r="R79" s="8">
        <v>77</v>
      </c>
      <c r="S79" s="8">
        <v>103</v>
      </c>
      <c r="T79" s="8">
        <f t="shared" si="44"/>
        <v>0</v>
      </c>
      <c r="U79" s="8">
        <f t="shared" si="45"/>
        <v>0</v>
      </c>
      <c r="V79" s="8">
        <f t="shared" si="46"/>
        <v>0</v>
      </c>
      <c r="W79" s="8">
        <f t="shared" si="47"/>
        <v>0</v>
      </c>
      <c r="X79" s="8">
        <f t="shared" si="48"/>
        <v>4</v>
      </c>
      <c r="Y79" s="8">
        <f t="shared" si="49"/>
        <v>3</v>
      </c>
    </row>
    <row r="80" spans="1:32" x14ac:dyDescent="0.2">
      <c r="A80" s="5" t="s">
        <v>844</v>
      </c>
      <c r="B80" s="6">
        <v>42405</v>
      </c>
      <c r="C80" s="6">
        <v>42408</v>
      </c>
      <c r="D80" s="6">
        <v>42409</v>
      </c>
      <c r="E80" s="6">
        <v>42410</v>
      </c>
      <c r="F80" s="6">
        <v>42411</v>
      </c>
      <c r="G80" s="6">
        <v>42415</v>
      </c>
      <c r="H80" s="6">
        <v>42418</v>
      </c>
      <c r="I80" s="8">
        <f t="shared" si="50"/>
        <v>13</v>
      </c>
      <c r="J80" s="8"/>
      <c r="L80" s="6">
        <v>42433</v>
      </c>
      <c r="M80" s="8">
        <v>130</v>
      </c>
      <c r="N80" s="8">
        <v>120</v>
      </c>
      <c r="O80" s="8">
        <v>117</v>
      </c>
      <c r="P80" s="8">
        <v>113</v>
      </c>
      <c r="Q80" s="8">
        <v>44</v>
      </c>
      <c r="R80" s="8">
        <v>78</v>
      </c>
      <c r="S80" s="8">
        <v>106</v>
      </c>
      <c r="T80" s="8">
        <f t="shared" si="44"/>
        <v>5</v>
      </c>
      <c r="U80" s="8">
        <f t="shared" si="45"/>
        <v>4</v>
      </c>
      <c r="V80" s="8">
        <f t="shared" si="46"/>
        <v>0</v>
      </c>
      <c r="W80" s="8">
        <f t="shared" si="47"/>
        <v>0</v>
      </c>
      <c r="X80" s="8">
        <f t="shared" si="48"/>
        <v>1</v>
      </c>
      <c r="Y80" s="8">
        <f t="shared" si="49"/>
        <v>3</v>
      </c>
    </row>
    <row r="81" spans="1:32" x14ac:dyDescent="0.2">
      <c r="A81" s="5" t="s">
        <v>848</v>
      </c>
      <c r="B81" s="6">
        <v>42405</v>
      </c>
      <c r="C81" s="6">
        <v>42408</v>
      </c>
      <c r="D81" s="6">
        <v>42409</v>
      </c>
      <c r="E81" s="6">
        <v>42410</v>
      </c>
      <c r="H81" s="6">
        <v>42410</v>
      </c>
      <c r="I81" s="8">
        <f t="shared" si="50"/>
        <v>5</v>
      </c>
      <c r="J81" s="8"/>
      <c r="L81" s="6">
        <v>42434</v>
      </c>
      <c r="M81" s="8">
        <v>130</v>
      </c>
      <c r="N81" s="8">
        <v>120</v>
      </c>
      <c r="O81" s="8">
        <v>117</v>
      </c>
      <c r="P81" s="8">
        <v>113</v>
      </c>
      <c r="Q81" s="8">
        <v>44</v>
      </c>
      <c r="R81" s="8">
        <v>78</v>
      </c>
      <c r="S81" s="8">
        <v>106</v>
      </c>
      <c r="T81" s="8">
        <f t="shared" ref="T81:T91" si="52">N81-N80</f>
        <v>0</v>
      </c>
      <c r="U81" s="8">
        <f t="shared" ref="U81:U91" si="53">O81-O80</f>
        <v>0</v>
      </c>
      <c r="V81" s="8">
        <f t="shared" ref="V81:V91" si="54">P81-P80</f>
        <v>0</v>
      </c>
      <c r="W81" s="8">
        <f t="shared" ref="W81:W91" si="55">Q81-Q80</f>
        <v>0</v>
      </c>
      <c r="X81" s="8">
        <f t="shared" ref="X81:X91" si="56">R81-R80</f>
        <v>0</v>
      </c>
      <c r="Y81" s="8">
        <f t="shared" ref="Y81:Y91" si="57">S81-S80</f>
        <v>0</v>
      </c>
      <c r="Z81" s="4" t="s">
        <v>1163</v>
      </c>
      <c r="AA81" s="4" t="s">
        <v>1325</v>
      </c>
    </row>
    <row r="82" spans="1:32" x14ac:dyDescent="0.2">
      <c r="A82" s="5" t="s">
        <v>846</v>
      </c>
      <c r="B82" s="6">
        <v>42405</v>
      </c>
      <c r="C82" s="6">
        <v>42408</v>
      </c>
      <c r="D82" s="6">
        <v>42409</v>
      </c>
      <c r="E82" s="6">
        <v>42410</v>
      </c>
      <c r="F82" s="6">
        <v>42411</v>
      </c>
      <c r="G82" s="6">
        <v>42412</v>
      </c>
      <c r="H82" s="6">
        <v>42419</v>
      </c>
      <c r="I82" s="8">
        <f t="shared" si="50"/>
        <v>14</v>
      </c>
      <c r="J82" s="8"/>
      <c r="L82" s="6">
        <v>42435</v>
      </c>
      <c r="M82" s="8">
        <v>130</v>
      </c>
      <c r="N82" s="8">
        <v>120</v>
      </c>
      <c r="O82" s="8">
        <v>117</v>
      </c>
      <c r="P82" s="8">
        <v>113</v>
      </c>
      <c r="Q82" s="8">
        <v>44</v>
      </c>
      <c r="R82" s="8">
        <v>78</v>
      </c>
      <c r="S82" s="8">
        <v>106</v>
      </c>
      <c r="T82" s="8">
        <f t="shared" si="52"/>
        <v>0</v>
      </c>
      <c r="U82" s="8">
        <f t="shared" si="53"/>
        <v>0</v>
      </c>
      <c r="V82" s="8">
        <f t="shared" si="54"/>
        <v>0</v>
      </c>
      <c r="W82" s="8">
        <f t="shared" si="55"/>
        <v>0</v>
      </c>
      <c r="X82" s="8">
        <f t="shared" si="56"/>
        <v>0</v>
      </c>
      <c r="Y82" s="8">
        <f t="shared" si="57"/>
        <v>0</v>
      </c>
      <c r="Z82" s="8">
        <f>M83-M77</f>
        <v>15</v>
      </c>
      <c r="AA82" s="8">
        <f t="shared" ref="AA82:AF82" si="58">SUM(T76,T77,T78,T79,T80)</f>
        <v>5</v>
      </c>
      <c r="AB82" s="8">
        <f t="shared" si="58"/>
        <v>4</v>
      </c>
      <c r="AC82" s="8">
        <f t="shared" si="58"/>
        <v>8</v>
      </c>
      <c r="AD82" s="8">
        <f t="shared" si="58"/>
        <v>4</v>
      </c>
      <c r="AE82" s="8">
        <f t="shared" si="58"/>
        <v>9</v>
      </c>
      <c r="AF82" s="8">
        <f t="shared" si="58"/>
        <v>15</v>
      </c>
    </row>
    <row r="83" spans="1:32" x14ac:dyDescent="0.2">
      <c r="A83" s="5" t="s">
        <v>856</v>
      </c>
      <c r="B83" s="6">
        <v>42405</v>
      </c>
      <c r="C83" s="6">
        <v>42409</v>
      </c>
      <c r="D83" s="6">
        <v>42409</v>
      </c>
      <c r="E83" s="6">
        <v>42411</v>
      </c>
      <c r="G83" s="6">
        <v>42418</v>
      </c>
      <c r="H83" s="6">
        <v>42426</v>
      </c>
      <c r="I83" s="8">
        <f t="shared" si="50"/>
        <v>21</v>
      </c>
      <c r="J83" s="8"/>
      <c r="L83" s="6">
        <v>42436</v>
      </c>
      <c r="M83" s="8">
        <v>130</v>
      </c>
      <c r="N83" s="8">
        <v>130</v>
      </c>
      <c r="O83" s="8">
        <v>125</v>
      </c>
      <c r="P83" s="8">
        <v>117</v>
      </c>
      <c r="Q83" s="8">
        <v>44</v>
      </c>
      <c r="R83" s="8">
        <v>80</v>
      </c>
      <c r="S83" s="8">
        <v>108</v>
      </c>
      <c r="T83" s="8">
        <f t="shared" si="52"/>
        <v>10</v>
      </c>
      <c r="U83" s="8">
        <f t="shared" si="53"/>
        <v>8</v>
      </c>
      <c r="V83" s="8">
        <f t="shared" si="54"/>
        <v>4</v>
      </c>
      <c r="W83" s="8">
        <f t="shared" si="55"/>
        <v>0</v>
      </c>
      <c r="X83" s="8">
        <f t="shared" si="56"/>
        <v>2</v>
      </c>
      <c r="Y83" s="8">
        <f t="shared" si="57"/>
        <v>2</v>
      </c>
    </row>
    <row r="84" spans="1:32" x14ac:dyDescent="0.2">
      <c r="A84" s="5" t="s">
        <v>887</v>
      </c>
      <c r="B84" s="6">
        <v>42405</v>
      </c>
      <c r="C84" s="6">
        <v>42409</v>
      </c>
      <c r="D84" s="6">
        <v>42411</v>
      </c>
      <c r="E84" s="6">
        <v>42412</v>
      </c>
      <c r="G84" s="6">
        <v>42418</v>
      </c>
      <c r="H84" s="6">
        <v>42419</v>
      </c>
      <c r="I84" s="8">
        <f>H84-B84</f>
        <v>14</v>
      </c>
      <c r="J84" s="8"/>
      <c r="L84" s="6">
        <v>42437</v>
      </c>
      <c r="M84" s="8">
        <v>130</v>
      </c>
      <c r="N84" s="8">
        <v>130</v>
      </c>
      <c r="O84" s="8">
        <v>125</v>
      </c>
      <c r="P84" s="8">
        <v>121</v>
      </c>
      <c r="Q84" s="8">
        <v>44</v>
      </c>
      <c r="R84" s="8">
        <v>82</v>
      </c>
      <c r="S84" s="8">
        <v>109</v>
      </c>
      <c r="T84" s="8">
        <f t="shared" si="52"/>
        <v>0</v>
      </c>
      <c r="U84" s="8">
        <f t="shared" si="53"/>
        <v>0</v>
      </c>
      <c r="V84" s="8">
        <f t="shared" si="54"/>
        <v>4</v>
      </c>
      <c r="W84" s="8">
        <f t="shared" si="55"/>
        <v>0</v>
      </c>
      <c r="X84" s="8">
        <f t="shared" si="56"/>
        <v>2</v>
      </c>
      <c r="Y84" s="8">
        <f t="shared" si="57"/>
        <v>1</v>
      </c>
    </row>
    <row r="85" spans="1:32" x14ac:dyDescent="0.2">
      <c r="A85" s="5" t="s">
        <v>858</v>
      </c>
      <c r="B85" s="6">
        <v>42405</v>
      </c>
      <c r="C85" s="6">
        <v>42409</v>
      </c>
      <c r="D85" s="6">
        <v>42409</v>
      </c>
      <c r="E85" s="6">
        <v>42411</v>
      </c>
      <c r="G85" s="6">
        <v>42411</v>
      </c>
      <c r="H85" s="6">
        <v>42412</v>
      </c>
      <c r="I85" s="8">
        <f>H85-B85</f>
        <v>7</v>
      </c>
      <c r="J85" s="8"/>
      <c r="L85" s="6">
        <v>42438</v>
      </c>
      <c r="M85" s="8">
        <v>130</v>
      </c>
      <c r="N85" s="8">
        <v>130</v>
      </c>
      <c r="O85" s="8">
        <v>127</v>
      </c>
      <c r="P85" s="8">
        <v>125</v>
      </c>
      <c r="Q85" s="8">
        <v>44</v>
      </c>
      <c r="R85" s="8">
        <v>84</v>
      </c>
      <c r="S85" s="8">
        <v>114</v>
      </c>
      <c r="T85" s="8">
        <f t="shared" si="52"/>
        <v>0</v>
      </c>
      <c r="U85" s="8">
        <f t="shared" si="53"/>
        <v>2</v>
      </c>
      <c r="V85" s="8">
        <f t="shared" si="54"/>
        <v>4</v>
      </c>
      <c r="W85" s="8">
        <f t="shared" si="55"/>
        <v>0</v>
      </c>
      <c r="X85" s="8">
        <f t="shared" si="56"/>
        <v>2</v>
      </c>
      <c r="Y85" s="8">
        <f t="shared" si="57"/>
        <v>5</v>
      </c>
    </row>
    <row r="86" spans="1:32" x14ac:dyDescent="0.2">
      <c r="A86" s="5" t="s">
        <v>850</v>
      </c>
      <c r="B86" s="6">
        <v>42405</v>
      </c>
      <c r="C86" s="6">
        <v>42408</v>
      </c>
      <c r="D86" s="6">
        <v>42409</v>
      </c>
      <c r="E86" s="6">
        <v>42410</v>
      </c>
      <c r="G86" s="6">
        <v>42418</v>
      </c>
      <c r="H86" s="6">
        <v>42425</v>
      </c>
      <c r="I86" s="8">
        <f>H86-B86</f>
        <v>20</v>
      </c>
      <c r="J86" s="8"/>
      <c r="L86" s="6">
        <v>42439</v>
      </c>
      <c r="M86" s="8">
        <v>130</v>
      </c>
      <c r="N86" s="8">
        <v>130</v>
      </c>
      <c r="O86" s="8">
        <v>127</v>
      </c>
      <c r="P86" s="8">
        <v>127</v>
      </c>
      <c r="Q86" s="8">
        <v>44</v>
      </c>
      <c r="R86" s="8">
        <v>89</v>
      </c>
      <c r="S86" s="8">
        <v>114</v>
      </c>
      <c r="T86" s="8">
        <f t="shared" si="52"/>
        <v>0</v>
      </c>
      <c r="U86" s="8">
        <f t="shared" si="53"/>
        <v>0</v>
      </c>
      <c r="V86" s="8">
        <f t="shared" si="54"/>
        <v>2</v>
      </c>
      <c r="W86" s="8">
        <f t="shared" si="55"/>
        <v>0</v>
      </c>
      <c r="X86" s="8">
        <f t="shared" si="56"/>
        <v>5</v>
      </c>
      <c r="Y86" s="8">
        <f t="shared" si="57"/>
        <v>0</v>
      </c>
    </row>
    <row r="87" spans="1:32" x14ac:dyDescent="0.2">
      <c r="A87" s="5" t="s">
        <v>852</v>
      </c>
      <c r="B87" s="6">
        <v>42405</v>
      </c>
      <c r="C87" s="6">
        <v>42408</v>
      </c>
      <c r="D87" s="6">
        <v>42409</v>
      </c>
      <c r="E87" s="6">
        <v>42411</v>
      </c>
      <c r="H87" s="6">
        <v>42425</v>
      </c>
      <c r="I87" s="8">
        <f t="shared" ref="I87:I93" si="59">H87-B87</f>
        <v>20</v>
      </c>
      <c r="J87" s="8"/>
      <c r="L87" s="6">
        <v>42440</v>
      </c>
      <c r="M87" s="8">
        <v>148</v>
      </c>
      <c r="N87" s="8">
        <v>139</v>
      </c>
      <c r="O87" s="8">
        <v>135</v>
      </c>
      <c r="P87" s="8">
        <v>127</v>
      </c>
      <c r="Q87" s="8">
        <v>44</v>
      </c>
      <c r="R87" s="8">
        <v>92</v>
      </c>
      <c r="S87" s="8">
        <v>118</v>
      </c>
      <c r="T87" s="8">
        <f t="shared" si="52"/>
        <v>9</v>
      </c>
      <c r="U87" s="8">
        <f t="shared" si="53"/>
        <v>8</v>
      </c>
      <c r="V87" s="8">
        <f t="shared" si="54"/>
        <v>0</v>
      </c>
      <c r="W87" s="8">
        <f t="shared" si="55"/>
        <v>0</v>
      </c>
      <c r="X87" s="8">
        <f t="shared" si="56"/>
        <v>3</v>
      </c>
      <c r="Y87" s="8">
        <f t="shared" si="57"/>
        <v>4</v>
      </c>
    </row>
    <row r="88" spans="1:32" x14ac:dyDescent="0.2">
      <c r="A88" s="5" t="s">
        <v>1030</v>
      </c>
      <c r="B88" s="6">
        <v>42405</v>
      </c>
      <c r="C88" s="6"/>
      <c r="D88" s="6">
        <v>42423</v>
      </c>
      <c r="E88" s="6">
        <v>42425</v>
      </c>
      <c r="H88" s="6">
        <v>42426</v>
      </c>
      <c r="I88" s="8">
        <f t="shared" si="59"/>
        <v>21</v>
      </c>
      <c r="J88" s="8"/>
      <c r="L88" s="6">
        <v>42441</v>
      </c>
      <c r="M88" s="8">
        <v>148</v>
      </c>
      <c r="N88" s="8">
        <v>139</v>
      </c>
      <c r="O88" s="8">
        <v>135</v>
      </c>
      <c r="P88" s="8">
        <v>127</v>
      </c>
      <c r="Q88" s="8">
        <v>44</v>
      </c>
      <c r="R88" s="8">
        <v>92</v>
      </c>
      <c r="S88" s="8">
        <v>118</v>
      </c>
      <c r="T88" s="8">
        <f t="shared" si="52"/>
        <v>0</v>
      </c>
      <c r="U88" s="8">
        <f t="shared" si="53"/>
        <v>0</v>
      </c>
      <c r="V88" s="8">
        <f t="shared" si="54"/>
        <v>0</v>
      </c>
      <c r="W88" s="8">
        <f t="shared" si="55"/>
        <v>0</v>
      </c>
      <c r="X88" s="8">
        <f t="shared" si="56"/>
        <v>0</v>
      </c>
      <c r="Y88" s="8">
        <f t="shared" si="57"/>
        <v>0</v>
      </c>
      <c r="Z88" s="4" t="s">
        <v>1236</v>
      </c>
      <c r="AA88" s="4" t="s">
        <v>1326</v>
      </c>
    </row>
    <row r="89" spans="1:32" x14ac:dyDescent="0.2">
      <c r="A89" s="5" t="s">
        <v>854</v>
      </c>
      <c r="B89" s="6">
        <v>42405</v>
      </c>
      <c r="C89" s="6">
        <v>42408</v>
      </c>
      <c r="D89" s="6">
        <v>42409</v>
      </c>
      <c r="E89" s="6">
        <v>42411</v>
      </c>
      <c r="F89" s="6">
        <v>42411</v>
      </c>
      <c r="G89" s="6">
        <v>42415</v>
      </c>
      <c r="H89" s="6">
        <v>42419</v>
      </c>
      <c r="I89" s="8">
        <f t="shared" si="59"/>
        <v>14</v>
      </c>
      <c r="J89" s="8"/>
      <c r="L89" s="6">
        <v>42442</v>
      </c>
      <c r="M89" s="8">
        <v>148</v>
      </c>
      <c r="N89" s="8">
        <v>139</v>
      </c>
      <c r="O89" s="8">
        <v>135</v>
      </c>
      <c r="P89" s="8">
        <v>127</v>
      </c>
      <c r="Q89" s="8">
        <v>44</v>
      </c>
      <c r="R89" s="8">
        <v>92</v>
      </c>
      <c r="S89" s="8">
        <v>118</v>
      </c>
      <c r="T89" s="8">
        <f t="shared" si="52"/>
        <v>0</v>
      </c>
      <c r="U89" s="8">
        <f t="shared" si="53"/>
        <v>0</v>
      </c>
      <c r="V89" s="8">
        <f t="shared" si="54"/>
        <v>0</v>
      </c>
      <c r="W89" s="8">
        <f t="shared" si="55"/>
        <v>0</v>
      </c>
      <c r="X89" s="8">
        <f t="shared" si="56"/>
        <v>0</v>
      </c>
      <c r="Y89" s="8">
        <f t="shared" si="57"/>
        <v>0</v>
      </c>
      <c r="Z89" s="8">
        <f>M90-M84</f>
        <v>18</v>
      </c>
      <c r="AA89" s="8">
        <f>SUM(T83,T84,T85,T86,T80)</f>
        <v>15</v>
      </c>
      <c r="AB89" s="8">
        <f>SUM(U83,U84,U85,U86,U87)</f>
        <v>18</v>
      </c>
      <c r="AC89" s="8">
        <f>SUM(V83,V84,V85,V86,V87)</f>
        <v>14</v>
      </c>
      <c r="AD89" s="8">
        <f>SUM(W83,W84,W85,W86,W87)</f>
        <v>0</v>
      </c>
      <c r="AE89" s="8">
        <f>SUM(X83,X84,X85,X86,X87)</f>
        <v>14</v>
      </c>
      <c r="AF89" s="8">
        <f>SUM(Y83,Y84,Y85,Y86,Y87)</f>
        <v>12</v>
      </c>
    </row>
    <row r="90" spans="1:32" x14ac:dyDescent="0.2">
      <c r="A90" s="5" t="s">
        <v>786</v>
      </c>
      <c r="B90" s="6">
        <v>42405</v>
      </c>
      <c r="C90" s="6">
        <v>42405</v>
      </c>
      <c r="D90" s="6">
        <v>42405</v>
      </c>
      <c r="E90" s="6">
        <v>42426</v>
      </c>
      <c r="G90" s="6">
        <v>42452</v>
      </c>
      <c r="H90" s="6">
        <v>42453</v>
      </c>
      <c r="I90" s="8">
        <f t="shared" si="59"/>
        <v>48</v>
      </c>
      <c r="J90" s="8"/>
      <c r="L90" s="6">
        <v>42443</v>
      </c>
      <c r="M90" s="8">
        <v>148</v>
      </c>
      <c r="N90" s="8">
        <v>147</v>
      </c>
      <c r="O90" s="8">
        <v>138</v>
      </c>
      <c r="P90" s="8">
        <v>135</v>
      </c>
      <c r="Q90" s="8">
        <v>44</v>
      </c>
      <c r="R90" s="8">
        <v>95</v>
      </c>
      <c r="S90" s="8">
        <v>125</v>
      </c>
      <c r="T90" s="8">
        <f t="shared" si="52"/>
        <v>8</v>
      </c>
      <c r="U90" s="8">
        <f t="shared" si="53"/>
        <v>3</v>
      </c>
      <c r="V90" s="8">
        <f t="shared" si="54"/>
        <v>8</v>
      </c>
      <c r="W90" s="8">
        <f t="shared" si="55"/>
        <v>0</v>
      </c>
      <c r="X90" s="8">
        <f t="shared" si="56"/>
        <v>3</v>
      </c>
      <c r="Y90" s="8">
        <f t="shared" si="57"/>
        <v>7</v>
      </c>
    </row>
    <row r="91" spans="1:32" x14ac:dyDescent="0.2">
      <c r="A91" s="5" t="s">
        <v>1000</v>
      </c>
      <c r="B91" s="6">
        <v>42405</v>
      </c>
      <c r="C91" s="6">
        <v>42410</v>
      </c>
      <c r="D91" s="6">
        <v>42419</v>
      </c>
      <c r="E91" s="6">
        <v>42423</v>
      </c>
      <c r="H91" s="6">
        <v>42425</v>
      </c>
      <c r="I91" s="8">
        <f t="shared" si="59"/>
        <v>20</v>
      </c>
      <c r="J91" s="8"/>
      <c r="L91" s="6">
        <v>42444</v>
      </c>
      <c r="M91" s="8">
        <v>148</v>
      </c>
      <c r="N91" s="8">
        <v>148</v>
      </c>
      <c r="O91" s="8">
        <v>142</v>
      </c>
      <c r="P91" s="8">
        <v>138</v>
      </c>
      <c r="Q91" s="8">
        <v>44</v>
      </c>
      <c r="R91" s="8">
        <v>97</v>
      </c>
      <c r="S91" s="8">
        <v>125</v>
      </c>
      <c r="T91" s="8">
        <f t="shared" si="52"/>
        <v>1</v>
      </c>
      <c r="U91" s="8">
        <f t="shared" si="53"/>
        <v>4</v>
      </c>
      <c r="V91" s="8">
        <f t="shared" si="54"/>
        <v>3</v>
      </c>
      <c r="W91" s="8">
        <f t="shared" si="55"/>
        <v>0</v>
      </c>
      <c r="X91" s="8">
        <f t="shared" si="56"/>
        <v>2</v>
      </c>
      <c r="Y91" s="8">
        <f t="shared" si="57"/>
        <v>0</v>
      </c>
    </row>
    <row r="92" spans="1:32" x14ac:dyDescent="0.2">
      <c r="A92" s="5" t="s">
        <v>860</v>
      </c>
      <c r="B92" s="6">
        <v>42405</v>
      </c>
      <c r="C92" s="6">
        <v>42410</v>
      </c>
      <c r="D92" s="6">
        <v>42411</v>
      </c>
      <c r="H92" s="6">
        <v>42425</v>
      </c>
      <c r="I92" s="8">
        <f t="shared" si="59"/>
        <v>20</v>
      </c>
      <c r="J92" s="8"/>
      <c r="L92" s="6">
        <v>42445</v>
      </c>
      <c r="M92" s="8">
        <v>148</v>
      </c>
      <c r="N92" s="8">
        <v>148</v>
      </c>
      <c r="O92" s="8">
        <v>142</v>
      </c>
      <c r="P92" s="8">
        <v>142</v>
      </c>
      <c r="Q92" s="8">
        <v>44</v>
      </c>
      <c r="R92" s="8">
        <v>100</v>
      </c>
      <c r="S92" s="8">
        <v>129</v>
      </c>
      <c r="T92" s="8">
        <f t="shared" ref="T92:T97" si="60">N92-N91</f>
        <v>0</v>
      </c>
      <c r="U92" s="8">
        <f t="shared" ref="U92:U97" si="61">O92-O91</f>
        <v>0</v>
      </c>
      <c r="V92" s="8">
        <f t="shared" ref="V92:V97" si="62">P92-P91</f>
        <v>4</v>
      </c>
      <c r="W92" s="8">
        <f t="shared" ref="W92:W97" si="63">Q92-Q91</f>
        <v>0</v>
      </c>
      <c r="X92" s="8">
        <f t="shared" ref="X92:X97" si="64">R92-R91</f>
        <v>3</v>
      </c>
      <c r="Y92" s="8">
        <f t="shared" ref="Y92:Y97" si="65">S92-S91</f>
        <v>4</v>
      </c>
    </row>
    <row r="93" spans="1:32" x14ac:dyDescent="0.2">
      <c r="A93" s="5" t="s">
        <v>1338</v>
      </c>
      <c r="B93" s="6">
        <v>42440</v>
      </c>
      <c r="C93" s="6">
        <v>42444</v>
      </c>
      <c r="D93" s="6">
        <v>42444</v>
      </c>
      <c r="E93" s="6">
        <v>42445</v>
      </c>
      <c r="G93" s="6">
        <v>42458</v>
      </c>
      <c r="H93" s="6">
        <v>42459</v>
      </c>
      <c r="I93" s="8">
        <f t="shared" si="59"/>
        <v>19</v>
      </c>
      <c r="J93" s="8"/>
      <c r="L93" s="6">
        <v>42446</v>
      </c>
      <c r="M93" s="8">
        <v>148</v>
      </c>
      <c r="N93" s="8">
        <v>148</v>
      </c>
      <c r="O93" s="8">
        <v>144</v>
      </c>
      <c r="P93" s="8">
        <v>142</v>
      </c>
      <c r="Q93" s="8">
        <v>44</v>
      </c>
      <c r="R93" s="8">
        <v>106</v>
      </c>
      <c r="S93" s="8">
        <v>133</v>
      </c>
      <c r="T93" s="8">
        <f t="shared" si="60"/>
        <v>0</v>
      </c>
      <c r="U93" s="8">
        <f t="shared" si="61"/>
        <v>2</v>
      </c>
      <c r="V93" s="8">
        <f t="shared" si="62"/>
        <v>0</v>
      </c>
      <c r="W93" s="8">
        <f t="shared" si="63"/>
        <v>0</v>
      </c>
      <c r="X93" s="8">
        <f t="shared" si="64"/>
        <v>6</v>
      </c>
      <c r="Y93" s="8">
        <f t="shared" si="65"/>
        <v>4</v>
      </c>
    </row>
    <row r="94" spans="1:32" x14ac:dyDescent="0.2">
      <c r="A94" s="5" t="s">
        <v>889</v>
      </c>
      <c r="B94" s="6">
        <v>42405</v>
      </c>
      <c r="C94" s="6">
        <v>42409</v>
      </c>
      <c r="D94" s="6">
        <v>42411</v>
      </c>
      <c r="E94" s="6">
        <v>42412</v>
      </c>
      <c r="G94" s="6">
        <v>42416</v>
      </c>
      <c r="H94" s="6">
        <v>42418</v>
      </c>
      <c r="I94" s="8">
        <f t="shared" ref="I94:I100" si="66">H94-B94</f>
        <v>13</v>
      </c>
      <c r="J94" s="8"/>
      <c r="L94" s="6">
        <v>42447</v>
      </c>
      <c r="M94" s="8">
        <v>169</v>
      </c>
      <c r="N94" s="8">
        <v>160</v>
      </c>
      <c r="O94" s="8">
        <v>152</v>
      </c>
      <c r="P94" s="8">
        <v>144</v>
      </c>
      <c r="Q94" s="8">
        <v>44</v>
      </c>
      <c r="R94" s="8">
        <v>106</v>
      </c>
      <c r="S94" s="8">
        <v>137</v>
      </c>
      <c r="T94" s="8">
        <f t="shared" si="60"/>
        <v>12</v>
      </c>
      <c r="U94" s="8">
        <f t="shared" si="61"/>
        <v>8</v>
      </c>
      <c r="V94" s="8">
        <f t="shared" si="62"/>
        <v>2</v>
      </c>
      <c r="W94" s="8">
        <f t="shared" si="63"/>
        <v>0</v>
      </c>
      <c r="X94" s="8">
        <f t="shared" si="64"/>
        <v>0</v>
      </c>
      <c r="Y94" s="8">
        <f t="shared" si="65"/>
        <v>4</v>
      </c>
    </row>
    <row r="95" spans="1:32" x14ac:dyDescent="0.2">
      <c r="A95" s="5" t="s">
        <v>861</v>
      </c>
      <c r="B95" s="6">
        <v>42405</v>
      </c>
      <c r="C95" s="6">
        <v>42409</v>
      </c>
      <c r="D95" s="6">
        <v>42411</v>
      </c>
      <c r="E95" s="6">
        <v>42412</v>
      </c>
      <c r="G95" s="6">
        <v>42433</v>
      </c>
      <c r="H95" s="6">
        <v>42436</v>
      </c>
      <c r="I95" s="8">
        <f t="shared" si="66"/>
        <v>31</v>
      </c>
      <c r="J95" s="8"/>
      <c r="L95" s="6">
        <v>42448</v>
      </c>
      <c r="M95" s="8">
        <v>169</v>
      </c>
      <c r="N95" s="8">
        <v>160</v>
      </c>
      <c r="O95" s="8">
        <v>152</v>
      </c>
      <c r="P95" s="8">
        <v>144</v>
      </c>
      <c r="Q95" s="8">
        <v>44</v>
      </c>
      <c r="R95" s="8">
        <v>106</v>
      </c>
      <c r="S95" s="8">
        <v>137</v>
      </c>
      <c r="T95" s="8">
        <f t="shared" si="60"/>
        <v>0</v>
      </c>
      <c r="U95" s="8">
        <f t="shared" si="61"/>
        <v>0</v>
      </c>
      <c r="V95" s="8">
        <f t="shared" si="62"/>
        <v>0</v>
      </c>
      <c r="W95" s="8">
        <f t="shared" si="63"/>
        <v>0</v>
      </c>
      <c r="X95" s="8">
        <f t="shared" si="64"/>
        <v>0</v>
      </c>
      <c r="Y95" s="8">
        <f t="shared" si="65"/>
        <v>0</v>
      </c>
      <c r="Z95" s="4" t="s">
        <v>1392</v>
      </c>
      <c r="AA95" s="4" t="s">
        <v>1393</v>
      </c>
    </row>
    <row r="96" spans="1:32" x14ac:dyDescent="0.2">
      <c r="A96" s="5" t="s">
        <v>892</v>
      </c>
      <c r="B96" s="6">
        <v>42405</v>
      </c>
      <c r="C96" s="6">
        <v>42409</v>
      </c>
      <c r="D96" s="6">
        <v>42411</v>
      </c>
      <c r="E96" s="6">
        <v>42412</v>
      </c>
      <c r="G96" s="6">
        <v>42417</v>
      </c>
      <c r="H96" s="6">
        <v>42418</v>
      </c>
      <c r="I96" s="8">
        <f t="shared" si="66"/>
        <v>13</v>
      </c>
      <c r="J96" s="8"/>
      <c r="L96" s="6">
        <v>42449</v>
      </c>
      <c r="M96" s="8">
        <v>169</v>
      </c>
      <c r="N96" s="8">
        <v>160</v>
      </c>
      <c r="O96" s="8">
        <v>152</v>
      </c>
      <c r="P96" s="8">
        <v>144</v>
      </c>
      <c r="Q96" s="8">
        <v>44</v>
      </c>
      <c r="R96" s="8">
        <v>106</v>
      </c>
      <c r="S96" s="8">
        <v>137</v>
      </c>
      <c r="T96" s="8">
        <f t="shared" si="60"/>
        <v>0</v>
      </c>
      <c r="U96" s="8">
        <f t="shared" si="61"/>
        <v>0</v>
      </c>
      <c r="V96" s="8">
        <f t="shared" si="62"/>
        <v>0</v>
      </c>
      <c r="W96" s="8">
        <f t="shared" si="63"/>
        <v>0</v>
      </c>
      <c r="X96" s="8">
        <f t="shared" si="64"/>
        <v>0</v>
      </c>
      <c r="Y96" s="8">
        <f t="shared" si="65"/>
        <v>0</v>
      </c>
      <c r="Z96" s="8">
        <f>M97-M91</f>
        <v>21</v>
      </c>
      <c r="AA96" s="8">
        <f>SUM(T90,T91,T92,T93,T87)</f>
        <v>18</v>
      </c>
      <c r="AB96" s="8">
        <f>SUM(U90,U91,U92,U93,U94)</f>
        <v>17</v>
      </c>
      <c r="AC96" s="8">
        <f>SUM(V90,V91,V92,V93,V94)</f>
        <v>17</v>
      </c>
      <c r="AD96" s="8">
        <f>SUM(W90,W91,W92,W93,W94)</f>
        <v>0</v>
      </c>
      <c r="AE96" s="8">
        <f>SUM(X90,X91,X92,X93,X94)</f>
        <v>14</v>
      </c>
      <c r="AF96" s="8">
        <f>SUM(Y90,Y91,Y92,Y93,Y94)</f>
        <v>19</v>
      </c>
    </row>
    <row r="97" spans="1:32" x14ac:dyDescent="0.2">
      <c r="A97" s="5" t="s">
        <v>1006</v>
      </c>
      <c r="B97" s="6">
        <v>42412</v>
      </c>
      <c r="C97" s="6">
        <v>42415</v>
      </c>
      <c r="D97" s="6">
        <v>42419</v>
      </c>
      <c r="E97" s="6">
        <v>42422</v>
      </c>
      <c r="F97" s="6">
        <v>42422</v>
      </c>
      <c r="G97" s="6">
        <v>42430</v>
      </c>
      <c r="H97" s="6">
        <v>42431</v>
      </c>
      <c r="I97" s="8">
        <f t="shared" si="66"/>
        <v>19</v>
      </c>
      <c r="J97" s="8"/>
      <c r="L97" s="6">
        <v>42450</v>
      </c>
      <c r="M97" s="8">
        <v>169</v>
      </c>
      <c r="N97" s="8">
        <v>169</v>
      </c>
      <c r="O97" s="8">
        <v>160</v>
      </c>
      <c r="P97" s="8">
        <v>148</v>
      </c>
      <c r="Q97" s="8">
        <v>44</v>
      </c>
      <c r="R97" s="8">
        <v>108</v>
      </c>
      <c r="S97" s="8">
        <v>137</v>
      </c>
      <c r="T97" s="8">
        <f t="shared" si="60"/>
        <v>9</v>
      </c>
      <c r="U97" s="8">
        <f t="shared" si="61"/>
        <v>8</v>
      </c>
      <c r="V97" s="8">
        <f t="shared" si="62"/>
        <v>4</v>
      </c>
      <c r="W97" s="8">
        <f t="shared" si="63"/>
        <v>0</v>
      </c>
      <c r="X97" s="8">
        <f t="shared" si="64"/>
        <v>2</v>
      </c>
      <c r="Y97" s="8">
        <f t="shared" si="65"/>
        <v>0</v>
      </c>
    </row>
    <row r="98" spans="1:32" x14ac:dyDescent="0.2">
      <c r="A98" s="5" t="s">
        <v>1004</v>
      </c>
      <c r="B98" s="6">
        <v>42412</v>
      </c>
      <c r="C98" s="6">
        <v>42415</v>
      </c>
      <c r="D98" s="6">
        <v>42419</v>
      </c>
      <c r="E98" s="6">
        <v>42422</v>
      </c>
      <c r="G98" s="6">
        <v>42422</v>
      </c>
      <c r="H98" s="6">
        <v>42425</v>
      </c>
      <c r="I98" s="8">
        <f t="shared" si="66"/>
        <v>13</v>
      </c>
      <c r="J98" s="8"/>
      <c r="L98" s="6">
        <v>42451</v>
      </c>
      <c r="M98" s="8">
        <v>169</v>
      </c>
      <c r="N98" s="8">
        <v>169</v>
      </c>
      <c r="O98" s="8">
        <v>160</v>
      </c>
      <c r="P98" s="8">
        <v>153</v>
      </c>
      <c r="Q98" s="8">
        <v>44</v>
      </c>
      <c r="R98" s="8">
        <v>111</v>
      </c>
      <c r="S98" s="8">
        <v>139</v>
      </c>
      <c r="T98" s="8">
        <f t="shared" ref="T98:T104" si="67">N98-N97</f>
        <v>0</v>
      </c>
      <c r="U98" s="8">
        <f t="shared" ref="U98:U104" si="68">O98-O97</f>
        <v>0</v>
      </c>
      <c r="V98" s="8">
        <f t="shared" ref="V98:V104" si="69">P98-P97</f>
        <v>5</v>
      </c>
      <c r="W98" s="8">
        <f t="shared" ref="W98:W104" si="70">Q98-Q97</f>
        <v>0</v>
      </c>
      <c r="X98" s="8">
        <f t="shared" ref="X98:X104" si="71">R98-R97</f>
        <v>3</v>
      </c>
      <c r="Y98" s="8">
        <f t="shared" ref="Y98:Y104" si="72">S98-S97</f>
        <v>2</v>
      </c>
    </row>
    <row r="99" spans="1:32" x14ac:dyDescent="0.2">
      <c r="A99" s="5" t="s">
        <v>983</v>
      </c>
      <c r="B99" s="6">
        <v>42412</v>
      </c>
      <c r="C99" s="6">
        <v>42415</v>
      </c>
      <c r="D99" s="6">
        <v>42419</v>
      </c>
      <c r="E99" s="6">
        <v>42422</v>
      </c>
      <c r="F99" s="6">
        <v>42422</v>
      </c>
      <c r="H99" s="6">
        <v>42431</v>
      </c>
      <c r="I99" s="8">
        <f t="shared" si="66"/>
        <v>19</v>
      </c>
      <c r="J99" s="8"/>
      <c r="L99" s="6">
        <v>42452</v>
      </c>
      <c r="M99" s="8">
        <v>169</v>
      </c>
      <c r="N99" s="8">
        <v>169</v>
      </c>
      <c r="O99" s="8">
        <v>163</v>
      </c>
      <c r="P99" s="8">
        <v>157</v>
      </c>
      <c r="Q99" s="8">
        <v>44</v>
      </c>
      <c r="R99" s="8">
        <v>114</v>
      </c>
      <c r="S99" s="8">
        <v>141</v>
      </c>
      <c r="T99" s="8">
        <f t="shared" si="67"/>
        <v>0</v>
      </c>
      <c r="U99" s="8">
        <f t="shared" si="68"/>
        <v>3</v>
      </c>
      <c r="V99" s="8">
        <f t="shared" si="69"/>
        <v>4</v>
      </c>
      <c r="W99" s="8">
        <f t="shared" si="70"/>
        <v>0</v>
      </c>
      <c r="X99" s="8">
        <f t="shared" si="71"/>
        <v>3</v>
      </c>
      <c r="Y99" s="8">
        <f t="shared" si="72"/>
        <v>2</v>
      </c>
    </row>
    <row r="100" spans="1:32" x14ac:dyDescent="0.2">
      <c r="A100" s="5" t="s">
        <v>937</v>
      </c>
      <c r="B100" s="6">
        <v>42412</v>
      </c>
      <c r="C100" s="6">
        <v>42415</v>
      </c>
      <c r="D100" s="6">
        <v>42415</v>
      </c>
      <c r="E100" s="6">
        <v>42416</v>
      </c>
      <c r="G100" s="6">
        <v>42419</v>
      </c>
      <c r="H100" s="6">
        <v>42419</v>
      </c>
      <c r="I100" s="8">
        <f t="shared" si="66"/>
        <v>7</v>
      </c>
      <c r="J100" s="8"/>
      <c r="L100" s="6">
        <v>42453</v>
      </c>
      <c r="M100" s="8">
        <v>169</v>
      </c>
      <c r="N100" s="8">
        <v>169</v>
      </c>
      <c r="O100" s="8">
        <v>163</v>
      </c>
      <c r="P100" s="8">
        <v>161</v>
      </c>
      <c r="Q100" s="8">
        <v>44</v>
      </c>
      <c r="R100" s="8">
        <v>118</v>
      </c>
      <c r="S100" s="8">
        <v>145</v>
      </c>
      <c r="T100" s="8">
        <f t="shared" si="67"/>
        <v>0</v>
      </c>
      <c r="U100" s="8">
        <f t="shared" si="68"/>
        <v>0</v>
      </c>
      <c r="V100" s="8">
        <f t="shared" si="69"/>
        <v>4</v>
      </c>
      <c r="W100" s="8">
        <f t="shared" si="70"/>
        <v>0</v>
      </c>
      <c r="X100" s="8">
        <f t="shared" si="71"/>
        <v>4</v>
      </c>
      <c r="Y100" s="8">
        <f t="shared" si="72"/>
        <v>4</v>
      </c>
    </row>
    <row r="101" spans="1:32" x14ac:dyDescent="0.2">
      <c r="A101" s="5" t="s">
        <v>935</v>
      </c>
      <c r="B101" s="6">
        <v>42412</v>
      </c>
      <c r="C101" s="6">
        <v>42415</v>
      </c>
      <c r="D101" s="6">
        <v>42415</v>
      </c>
      <c r="E101" s="6">
        <v>42416</v>
      </c>
      <c r="G101" s="6">
        <v>42418</v>
      </c>
      <c r="H101" s="6">
        <v>42418</v>
      </c>
      <c r="I101" s="8">
        <f t="shared" ref="I101:I161" si="73">H101-B101</f>
        <v>6</v>
      </c>
      <c r="J101" s="8"/>
      <c r="L101" s="6">
        <v>42454</v>
      </c>
      <c r="M101" s="8">
        <v>190</v>
      </c>
      <c r="N101" s="8">
        <v>181</v>
      </c>
      <c r="O101" s="8">
        <v>171</v>
      </c>
      <c r="P101" s="8">
        <v>161</v>
      </c>
      <c r="Q101" s="8">
        <v>44</v>
      </c>
      <c r="R101" s="8">
        <v>122</v>
      </c>
      <c r="S101" s="8">
        <v>145</v>
      </c>
      <c r="T101" s="8">
        <f t="shared" si="67"/>
        <v>12</v>
      </c>
      <c r="U101" s="8">
        <f t="shared" si="68"/>
        <v>8</v>
      </c>
      <c r="V101" s="8">
        <f t="shared" si="69"/>
        <v>0</v>
      </c>
      <c r="W101" s="8">
        <f t="shared" si="70"/>
        <v>0</v>
      </c>
      <c r="X101" s="8">
        <f t="shared" si="71"/>
        <v>4</v>
      </c>
      <c r="Y101" s="8">
        <f t="shared" si="72"/>
        <v>0</v>
      </c>
    </row>
    <row r="102" spans="1:32" x14ac:dyDescent="0.2">
      <c r="A102" s="5" t="s">
        <v>941</v>
      </c>
      <c r="B102" s="6">
        <v>42412</v>
      </c>
      <c r="C102" s="6">
        <v>42415</v>
      </c>
      <c r="D102" s="6">
        <v>42415</v>
      </c>
      <c r="E102" s="6">
        <v>42417</v>
      </c>
      <c r="H102" s="6">
        <v>42425</v>
      </c>
      <c r="I102" s="8">
        <f t="shared" si="73"/>
        <v>13</v>
      </c>
      <c r="J102" s="8"/>
      <c r="L102" s="6">
        <v>42455</v>
      </c>
      <c r="M102" s="8">
        <v>190</v>
      </c>
      <c r="N102" s="8">
        <v>181</v>
      </c>
      <c r="O102" s="8">
        <v>171</v>
      </c>
      <c r="P102" s="8">
        <v>161</v>
      </c>
      <c r="Q102" s="8">
        <v>44</v>
      </c>
      <c r="R102" s="8">
        <v>122</v>
      </c>
      <c r="S102" s="8">
        <v>145</v>
      </c>
      <c r="T102" s="8">
        <f t="shared" si="67"/>
        <v>0</v>
      </c>
      <c r="U102" s="8">
        <f t="shared" si="68"/>
        <v>0</v>
      </c>
      <c r="V102" s="8">
        <f t="shared" si="69"/>
        <v>0</v>
      </c>
      <c r="W102" s="8">
        <f t="shared" si="70"/>
        <v>0</v>
      </c>
      <c r="X102" s="8">
        <f t="shared" si="71"/>
        <v>0</v>
      </c>
      <c r="Y102" s="8">
        <f t="shared" si="72"/>
        <v>0</v>
      </c>
      <c r="Z102" s="4" t="s">
        <v>1563</v>
      </c>
      <c r="AA102" s="4" t="s">
        <v>1564</v>
      </c>
    </row>
    <row r="103" spans="1:32" x14ac:dyDescent="0.2">
      <c r="A103" s="5" t="s">
        <v>919</v>
      </c>
      <c r="B103" s="6">
        <v>42412</v>
      </c>
      <c r="C103" s="6">
        <v>42415</v>
      </c>
      <c r="D103" s="6">
        <v>42415</v>
      </c>
      <c r="E103" s="6">
        <v>42417</v>
      </c>
      <c r="G103" s="6">
        <v>42422</v>
      </c>
      <c r="H103" s="7">
        <v>42425</v>
      </c>
      <c r="I103" s="8">
        <f t="shared" si="73"/>
        <v>13</v>
      </c>
      <c r="J103" s="8"/>
      <c r="L103" s="6">
        <v>42456</v>
      </c>
      <c r="M103" s="8">
        <v>190</v>
      </c>
      <c r="N103" s="8">
        <v>181</v>
      </c>
      <c r="O103" s="8">
        <v>171</v>
      </c>
      <c r="P103" s="8">
        <v>161</v>
      </c>
      <c r="Q103" s="8">
        <v>44</v>
      </c>
      <c r="R103" s="8">
        <v>122</v>
      </c>
      <c r="S103" s="8">
        <v>145</v>
      </c>
      <c r="T103" s="8">
        <f t="shared" si="67"/>
        <v>0</v>
      </c>
      <c r="U103" s="8">
        <f t="shared" si="68"/>
        <v>0</v>
      </c>
      <c r="V103" s="8">
        <f t="shared" si="69"/>
        <v>0</v>
      </c>
      <c r="W103" s="8">
        <f t="shared" si="70"/>
        <v>0</v>
      </c>
      <c r="X103" s="8">
        <f t="shared" si="71"/>
        <v>0</v>
      </c>
      <c r="Y103" s="8">
        <f t="shared" si="72"/>
        <v>0</v>
      </c>
      <c r="Z103" s="8">
        <f>M104-M98</f>
        <v>21</v>
      </c>
      <c r="AA103" s="8">
        <f>SUM(T97,T98,T99,T100,T94)</f>
        <v>21</v>
      </c>
      <c r="AB103" s="8">
        <f>SUM(U97,U98,U99,U100,U101)</f>
        <v>19</v>
      </c>
      <c r="AC103" s="8">
        <f>SUM(V97,V98,V99,V100,V101)</f>
        <v>17</v>
      </c>
      <c r="AD103" s="8">
        <f>SUM(W97,W98,W99,W100,W101)</f>
        <v>0</v>
      </c>
      <c r="AE103" s="8">
        <f>SUM(X97,X98,X99,X100,X101)</f>
        <v>16</v>
      </c>
      <c r="AF103" s="8">
        <f>SUM(Y97,Y98,Y99,Y100,Y101)</f>
        <v>8</v>
      </c>
    </row>
    <row r="104" spans="1:32" x14ac:dyDescent="0.2">
      <c r="A104" s="5" t="s">
        <v>933</v>
      </c>
      <c r="B104" s="6">
        <v>42412</v>
      </c>
      <c r="C104" s="6">
        <v>42415</v>
      </c>
      <c r="D104" s="6">
        <v>42415</v>
      </c>
      <c r="E104" s="6">
        <v>42417</v>
      </c>
      <c r="F104" s="6">
        <v>42422</v>
      </c>
      <c r="G104" s="6">
        <v>42423</v>
      </c>
      <c r="H104" s="7">
        <v>42425</v>
      </c>
      <c r="I104" s="8">
        <f t="shared" si="73"/>
        <v>13</v>
      </c>
      <c r="J104" s="8"/>
      <c r="L104" s="6">
        <v>42457</v>
      </c>
      <c r="M104" s="8">
        <v>190</v>
      </c>
      <c r="N104" s="8">
        <v>188</v>
      </c>
      <c r="O104" s="8">
        <v>178</v>
      </c>
      <c r="P104" s="8">
        <v>166</v>
      </c>
      <c r="Q104" s="8">
        <v>44</v>
      </c>
      <c r="R104" s="8">
        <v>122</v>
      </c>
      <c r="S104" s="8">
        <v>149</v>
      </c>
      <c r="T104" s="8">
        <f t="shared" si="67"/>
        <v>7</v>
      </c>
      <c r="U104" s="8">
        <f t="shared" si="68"/>
        <v>7</v>
      </c>
      <c r="V104" s="8">
        <f t="shared" si="69"/>
        <v>5</v>
      </c>
      <c r="W104" s="8">
        <f t="shared" si="70"/>
        <v>0</v>
      </c>
      <c r="X104" s="8">
        <f t="shared" si="71"/>
        <v>0</v>
      </c>
      <c r="Y104" s="8">
        <f t="shared" si="72"/>
        <v>4</v>
      </c>
    </row>
    <row r="105" spans="1:32" x14ac:dyDescent="0.2">
      <c r="A105" s="5" t="s">
        <v>984</v>
      </c>
      <c r="B105" s="6">
        <v>42412</v>
      </c>
      <c r="C105" s="6">
        <v>42415</v>
      </c>
      <c r="D105" s="6">
        <v>42419</v>
      </c>
      <c r="E105" s="6">
        <v>42425</v>
      </c>
      <c r="G105" s="6">
        <v>42426</v>
      </c>
      <c r="H105" s="6">
        <v>42429</v>
      </c>
      <c r="I105" s="8">
        <f t="shared" si="73"/>
        <v>17</v>
      </c>
      <c r="J105" s="8"/>
      <c r="L105" s="6">
        <v>42458</v>
      </c>
      <c r="M105" s="8">
        <v>190</v>
      </c>
      <c r="N105" s="8">
        <v>190</v>
      </c>
      <c r="O105" s="8">
        <v>178</v>
      </c>
      <c r="P105" s="8">
        <v>170</v>
      </c>
      <c r="Q105" s="8">
        <v>44</v>
      </c>
      <c r="R105" s="8">
        <v>124</v>
      </c>
      <c r="S105" s="8">
        <v>153</v>
      </c>
      <c r="T105" s="8">
        <f t="shared" ref="T105:T115" si="74">N105-N104</f>
        <v>2</v>
      </c>
      <c r="U105" s="8">
        <f t="shared" ref="U105:U115" si="75">O105-O104</f>
        <v>0</v>
      </c>
      <c r="V105" s="8">
        <f t="shared" ref="V105:V115" si="76">P105-P104</f>
        <v>4</v>
      </c>
      <c r="W105" s="8">
        <f t="shared" ref="W105:W115" si="77">Q105-Q104</f>
        <v>0</v>
      </c>
      <c r="X105" s="8">
        <f t="shared" ref="X105:X115" si="78">R105-R104</f>
        <v>2</v>
      </c>
      <c r="Y105" s="8">
        <f t="shared" ref="Y105:Y115" si="79">S105-S104</f>
        <v>4</v>
      </c>
    </row>
    <row r="106" spans="1:32" x14ac:dyDescent="0.2">
      <c r="A106" s="5" t="s">
        <v>912</v>
      </c>
      <c r="B106" s="6">
        <v>42412</v>
      </c>
      <c r="C106" s="6">
        <v>42415</v>
      </c>
      <c r="D106" s="6">
        <v>42415</v>
      </c>
      <c r="E106" s="6">
        <v>42419</v>
      </c>
      <c r="F106" s="6">
        <v>42419</v>
      </c>
      <c r="G106" s="7">
        <v>42425</v>
      </c>
      <c r="H106" s="6">
        <v>42426</v>
      </c>
      <c r="I106" s="8">
        <f t="shared" si="73"/>
        <v>14</v>
      </c>
      <c r="J106" s="8"/>
      <c r="L106" s="6">
        <v>42459</v>
      </c>
      <c r="M106" s="8">
        <v>190</v>
      </c>
      <c r="N106" s="8">
        <v>190</v>
      </c>
      <c r="O106" s="8">
        <v>178</v>
      </c>
      <c r="P106" s="8">
        <v>170</v>
      </c>
      <c r="Q106" s="8">
        <v>44</v>
      </c>
      <c r="R106" s="8">
        <v>128</v>
      </c>
      <c r="S106" s="8">
        <v>160</v>
      </c>
      <c r="T106" s="8">
        <f t="shared" si="74"/>
        <v>0</v>
      </c>
      <c r="U106" s="8">
        <f t="shared" si="75"/>
        <v>0</v>
      </c>
      <c r="V106" s="8">
        <f t="shared" si="76"/>
        <v>0</v>
      </c>
      <c r="W106" s="8">
        <f t="shared" si="77"/>
        <v>0</v>
      </c>
      <c r="X106" s="8">
        <f t="shared" si="78"/>
        <v>4</v>
      </c>
      <c r="Y106" s="8">
        <f t="shared" si="79"/>
        <v>7</v>
      </c>
    </row>
    <row r="107" spans="1:32" x14ac:dyDescent="0.2">
      <c r="A107" s="5" t="s">
        <v>939</v>
      </c>
      <c r="B107" s="6">
        <v>42412</v>
      </c>
      <c r="C107" s="6">
        <v>42415</v>
      </c>
      <c r="D107" s="6">
        <v>42415</v>
      </c>
      <c r="E107" s="6">
        <v>42416</v>
      </c>
      <c r="F107" s="6">
        <v>42422</v>
      </c>
      <c r="G107" s="6">
        <v>42423</v>
      </c>
      <c r="H107" s="6">
        <v>42424</v>
      </c>
      <c r="I107" s="8">
        <f t="shared" si="73"/>
        <v>12</v>
      </c>
      <c r="J107" s="8"/>
      <c r="L107" s="6">
        <v>42460</v>
      </c>
      <c r="M107" s="8">
        <v>190</v>
      </c>
      <c r="N107" s="8">
        <v>190</v>
      </c>
      <c r="O107" s="8">
        <v>178</v>
      </c>
      <c r="P107" s="8">
        <v>175</v>
      </c>
      <c r="Q107" s="8">
        <v>44</v>
      </c>
      <c r="R107" s="8">
        <v>134</v>
      </c>
      <c r="S107" s="8">
        <v>164</v>
      </c>
      <c r="T107" s="8">
        <f t="shared" si="74"/>
        <v>0</v>
      </c>
      <c r="U107" s="8">
        <f t="shared" si="75"/>
        <v>0</v>
      </c>
      <c r="V107" s="8">
        <f t="shared" si="76"/>
        <v>5</v>
      </c>
      <c r="W107" s="8">
        <f t="shared" si="77"/>
        <v>0</v>
      </c>
      <c r="X107" s="8">
        <f t="shared" si="78"/>
        <v>6</v>
      </c>
      <c r="Y107" s="8">
        <f t="shared" si="79"/>
        <v>4</v>
      </c>
    </row>
    <row r="108" spans="1:32" x14ac:dyDescent="0.2">
      <c r="A108" s="5" t="s">
        <v>915</v>
      </c>
      <c r="B108" s="6">
        <v>42412</v>
      </c>
      <c r="C108" s="6">
        <v>42415</v>
      </c>
      <c r="D108" s="6">
        <v>42415</v>
      </c>
      <c r="F108" s="6">
        <v>42444</v>
      </c>
      <c r="H108" s="6">
        <v>42445</v>
      </c>
      <c r="I108" s="8">
        <f t="shared" si="73"/>
        <v>33</v>
      </c>
      <c r="J108" s="8"/>
      <c r="L108" s="6">
        <v>42461</v>
      </c>
      <c r="M108" s="8">
        <v>211</v>
      </c>
      <c r="N108" s="8">
        <v>199</v>
      </c>
      <c r="O108" s="8">
        <v>186</v>
      </c>
      <c r="P108" s="8">
        <v>175</v>
      </c>
      <c r="Q108" s="8">
        <v>44</v>
      </c>
      <c r="R108" s="8">
        <v>136</v>
      </c>
      <c r="S108" s="8">
        <v>169</v>
      </c>
      <c r="T108" s="8">
        <f t="shared" si="74"/>
        <v>9</v>
      </c>
      <c r="U108" s="8">
        <f t="shared" si="75"/>
        <v>8</v>
      </c>
      <c r="V108" s="8">
        <f t="shared" si="76"/>
        <v>0</v>
      </c>
      <c r="W108" s="8">
        <f t="shared" si="77"/>
        <v>0</v>
      </c>
      <c r="X108" s="8">
        <f t="shared" si="78"/>
        <v>2</v>
      </c>
      <c r="Y108" s="8">
        <f t="shared" si="79"/>
        <v>5</v>
      </c>
    </row>
    <row r="109" spans="1:32" x14ac:dyDescent="0.2">
      <c r="A109" s="4" t="s">
        <v>1107</v>
      </c>
      <c r="B109" s="6">
        <v>42426</v>
      </c>
      <c r="C109" s="6">
        <v>42426</v>
      </c>
      <c r="D109" s="6">
        <v>42426</v>
      </c>
      <c r="E109" s="6">
        <v>42429</v>
      </c>
      <c r="G109" s="6">
        <v>42430</v>
      </c>
      <c r="H109" s="6">
        <v>42430</v>
      </c>
      <c r="I109" s="8">
        <f t="shared" si="73"/>
        <v>4</v>
      </c>
      <c r="J109" s="8"/>
      <c r="L109" s="6">
        <v>42462</v>
      </c>
      <c r="M109" s="8">
        <v>211</v>
      </c>
      <c r="N109" s="8">
        <v>199</v>
      </c>
      <c r="O109" s="8">
        <v>186</v>
      </c>
      <c r="P109" s="8">
        <v>175</v>
      </c>
      <c r="Q109" s="8">
        <v>44</v>
      </c>
      <c r="R109" s="8">
        <v>136</v>
      </c>
      <c r="S109" s="8">
        <v>169</v>
      </c>
      <c r="T109" s="8">
        <f t="shared" si="74"/>
        <v>0</v>
      </c>
      <c r="U109" s="8">
        <f t="shared" si="75"/>
        <v>0</v>
      </c>
      <c r="V109" s="8">
        <f t="shared" si="76"/>
        <v>0</v>
      </c>
      <c r="W109" s="8">
        <f t="shared" si="77"/>
        <v>0</v>
      </c>
      <c r="X109" s="8">
        <f t="shared" si="78"/>
        <v>0</v>
      </c>
      <c r="Y109" s="8">
        <f t="shared" si="79"/>
        <v>0</v>
      </c>
      <c r="Z109" s="4" t="s">
        <v>1705</v>
      </c>
      <c r="AA109" s="4" t="s">
        <v>1706</v>
      </c>
    </row>
    <row r="110" spans="1:32" x14ac:dyDescent="0.2">
      <c r="A110" s="5" t="s">
        <v>1109</v>
      </c>
      <c r="B110" s="6">
        <v>42426</v>
      </c>
      <c r="C110" s="6">
        <v>42426</v>
      </c>
      <c r="D110" s="6">
        <v>42426</v>
      </c>
      <c r="E110" s="6">
        <v>42429</v>
      </c>
      <c r="F110" s="6">
        <v>42430</v>
      </c>
      <c r="G110" s="6">
        <v>42431</v>
      </c>
      <c r="H110" s="6">
        <v>42432</v>
      </c>
      <c r="I110" s="8">
        <f t="shared" si="73"/>
        <v>6</v>
      </c>
      <c r="J110" s="8"/>
      <c r="L110" s="6">
        <v>42463</v>
      </c>
      <c r="M110" s="8">
        <v>211</v>
      </c>
      <c r="N110" s="8">
        <v>199</v>
      </c>
      <c r="O110" s="8">
        <v>186</v>
      </c>
      <c r="P110" s="8">
        <v>175</v>
      </c>
      <c r="Q110" s="8">
        <v>44</v>
      </c>
      <c r="R110" s="8">
        <v>136</v>
      </c>
      <c r="S110" s="8">
        <v>169</v>
      </c>
      <c r="T110" s="8">
        <f t="shared" si="74"/>
        <v>0</v>
      </c>
      <c r="U110" s="8">
        <f t="shared" si="75"/>
        <v>0</v>
      </c>
      <c r="V110" s="8">
        <f t="shared" si="76"/>
        <v>0</v>
      </c>
      <c r="W110" s="8">
        <f t="shared" si="77"/>
        <v>0</v>
      </c>
      <c r="X110" s="8">
        <f t="shared" si="78"/>
        <v>0</v>
      </c>
      <c r="Y110" s="8">
        <f t="shared" si="79"/>
        <v>0</v>
      </c>
      <c r="Z110" s="8">
        <f>M111-M105</f>
        <v>21</v>
      </c>
      <c r="AA110" s="8">
        <f>SUM(T104,T105,T106,T107,T101)</f>
        <v>21</v>
      </c>
      <c r="AB110" s="8">
        <f>SUM(U104,U105,U106,U107,U108)</f>
        <v>15</v>
      </c>
      <c r="AC110" s="8">
        <f>SUM(V104,V105,V106,V107,V108)</f>
        <v>14</v>
      </c>
      <c r="AD110" s="8">
        <f>SUM(W104,W105,W106,W107,W108)</f>
        <v>0</v>
      </c>
      <c r="AE110" s="8">
        <f>SUM(X104,X105,X106,X107,X108)</f>
        <v>14</v>
      </c>
      <c r="AF110" s="8">
        <f>SUM(Y104,Y105,Y106,Y107,Y108)</f>
        <v>24</v>
      </c>
    </row>
    <row r="111" spans="1:32" x14ac:dyDescent="0.2">
      <c r="A111" s="5" t="s">
        <v>1111</v>
      </c>
      <c r="B111" s="6">
        <v>42426</v>
      </c>
      <c r="C111" s="6">
        <v>42426</v>
      </c>
      <c r="D111" s="6">
        <v>42426</v>
      </c>
      <c r="E111" s="6">
        <v>42429</v>
      </c>
      <c r="H111" s="6">
        <v>42429</v>
      </c>
      <c r="I111" s="8">
        <f t="shared" si="73"/>
        <v>3</v>
      </c>
      <c r="J111" s="8"/>
      <c r="L111" s="6">
        <v>42464</v>
      </c>
      <c r="M111" s="8">
        <v>211</v>
      </c>
      <c r="N111" s="8">
        <v>209</v>
      </c>
      <c r="O111" s="8">
        <v>194</v>
      </c>
      <c r="P111" s="8">
        <v>179</v>
      </c>
      <c r="Q111" s="8">
        <v>44</v>
      </c>
      <c r="R111" s="8">
        <v>140</v>
      </c>
      <c r="S111" s="8">
        <v>173</v>
      </c>
      <c r="T111" s="8">
        <f>N111-N110</f>
        <v>10</v>
      </c>
      <c r="U111" s="8">
        <f t="shared" si="75"/>
        <v>8</v>
      </c>
      <c r="V111" s="8">
        <f t="shared" si="76"/>
        <v>4</v>
      </c>
      <c r="W111" s="8">
        <f t="shared" si="77"/>
        <v>0</v>
      </c>
      <c r="X111" s="8">
        <f t="shared" si="78"/>
        <v>4</v>
      </c>
      <c r="Y111" s="8">
        <f t="shared" si="79"/>
        <v>4</v>
      </c>
    </row>
    <row r="112" spans="1:32" x14ac:dyDescent="0.2">
      <c r="A112" s="5" t="s">
        <v>1113</v>
      </c>
      <c r="B112" s="6">
        <v>42426</v>
      </c>
      <c r="C112" s="6">
        <v>42426</v>
      </c>
      <c r="D112" s="6">
        <v>42426</v>
      </c>
      <c r="E112" s="6">
        <v>42429</v>
      </c>
      <c r="H112" s="6">
        <v>42429</v>
      </c>
      <c r="I112" s="8">
        <f t="shared" si="73"/>
        <v>3</v>
      </c>
      <c r="J112" s="8"/>
      <c r="L112" s="6">
        <v>42465</v>
      </c>
      <c r="M112" s="8">
        <v>211</v>
      </c>
      <c r="N112" s="8">
        <v>211</v>
      </c>
      <c r="O112" s="8">
        <v>194</v>
      </c>
      <c r="P112" s="8">
        <v>184</v>
      </c>
      <c r="Q112" s="8">
        <v>44</v>
      </c>
      <c r="R112" s="8">
        <v>142</v>
      </c>
      <c r="S112" s="8">
        <v>178</v>
      </c>
      <c r="T112" s="8">
        <f t="shared" si="74"/>
        <v>2</v>
      </c>
      <c r="U112" s="8">
        <f t="shared" si="75"/>
        <v>0</v>
      </c>
      <c r="V112" s="8">
        <f t="shared" si="76"/>
        <v>5</v>
      </c>
      <c r="W112" s="8">
        <f t="shared" si="77"/>
        <v>0</v>
      </c>
      <c r="X112" s="8">
        <f t="shared" si="78"/>
        <v>2</v>
      </c>
      <c r="Y112" s="8">
        <f t="shared" si="79"/>
        <v>5</v>
      </c>
    </row>
    <row r="113" spans="1:32" x14ac:dyDescent="0.2">
      <c r="A113" s="5" t="s">
        <v>1115</v>
      </c>
      <c r="B113" s="6">
        <v>42426</v>
      </c>
      <c r="C113" s="6">
        <v>42426</v>
      </c>
      <c r="D113" s="6">
        <v>42426</v>
      </c>
      <c r="E113" s="6">
        <v>42430</v>
      </c>
      <c r="H113" s="6">
        <v>42430</v>
      </c>
      <c r="I113" s="8">
        <f t="shared" si="73"/>
        <v>4</v>
      </c>
      <c r="L113" s="6">
        <v>42466</v>
      </c>
      <c r="M113" s="8">
        <v>211</v>
      </c>
      <c r="N113" s="8">
        <v>211</v>
      </c>
      <c r="O113" s="8">
        <v>198</v>
      </c>
      <c r="P113" s="8">
        <v>188</v>
      </c>
      <c r="Q113" s="8">
        <v>44</v>
      </c>
      <c r="R113" s="8">
        <v>146</v>
      </c>
      <c r="S113" s="8">
        <v>181</v>
      </c>
      <c r="T113" s="8">
        <f t="shared" si="74"/>
        <v>0</v>
      </c>
      <c r="U113" s="8">
        <f t="shared" si="75"/>
        <v>4</v>
      </c>
      <c r="V113" s="8">
        <f t="shared" si="76"/>
        <v>4</v>
      </c>
      <c r="W113" s="8">
        <f t="shared" si="77"/>
        <v>0</v>
      </c>
      <c r="X113" s="8">
        <f t="shared" si="78"/>
        <v>4</v>
      </c>
      <c r="Y113" s="8">
        <f t="shared" si="79"/>
        <v>3</v>
      </c>
    </row>
    <row r="114" spans="1:32" x14ac:dyDescent="0.2">
      <c r="A114" s="5" t="s">
        <v>1117</v>
      </c>
      <c r="B114" s="6">
        <v>42426</v>
      </c>
      <c r="C114" s="6">
        <v>42426</v>
      </c>
      <c r="D114" s="6">
        <v>42426</v>
      </c>
      <c r="E114" s="6">
        <v>42430</v>
      </c>
      <c r="F114" s="6">
        <v>42430</v>
      </c>
      <c r="G114" s="6">
        <v>42431</v>
      </c>
      <c r="H114" s="6">
        <v>42432</v>
      </c>
      <c r="I114" s="8">
        <f t="shared" si="73"/>
        <v>6</v>
      </c>
      <c r="L114" s="6">
        <v>42467</v>
      </c>
      <c r="M114" s="8">
        <v>211</v>
      </c>
      <c r="N114" s="8">
        <v>211</v>
      </c>
      <c r="O114" s="8">
        <v>202</v>
      </c>
      <c r="P114" s="8">
        <v>192</v>
      </c>
      <c r="Q114" s="8">
        <v>44</v>
      </c>
      <c r="R114" s="8">
        <v>147</v>
      </c>
      <c r="S114" s="8">
        <v>185</v>
      </c>
      <c r="T114" s="8">
        <f t="shared" si="74"/>
        <v>0</v>
      </c>
      <c r="U114" s="8">
        <f t="shared" si="75"/>
        <v>4</v>
      </c>
      <c r="V114" s="8">
        <f t="shared" si="76"/>
        <v>4</v>
      </c>
      <c r="W114" s="8">
        <f t="shared" si="77"/>
        <v>0</v>
      </c>
      <c r="X114" s="8">
        <f t="shared" si="78"/>
        <v>1</v>
      </c>
      <c r="Y114" s="8">
        <f t="shared" si="79"/>
        <v>4</v>
      </c>
    </row>
    <row r="115" spans="1:32" x14ac:dyDescent="0.2">
      <c r="A115" s="5" t="s">
        <v>1119</v>
      </c>
      <c r="B115" s="6">
        <v>42426</v>
      </c>
      <c r="C115" s="6">
        <v>42426</v>
      </c>
      <c r="D115" s="6">
        <v>42426</v>
      </c>
      <c r="E115" s="6">
        <v>42430</v>
      </c>
      <c r="F115" s="6">
        <v>42430</v>
      </c>
      <c r="G115" s="6">
        <v>42432</v>
      </c>
      <c r="H115" s="6">
        <v>42433</v>
      </c>
      <c r="I115" s="8">
        <f t="shared" si="73"/>
        <v>7</v>
      </c>
      <c r="L115" s="6">
        <v>42468</v>
      </c>
      <c r="M115" s="8">
        <v>232</v>
      </c>
      <c r="N115" s="8">
        <v>218</v>
      </c>
      <c r="O115" s="8">
        <v>205</v>
      </c>
      <c r="P115" s="8">
        <v>196</v>
      </c>
      <c r="Q115" s="8">
        <v>44</v>
      </c>
      <c r="R115" s="8">
        <v>147</v>
      </c>
      <c r="S115" s="8">
        <v>186</v>
      </c>
      <c r="T115" s="8">
        <f t="shared" si="74"/>
        <v>7</v>
      </c>
      <c r="U115" s="8">
        <f t="shared" si="75"/>
        <v>3</v>
      </c>
      <c r="V115" s="8">
        <f t="shared" si="76"/>
        <v>4</v>
      </c>
      <c r="W115" s="8">
        <f t="shared" si="77"/>
        <v>0</v>
      </c>
      <c r="X115" s="8">
        <f t="shared" si="78"/>
        <v>0</v>
      </c>
      <c r="Y115" s="8">
        <f t="shared" si="79"/>
        <v>1</v>
      </c>
    </row>
    <row r="116" spans="1:32" x14ac:dyDescent="0.2">
      <c r="A116" s="5" t="s">
        <v>1121</v>
      </c>
      <c r="B116" s="6">
        <v>42426</v>
      </c>
      <c r="C116" s="6">
        <v>42426</v>
      </c>
      <c r="D116" s="6">
        <v>42426</v>
      </c>
      <c r="E116" s="6">
        <v>42430</v>
      </c>
      <c r="F116" s="6">
        <v>42430</v>
      </c>
      <c r="G116" s="6">
        <v>42432</v>
      </c>
      <c r="H116" s="6">
        <v>42432</v>
      </c>
      <c r="I116" s="8">
        <f t="shared" si="73"/>
        <v>6</v>
      </c>
      <c r="L116" s="6">
        <v>42469</v>
      </c>
      <c r="M116" s="8">
        <v>232</v>
      </c>
      <c r="N116" s="8">
        <v>218</v>
      </c>
      <c r="O116" s="8">
        <v>205</v>
      </c>
      <c r="P116" s="8">
        <v>196</v>
      </c>
      <c r="Q116" s="8">
        <v>44</v>
      </c>
      <c r="R116" s="8">
        <v>147</v>
      </c>
      <c r="S116" s="8">
        <v>186</v>
      </c>
      <c r="T116" s="8">
        <f t="shared" ref="T116:T123" si="80">N116-N115</f>
        <v>0</v>
      </c>
      <c r="U116" s="8">
        <f t="shared" ref="U116:U123" si="81">O116-O115</f>
        <v>0</v>
      </c>
      <c r="V116" s="8">
        <f t="shared" ref="V116:V123" si="82">P116-P115</f>
        <v>0</v>
      </c>
      <c r="W116" s="8">
        <f t="shared" ref="W116:W123" si="83">Q116-Q115</f>
        <v>0</v>
      </c>
      <c r="X116" s="8">
        <f t="shared" ref="X116:X123" si="84">R116-R115</f>
        <v>0</v>
      </c>
      <c r="Y116" s="8">
        <f t="shared" ref="Y116:Y123" si="85">S116-S115</f>
        <v>0</v>
      </c>
      <c r="Z116" s="4" t="s">
        <v>1707</v>
      </c>
      <c r="AA116" s="4" t="s">
        <v>1708</v>
      </c>
    </row>
    <row r="117" spans="1:32" x14ac:dyDescent="0.2">
      <c r="A117" s="5" t="s">
        <v>1217</v>
      </c>
      <c r="B117" s="6">
        <v>42433</v>
      </c>
      <c r="C117" s="6">
        <v>42436</v>
      </c>
      <c r="D117" s="6">
        <v>42436</v>
      </c>
      <c r="E117" s="6">
        <v>42438</v>
      </c>
      <c r="G117" s="6">
        <v>42439</v>
      </c>
      <c r="H117" s="6">
        <v>42440</v>
      </c>
      <c r="I117" s="8">
        <f t="shared" si="73"/>
        <v>7</v>
      </c>
      <c r="J117" s="8"/>
      <c r="L117" s="6">
        <v>42470</v>
      </c>
      <c r="M117" s="8">
        <v>232</v>
      </c>
      <c r="N117" s="8">
        <v>218</v>
      </c>
      <c r="O117" s="8">
        <v>205</v>
      </c>
      <c r="P117" s="8">
        <v>196</v>
      </c>
      <c r="Q117" s="8">
        <v>44</v>
      </c>
      <c r="R117" s="8">
        <v>147</v>
      </c>
      <c r="S117" s="8">
        <v>186</v>
      </c>
      <c r="T117" s="8">
        <f t="shared" si="80"/>
        <v>0</v>
      </c>
      <c r="U117" s="8">
        <f t="shared" si="81"/>
        <v>0</v>
      </c>
      <c r="V117" s="8">
        <f t="shared" si="82"/>
        <v>0</v>
      </c>
      <c r="W117" s="8">
        <f t="shared" si="83"/>
        <v>0</v>
      </c>
      <c r="X117" s="8">
        <f t="shared" si="84"/>
        <v>0</v>
      </c>
      <c r="Y117" s="8">
        <f t="shared" si="85"/>
        <v>0</v>
      </c>
      <c r="Z117" s="8">
        <f>M118-M112</f>
        <v>21</v>
      </c>
      <c r="AA117" s="8">
        <f>SUM(T111,T112,T113,T114,T108)</f>
        <v>21</v>
      </c>
      <c r="AB117" s="8">
        <f>SUM(U111,U112,U113,U114,U115)</f>
        <v>19</v>
      </c>
      <c r="AC117" s="8">
        <f>SUM(V111,V112,V113,V114,V115)</f>
        <v>21</v>
      </c>
      <c r="AD117" s="8">
        <f>SUM(W111,W112,W113,W114,W115)</f>
        <v>0</v>
      </c>
      <c r="AE117" s="8">
        <f>SUM(X111,X112,X113,X114,X115)</f>
        <v>11</v>
      </c>
      <c r="AF117" s="8">
        <f>SUM(Y111,Y112,Y113,Y114,Y115)</f>
        <v>17</v>
      </c>
    </row>
    <row r="118" spans="1:32" x14ac:dyDescent="0.2">
      <c r="A118" s="5" t="s">
        <v>1214</v>
      </c>
      <c r="B118" s="6">
        <v>42433</v>
      </c>
      <c r="C118" s="6">
        <v>42436</v>
      </c>
      <c r="D118" s="6">
        <v>42436</v>
      </c>
      <c r="E118" s="6">
        <v>42438</v>
      </c>
      <c r="H118" s="6">
        <v>42438</v>
      </c>
      <c r="I118" s="8">
        <f t="shared" si="73"/>
        <v>5</v>
      </c>
      <c r="J118" s="8"/>
      <c r="L118" s="6">
        <v>42471</v>
      </c>
      <c r="M118" s="8">
        <v>232</v>
      </c>
      <c r="N118" s="8">
        <v>232</v>
      </c>
      <c r="O118" s="8">
        <v>209</v>
      </c>
      <c r="P118" s="8">
        <v>201</v>
      </c>
      <c r="Q118" s="8">
        <v>44</v>
      </c>
      <c r="R118" s="8">
        <v>153</v>
      </c>
      <c r="S118" s="8">
        <v>186</v>
      </c>
      <c r="T118" s="8">
        <f t="shared" si="80"/>
        <v>14</v>
      </c>
      <c r="U118" s="8">
        <f t="shared" si="81"/>
        <v>4</v>
      </c>
      <c r="V118" s="8">
        <f t="shared" si="82"/>
        <v>5</v>
      </c>
      <c r="W118" s="8">
        <f t="shared" si="83"/>
        <v>0</v>
      </c>
      <c r="X118" s="8">
        <f t="shared" si="84"/>
        <v>6</v>
      </c>
      <c r="Y118" s="8">
        <f t="shared" si="85"/>
        <v>0</v>
      </c>
    </row>
    <row r="119" spans="1:32" x14ac:dyDescent="0.2">
      <c r="A119" s="5" t="s">
        <v>1213</v>
      </c>
      <c r="B119" s="6">
        <v>42433</v>
      </c>
      <c r="C119" s="6">
        <v>42436</v>
      </c>
      <c r="D119" s="6">
        <v>42436</v>
      </c>
      <c r="E119" s="6">
        <v>42438</v>
      </c>
      <c r="G119" s="6">
        <v>42439</v>
      </c>
      <c r="H119" s="6">
        <v>42440</v>
      </c>
      <c r="I119" s="8">
        <f t="shared" si="73"/>
        <v>7</v>
      </c>
      <c r="J119" s="8"/>
      <c r="L119" s="6">
        <v>42472</v>
      </c>
      <c r="M119" s="8">
        <v>232</v>
      </c>
      <c r="N119" s="8">
        <v>232</v>
      </c>
      <c r="O119" s="8">
        <v>217</v>
      </c>
      <c r="P119" s="8">
        <v>205</v>
      </c>
      <c r="Q119" s="8">
        <v>44</v>
      </c>
      <c r="R119" s="8">
        <v>157</v>
      </c>
      <c r="S119" s="8">
        <v>190</v>
      </c>
      <c r="T119" s="8">
        <f t="shared" si="80"/>
        <v>0</v>
      </c>
      <c r="U119" s="8">
        <f t="shared" si="81"/>
        <v>8</v>
      </c>
      <c r="V119" s="8">
        <f t="shared" si="82"/>
        <v>4</v>
      </c>
      <c r="W119" s="8">
        <f t="shared" si="83"/>
        <v>0</v>
      </c>
      <c r="X119" s="8">
        <f t="shared" si="84"/>
        <v>4</v>
      </c>
      <c r="Y119" s="8">
        <f t="shared" si="85"/>
        <v>4</v>
      </c>
    </row>
    <row r="120" spans="1:32" x14ac:dyDescent="0.2">
      <c r="A120" s="5" t="s">
        <v>1241</v>
      </c>
      <c r="B120" s="6">
        <v>42433</v>
      </c>
      <c r="C120" s="6">
        <v>42436</v>
      </c>
      <c r="D120" s="6">
        <v>42438</v>
      </c>
      <c r="E120" s="6">
        <v>42439</v>
      </c>
      <c r="G120" s="6">
        <v>42440</v>
      </c>
      <c r="H120" s="6">
        <v>42443</v>
      </c>
      <c r="I120" s="8">
        <f t="shared" si="73"/>
        <v>10</v>
      </c>
      <c r="J120" s="8"/>
      <c r="L120" s="6">
        <v>42473</v>
      </c>
      <c r="T120" s="8">
        <f t="shared" si="80"/>
        <v>-232</v>
      </c>
      <c r="U120" s="8">
        <f t="shared" si="81"/>
        <v>-217</v>
      </c>
      <c r="V120" s="8">
        <f t="shared" si="82"/>
        <v>-205</v>
      </c>
      <c r="W120" s="8">
        <f t="shared" si="83"/>
        <v>-44</v>
      </c>
      <c r="X120" s="8">
        <f t="shared" si="84"/>
        <v>-157</v>
      </c>
      <c r="Y120" s="8">
        <f t="shared" si="85"/>
        <v>-190</v>
      </c>
    </row>
    <row r="121" spans="1:32" x14ac:dyDescent="0.2">
      <c r="A121" s="5" t="s">
        <v>951</v>
      </c>
      <c r="B121" s="6">
        <v>42433</v>
      </c>
      <c r="C121" s="6">
        <v>42436</v>
      </c>
      <c r="D121" s="6">
        <v>42436</v>
      </c>
      <c r="E121" s="6">
        <v>42437</v>
      </c>
      <c r="G121" s="6">
        <v>42438</v>
      </c>
      <c r="H121" s="6">
        <v>42443</v>
      </c>
      <c r="I121" s="8">
        <f t="shared" si="73"/>
        <v>10</v>
      </c>
      <c r="J121" s="8"/>
      <c r="L121" s="6">
        <v>42474</v>
      </c>
      <c r="T121" s="8">
        <f t="shared" si="80"/>
        <v>0</v>
      </c>
      <c r="U121" s="8">
        <f t="shared" si="81"/>
        <v>0</v>
      </c>
      <c r="V121" s="8">
        <f t="shared" si="82"/>
        <v>0</v>
      </c>
      <c r="W121" s="8">
        <f t="shared" si="83"/>
        <v>0</v>
      </c>
      <c r="X121" s="8">
        <f t="shared" si="84"/>
        <v>0</v>
      </c>
      <c r="Y121" s="8">
        <f t="shared" si="85"/>
        <v>0</v>
      </c>
    </row>
    <row r="122" spans="1:32" x14ac:dyDescent="0.2">
      <c r="A122" s="5" t="s">
        <v>1239</v>
      </c>
      <c r="B122" s="6">
        <v>42433</v>
      </c>
      <c r="C122" s="6">
        <v>42436</v>
      </c>
      <c r="D122" s="6">
        <v>42438</v>
      </c>
      <c r="E122" s="6">
        <v>42439</v>
      </c>
      <c r="G122" s="6">
        <v>42440</v>
      </c>
      <c r="H122" s="6">
        <v>42443</v>
      </c>
      <c r="I122" s="8">
        <f t="shared" si="73"/>
        <v>10</v>
      </c>
      <c r="J122" s="8"/>
      <c r="L122" s="6">
        <v>42475</v>
      </c>
      <c r="T122" s="8">
        <f t="shared" si="80"/>
        <v>0</v>
      </c>
      <c r="U122" s="8">
        <f t="shared" si="81"/>
        <v>0</v>
      </c>
      <c r="V122" s="8">
        <f t="shared" si="82"/>
        <v>0</v>
      </c>
      <c r="W122" s="8">
        <f t="shared" si="83"/>
        <v>0</v>
      </c>
      <c r="X122" s="8">
        <f t="shared" si="84"/>
        <v>0</v>
      </c>
      <c r="Y122" s="8">
        <f t="shared" si="85"/>
        <v>0</v>
      </c>
    </row>
    <row r="123" spans="1:32" x14ac:dyDescent="0.2">
      <c r="A123" s="5" t="s">
        <v>1220</v>
      </c>
      <c r="B123" s="6">
        <v>42433</v>
      </c>
      <c r="C123" s="6">
        <v>42436</v>
      </c>
      <c r="D123" s="6">
        <v>42436</v>
      </c>
      <c r="E123" s="6">
        <v>42437</v>
      </c>
      <c r="G123" s="6">
        <v>42438</v>
      </c>
      <c r="H123" s="6">
        <v>42443</v>
      </c>
      <c r="I123" s="8">
        <f t="shared" si="73"/>
        <v>10</v>
      </c>
      <c r="L123" s="6">
        <v>42476</v>
      </c>
      <c r="T123" s="8">
        <f t="shared" si="80"/>
        <v>0</v>
      </c>
      <c r="U123" s="8">
        <f t="shared" si="81"/>
        <v>0</v>
      </c>
      <c r="V123" s="8">
        <f t="shared" si="82"/>
        <v>0</v>
      </c>
      <c r="W123" s="8">
        <f t="shared" si="83"/>
        <v>0</v>
      </c>
      <c r="X123" s="8">
        <f t="shared" si="84"/>
        <v>0</v>
      </c>
      <c r="Y123" s="8">
        <f t="shared" si="85"/>
        <v>0</v>
      </c>
    </row>
    <row r="124" spans="1:32" x14ac:dyDescent="0.2">
      <c r="A124" s="5" t="s">
        <v>1222</v>
      </c>
      <c r="B124" s="6">
        <v>42433</v>
      </c>
      <c r="C124" s="6">
        <v>42436</v>
      </c>
      <c r="D124" s="6">
        <v>42436</v>
      </c>
      <c r="E124" s="6">
        <v>42437</v>
      </c>
      <c r="G124" s="6">
        <v>42439</v>
      </c>
      <c r="H124" s="6">
        <v>42440</v>
      </c>
      <c r="I124" s="8">
        <f t="shared" si="73"/>
        <v>7</v>
      </c>
      <c r="L124" s="6">
        <v>42477</v>
      </c>
    </row>
    <row r="125" spans="1:32" x14ac:dyDescent="0.2">
      <c r="A125" s="5" t="s">
        <v>1224</v>
      </c>
      <c r="B125" s="6">
        <v>42433</v>
      </c>
      <c r="C125" s="6">
        <v>42436</v>
      </c>
      <c r="D125" s="6">
        <v>42436</v>
      </c>
      <c r="E125" s="6">
        <v>42437</v>
      </c>
      <c r="G125" s="6">
        <v>42439</v>
      </c>
      <c r="H125" s="6">
        <v>42440</v>
      </c>
      <c r="I125" s="8">
        <f t="shared" si="73"/>
        <v>7</v>
      </c>
      <c r="L125" s="6">
        <v>42478</v>
      </c>
    </row>
    <row r="126" spans="1:32" x14ac:dyDescent="0.2">
      <c r="A126" s="5" t="s">
        <v>1226</v>
      </c>
      <c r="B126" s="6">
        <v>42433</v>
      </c>
      <c r="C126" s="6">
        <v>42433</v>
      </c>
      <c r="D126" s="6">
        <v>42436</v>
      </c>
      <c r="E126" s="6">
        <v>42438</v>
      </c>
      <c r="G126" s="6">
        <v>42439</v>
      </c>
      <c r="H126" s="6">
        <v>42443</v>
      </c>
      <c r="I126" s="8">
        <f t="shared" si="73"/>
        <v>10</v>
      </c>
      <c r="L126" s="6">
        <v>42479</v>
      </c>
    </row>
    <row r="127" spans="1:32" x14ac:dyDescent="0.2">
      <c r="A127" s="5" t="s">
        <v>986</v>
      </c>
      <c r="B127" s="6">
        <v>42433</v>
      </c>
      <c r="C127" s="6">
        <v>42433</v>
      </c>
      <c r="D127" s="6">
        <v>42433</v>
      </c>
      <c r="E127" s="6">
        <v>42436</v>
      </c>
      <c r="G127" s="6">
        <v>42436</v>
      </c>
      <c r="H127" s="6">
        <v>42438</v>
      </c>
      <c r="I127" s="8">
        <f t="shared" si="73"/>
        <v>5</v>
      </c>
    </row>
    <row r="128" spans="1:32" x14ac:dyDescent="0.2">
      <c r="A128" s="5" t="s">
        <v>1204</v>
      </c>
      <c r="B128" s="6">
        <v>42433</v>
      </c>
      <c r="C128" s="6">
        <v>42433</v>
      </c>
      <c r="D128" s="6">
        <v>42433</v>
      </c>
      <c r="E128" s="6">
        <v>42436</v>
      </c>
      <c r="G128" s="6">
        <v>42436</v>
      </c>
      <c r="H128" s="6">
        <v>42438</v>
      </c>
      <c r="I128" s="8">
        <f t="shared" si="73"/>
        <v>5</v>
      </c>
    </row>
    <row r="129" spans="1:9" x14ac:dyDescent="0.2">
      <c r="A129" s="19" t="s">
        <v>1206</v>
      </c>
      <c r="B129" s="6">
        <v>42433</v>
      </c>
      <c r="C129" s="6">
        <v>42433</v>
      </c>
      <c r="D129" s="6">
        <v>42433</v>
      </c>
      <c r="E129" s="6">
        <v>42436</v>
      </c>
      <c r="G129" s="6">
        <v>42437</v>
      </c>
      <c r="H129" s="6">
        <v>42438</v>
      </c>
      <c r="I129" s="8">
        <f t="shared" si="73"/>
        <v>5</v>
      </c>
    </row>
    <row r="130" spans="1:9" x14ac:dyDescent="0.2">
      <c r="A130" s="5"/>
      <c r="B130" s="6">
        <v>42433</v>
      </c>
      <c r="C130" s="6">
        <v>42436</v>
      </c>
      <c r="I130" s="8"/>
    </row>
    <row r="131" spans="1:9" x14ac:dyDescent="0.2">
      <c r="A131" s="5" t="s">
        <v>985</v>
      </c>
      <c r="B131" s="6">
        <v>42433</v>
      </c>
      <c r="C131" s="6">
        <v>42433</v>
      </c>
      <c r="D131" s="6">
        <v>42433</v>
      </c>
      <c r="E131" s="6">
        <v>42436</v>
      </c>
      <c r="G131" s="6">
        <v>42437</v>
      </c>
      <c r="H131" s="6">
        <v>42438</v>
      </c>
      <c r="I131" s="8">
        <f t="shared" si="73"/>
        <v>5</v>
      </c>
    </row>
    <row r="132" spans="1:9" x14ac:dyDescent="0.2">
      <c r="A132" s="5" t="s">
        <v>1335</v>
      </c>
      <c r="B132" s="6">
        <v>42440</v>
      </c>
      <c r="C132" s="6">
        <v>42444</v>
      </c>
      <c r="D132" s="6">
        <v>42444</v>
      </c>
      <c r="E132" s="6">
        <v>42445</v>
      </c>
      <c r="G132" s="6">
        <v>42446</v>
      </c>
      <c r="H132" s="6">
        <v>42447</v>
      </c>
      <c r="I132" s="8">
        <f t="shared" si="73"/>
        <v>7</v>
      </c>
    </row>
    <row r="133" spans="1:9" x14ac:dyDescent="0.2">
      <c r="A133" s="5" t="s">
        <v>1380</v>
      </c>
      <c r="B133" s="6">
        <v>42440</v>
      </c>
      <c r="C133" s="6">
        <v>42443</v>
      </c>
      <c r="D133" s="6">
        <v>42446</v>
      </c>
      <c r="E133" s="6">
        <v>42447</v>
      </c>
      <c r="G133" s="6">
        <v>42450</v>
      </c>
      <c r="H133" s="6">
        <v>42451</v>
      </c>
      <c r="I133" s="8">
        <f t="shared" si="73"/>
        <v>11</v>
      </c>
    </row>
    <row r="134" spans="1:9" x14ac:dyDescent="0.2">
      <c r="A134" s="5"/>
      <c r="B134" s="6">
        <v>42440</v>
      </c>
      <c r="I134" s="8"/>
    </row>
    <row r="135" spans="1:9" x14ac:dyDescent="0.2">
      <c r="A135" s="5"/>
      <c r="B135" s="6">
        <v>42440</v>
      </c>
      <c r="I135" s="8"/>
    </row>
    <row r="136" spans="1:9" x14ac:dyDescent="0.2">
      <c r="A136" s="5" t="s">
        <v>1301</v>
      </c>
      <c r="B136" s="6">
        <v>42440</v>
      </c>
      <c r="C136" s="6">
        <v>42443</v>
      </c>
      <c r="D136" s="6">
        <v>42443</v>
      </c>
      <c r="E136" s="6">
        <v>42444</v>
      </c>
      <c r="G136" s="6">
        <v>42446</v>
      </c>
      <c r="H136" s="6">
        <v>42451</v>
      </c>
      <c r="I136" s="8">
        <f t="shared" si="73"/>
        <v>11</v>
      </c>
    </row>
    <row r="137" spans="1:9" x14ac:dyDescent="0.2">
      <c r="A137" s="5" t="s">
        <v>1303</v>
      </c>
      <c r="B137" s="6">
        <v>42440</v>
      </c>
      <c r="C137" s="6">
        <v>42443</v>
      </c>
      <c r="D137" s="6">
        <v>42443</v>
      </c>
      <c r="E137" s="6">
        <v>42444</v>
      </c>
      <c r="G137" s="6">
        <v>42446</v>
      </c>
      <c r="H137" s="6">
        <v>42446</v>
      </c>
      <c r="I137" s="8">
        <f t="shared" si="73"/>
        <v>6</v>
      </c>
    </row>
    <row r="138" spans="1:9" x14ac:dyDescent="0.2">
      <c r="A138" s="5" t="s">
        <v>1283</v>
      </c>
      <c r="B138" s="6">
        <v>42440</v>
      </c>
      <c r="C138" s="6">
        <v>42440</v>
      </c>
      <c r="D138" s="6">
        <v>42440</v>
      </c>
      <c r="E138" s="6">
        <v>42443</v>
      </c>
      <c r="G138" s="6">
        <v>42443</v>
      </c>
      <c r="H138" s="6">
        <v>42443</v>
      </c>
      <c r="I138" s="8">
        <f t="shared" si="73"/>
        <v>3</v>
      </c>
    </row>
    <row r="139" spans="1:9" x14ac:dyDescent="0.2">
      <c r="A139" s="5" t="s">
        <v>987</v>
      </c>
      <c r="B139" s="6">
        <v>42440</v>
      </c>
      <c r="C139" s="6">
        <v>42440</v>
      </c>
      <c r="D139" s="6">
        <v>42440</v>
      </c>
      <c r="E139" s="6">
        <v>42443</v>
      </c>
      <c r="H139" s="6">
        <v>42443</v>
      </c>
      <c r="I139" s="8">
        <f t="shared" si="73"/>
        <v>3</v>
      </c>
    </row>
    <row r="140" spans="1:9" x14ac:dyDescent="0.2">
      <c r="A140" s="5" t="s">
        <v>1215</v>
      </c>
      <c r="B140" s="6">
        <v>42440</v>
      </c>
      <c r="C140" s="6">
        <v>42440</v>
      </c>
      <c r="D140" s="6">
        <v>42440</v>
      </c>
      <c r="E140" s="6">
        <v>42443</v>
      </c>
      <c r="G140" s="6">
        <v>42443</v>
      </c>
      <c r="H140" s="6">
        <v>42445</v>
      </c>
      <c r="I140" s="8">
        <f t="shared" si="73"/>
        <v>5</v>
      </c>
    </row>
    <row r="141" spans="1:9" x14ac:dyDescent="0.2">
      <c r="A141" s="5"/>
      <c r="B141" s="6">
        <v>42440</v>
      </c>
      <c r="C141" s="6">
        <v>42440</v>
      </c>
      <c r="I141" s="8"/>
    </row>
    <row r="142" spans="1:9" x14ac:dyDescent="0.2">
      <c r="A142" s="5" t="s">
        <v>1287</v>
      </c>
      <c r="B142" s="6">
        <v>42440</v>
      </c>
      <c r="C142" s="6">
        <v>42440</v>
      </c>
      <c r="D142" s="6">
        <v>42440</v>
      </c>
      <c r="E142" s="6">
        <v>42443</v>
      </c>
      <c r="G142" s="6">
        <v>42443</v>
      </c>
      <c r="H142" s="6">
        <v>42445</v>
      </c>
      <c r="I142" s="8">
        <f t="shared" si="73"/>
        <v>5</v>
      </c>
    </row>
    <row r="143" spans="1:9" x14ac:dyDescent="0.2">
      <c r="A143" s="5" t="s">
        <v>1289</v>
      </c>
      <c r="B143" s="6">
        <v>42440</v>
      </c>
      <c r="C143" s="6">
        <v>42440</v>
      </c>
      <c r="D143" s="6">
        <v>42440</v>
      </c>
      <c r="E143" s="6">
        <v>42443</v>
      </c>
      <c r="G143" s="6">
        <v>42444</v>
      </c>
      <c r="H143" s="6">
        <v>42445</v>
      </c>
      <c r="I143" s="8">
        <f t="shared" si="73"/>
        <v>5</v>
      </c>
    </row>
    <row r="144" spans="1:9" x14ac:dyDescent="0.2">
      <c r="A144" s="5" t="s">
        <v>1291</v>
      </c>
      <c r="B144" s="6">
        <v>42440</v>
      </c>
      <c r="C144" s="6">
        <v>42440</v>
      </c>
      <c r="D144" s="6">
        <v>42440</v>
      </c>
      <c r="E144" s="6">
        <v>42443</v>
      </c>
      <c r="G144" s="6">
        <v>42445</v>
      </c>
      <c r="H144" s="6">
        <v>42446</v>
      </c>
      <c r="I144" s="8">
        <f t="shared" si="73"/>
        <v>6</v>
      </c>
    </row>
    <row r="145" spans="1:9" x14ac:dyDescent="0.2">
      <c r="A145" s="5" t="s">
        <v>1293</v>
      </c>
      <c r="B145" s="6">
        <v>42440</v>
      </c>
      <c r="C145" s="6">
        <v>42440</v>
      </c>
      <c r="D145" s="6">
        <v>42440</v>
      </c>
      <c r="E145" s="6">
        <v>42443</v>
      </c>
      <c r="G145" s="6">
        <v>42445</v>
      </c>
      <c r="H145" s="6">
        <v>42446</v>
      </c>
      <c r="I145" s="8">
        <f t="shared" si="73"/>
        <v>6</v>
      </c>
    </row>
    <row r="146" spans="1:9" x14ac:dyDescent="0.2">
      <c r="A146" s="5" t="s">
        <v>1295</v>
      </c>
      <c r="B146" s="6">
        <v>42440</v>
      </c>
      <c r="C146" s="6">
        <v>42440</v>
      </c>
      <c r="D146" s="6">
        <v>42440</v>
      </c>
      <c r="E146" s="6">
        <v>42443</v>
      </c>
      <c r="G146" s="6">
        <v>42445</v>
      </c>
      <c r="H146" s="6">
        <v>42446</v>
      </c>
      <c r="I146" s="8">
        <f t="shared" si="73"/>
        <v>6</v>
      </c>
    </row>
    <row r="147" spans="1:9" x14ac:dyDescent="0.2">
      <c r="A147" s="5" t="s">
        <v>1342</v>
      </c>
      <c r="B147" s="6">
        <v>42440</v>
      </c>
      <c r="C147" s="6">
        <v>42443</v>
      </c>
      <c r="D147" s="6">
        <v>42444</v>
      </c>
      <c r="E147" s="6">
        <v>42445</v>
      </c>
      <c r="G147" s="6">
        <v>42446</v>
      </c>
      <c r="H147" s="6">
        <v>42447</v>
      </c>
      <c r="I147" s="8">
        <f t="shared" si="73"/>
        <v>7</v>
      </c>
    </row>
    <row r="148" spans="1:9" x14ac:dyDescent="0.2">
      <c r="A148" s="5" t="s">
        <v>1307</v>
      </c>
      <c r="B148" s="6">
        <v>42440</v>
      </c>
      <c r="C148" s="6">
        <v>42443</v>
      </c>
      <c r="D148" s="6">
        <v>42443</v>
      </c>
      <c r="E148" s="6">
        <v>42444</v>
      </c>
      <c r="G148" s="6">
        <v>42446</v>
      </c>
      <c r="H148" s="6">
        <v>42447</v>
      </c>
      <c r="I148" s="8">
        <f t="shared" si="73"/>
        <v>7</v>
      </c>
    </row>
    <row r="149" spans="1:9" x14ac:dyDescent="0.2">
      <c r="A149" s="5" t="s">
        <v>1340</v>
      </c>
      <c r="B149" s="6">
        <v>42440</v>
      </c>
      <c r="C149" s="6">
        <v>42443</v>
      </c>
      <c r="D149" s="6">
        <v>42444</v>
      </c>
      <c r="E149" s="6">
        <v>42445</v>
      </c>
      <c r="G149" s="6">
        <v>42446</v>
      </c>
      <c r="H149" s="6">
        <v>42447</v>
      </c>
      <c r="I149" s="8">
        <f t="shared" si="73"/>
        <v>7</v>
      </c>
    </row>
    <row r="150" spans="1:9" x14ac:dyDescent="0.2">
      <c r="A150" s="5" t="s">
        <v>1423</v>
      </c>
      <c r="B150" s="6">
        <v>42447</v>
      </c>
      <c r="C150" s="6">
        <v>42447</v>
      </c>
      <c r="D150" s="6">
        <v>42447</v>
      </c>
      <c r="E150" s="6">
        <v>42450</v>
      </c>
      <c r="G150" s="6"/>
      <c r="H150" s="6">
        <v>42459</v>
      </c>
      <c r="I150" s="8">
        <f t="shared" si="73"/>
        <v>12</v>
      </c>
    </row>
    <row r="151" spans="1:9" x14ac:dyDescent="0.2">
      <c r="A151" s="5" t="s">
        <v>1425</v>
      </c>
      <c r="B151" s="6">
        <v>42447</v>
      </c>
      <c r="C151" s="6">
        <v>42447</v>
      </c>
      <c r="D151" s="6">
        <v>42447</v>
      </c>
      <c r="E151" s="6">
        <v>42450</v>
      </c>
      <c r="G151" s="6">
        <v>42451</v>
      </c>
      <c r="H151" s="6">
        <v>42452</v>
      </c>
      <c r="I151" s="8">
        <f t="shared" si="73"/>
        <v>5</v>
      </c>
    </row>
    <row r="152" spans="1:9" x14ac:dyDescent="0.2">
      <c r="A152" s="5" t="s">
        <v>1426</v>
      </c>
      <c r="B152" s="6">
        <v>42447</v>
      </c>
      <c r="C152" s="6">
        <v>42447</v>
      </c>
      <c r="D152" s="6">
        <v>42447</v>
      </c>
      <c r="E152" s="6">
        <v>42450</v>
      </c>
      <c r="G152" s="6">
        <v>42451</v>
      </c>
      <c r="H152" s="6">
        <v>42453</v>
      </c>
      <c r="I152" s="8">
        <f t="shared" si="73"/>
        <v>6</v>
      </c>
    </row>
    <row r="153" spans="1:9" x14ac:dyDescent="0.2">
      <c r="A153" s="5" t="s">
        <v>1429</v>
      </c>
      <c r="B153" s="6">
        <v>42447</v>
      </c>
      <c r="C153" s="6">
        <v>42447</v>
      </c>
      <c r="D153" s="6">
        <v>42447</v>
      </c>
      <c r="E153" s="6">
        <v>42450</v>
      </c>
      <c r="G153" s="6">
        <v>42451</v>
      </c>
      <c r="H153" s="6">
        <v>42452</v>
      </c>
      <c r="I153" s="8">
        <f t="shared" si="73"/>
        <v>5</v>
      </c>
    </row>
    <row r="154" spans="1:9" x14ac:dyDescent="0.2">
      <c r="A154" s="5" t="s">
        <v>1417</v>
      </c>
      <c r="B154" s="6">
        <v>42447</v>
      </c>
      <c r="C154" s="6">
        <v>42447</v>
      </c>
      <c r="D154" s="6">
        <v>42447</v>
      </c>
      <c r="E154" s="6">
        <v>42451</v>
      </c>
      <c r="G154" s="6">
        <v>42459</v>
      </c>
      <c r="H154" s="6">
        <v>42460</v>
      </c>
      <c r="I154" s="8">
        <f t="shared" si="73"/>
        <v>13</v>
      </c>
    </row>
    <row r="155" spans="1:9" x14ac:dyDescent="0.2">
      <c r="A155" s="5" t="s">
        <v>1418</v>
      </c>
      <c r="B155" s="6">
        <v>42447</v>
      </c>
      <c r="C155" s="6">
        <v>42447</v>
      </c>
      <c r="D155" s="6">
        <v>42447</v>
      </c>
      <c r="E155" s="6">
        <v>42451</v>
      </c>
      <c r="G155" s="6">
        <v>42459</v>
      </c>
      <c r="H155" s="6">
        <v>42460</v>
      </c>
      <c r="I155" s="8">
        <f t="shared" si="73"/>
        <v>13</v>
      </c>
    </row>
    <row r="156" spans="1:9" x14ac:dyDescent="0.2">
      <c r="A156" s="5" t="s">
        <v>1468</v>
      </c>
      <c r="B156" s="6">
        <v>42447</v>
      </c>
      <c r="C156" s="6">
        <v>42447</v>
      </c>
      <c r="D156" s="6">
        <v>42452</v>
      </c>
      <c r="E156" s="6">
        <v>42453</v>
      </c>
      <c r="G156" s="6">
        <v>42454</v>
      </c>
      <c r="H156" s="6">
        <v>42458</v>
      </c>
      <c r="I156" s="8">
        <f t="shared" si="73"/>
        <v>11</v>
      </c>
    </row>
    <row r="157" spans="1:9" x14ac:dyDescent="0.2">
      <c r="A157" s="5" t="s">
        <v>1419</v>
      </c>
      <c r="B157" s="6">
        <v>42447</v>
      </c>
      <c r="C157" s="6">
        <v>42447</v>
      </c>
      <c r="D157" s="6">
        <v>42447</v>
      </c>
      <c r="E157" s="6">
        <v>42451</v>
      </c>
      <c r="G157" s="6">
        <v>42459</v>
      </c>
      <c r="H157" s="6">
        <v>42460</v>
      </c>
      <c r="I157" s="8">
        <f t="shared" si="73"/>
        <v>13</v>
      </c>
    </row>
    <row r="158" spans="1:9" x14ac:dyDescent="0.2">
      <c r="A158" s="5" t="s">
        <v>1421</v>
      </c>
      <c r="B158" s="6">
        <v>42447</v>
      </c>
      <c r="C158" s="6">
        <v>42447</v>
      </c>
      <c r="D158" s="6">
        <v>42447</v>
      </c>
      <c r="E158" s="6">
        <v>42451</v>
      </c>
      <c r="G158" s="6">
        <v>42459</v>
      </c>
      <c r="H158" s="6">
        <v>42461</v>
      </c>
      <c r="I158" s="8">
        <f t="shared" si="73"/>
        <v>14</v>
      </c>
    </row>
    <row r="159" spans="1:9" x14ac:dyDescent="0.2">
      <c r="A159" s="5" t="s">
        <v>1443</v>
      </c>
      <c r="B159" s="6">
        <v>42447</v>
      </c>
      <c r="C159" s="6">
        <v>42450</v>
      </c>
      <c r="D159" s="6">
        <v>42450</v>
      </c>
      <c r="E159" s="6">
        <v>42452</v>
      </c>
      <c r="G159" s="6">
        <v>42453</v>
      </c>
      <c r="H159" s="6">
        <v>42457</v>
      </c>
      <c r="I159" s="8">
        <f t="shared" si="73"/>
        <v>10</v>
      </c>
    </row>
    <row r="160" spans="1:9" x14ac:dyDescent="0.2">
      <c r="A160" s="5"/>
      <c r="B160" s="6">
        <v>42447</v>
      </c>
      <c r="C160" s="6">
        <v>42450</v>
      </c>
      <c r="D160" s="6"/>
      <c r="E160" s="6"/>
      <c r="G160" s="6"/>
      <c r="I160" s="8"/>
    </row>
    <row r="161" spans="1:9" x14ac:dyDescent="0.2">
      <c r="A161" s="5" t="s">
        <v>1441</v>
      </c>
      <c r="B161" s="6">
        <v>42447</v>
      </c>
      <c r="C161" s="6">
        <v>42450</v>
      </c>
      <c r="D161" s="6">
        <v>42450</v>
      </c>
      <c r="E161" s="6">
        <v>42452</v>
      </c>
      <c r="G161" s="6">
        <v>42454</v>
      </c>
      <c r="H161" s="6">
        <v>42459</v>
      </c>
      <c r="I161" s="8">
        <f t="shared" si="73"/>
        <v>12</v>
      </c>
    </row>
    <row r="162" spans="1:9" x14ac:dyDescent="0.2">
      <c r="A162" s="5" t="s">
        <v>1464</v>
      </c>
      <c r="B162" s="6">
        <v>42447</v>
      </c>
      <c r="C162" s="6">
        <v>42450</v>
      </c>
      <c r="D162" s="6">
        <v>42452</v>
      </c>
      <c r="I162" s="8"/>
    </row>
    <row r="163" spans="1:9" x14ac:dyDescent="0.2">
      <c r="A163" s="5" t="s">
        <v>1438</v>
      </c>
      <c r="B163" s="6">
        <v>42447</v>
      </c>
      <c r="C163" s="6">
        <v>42447</v>
      </c>
      <c r="D163" s="6">
        <v>42450</v>
      </c>
      <c r="E163" s="6">
        <v>42452</v>
      </c>
      <c r="G163" s="6">
        <v>42453</v>
      </c>
      <c r="H163" s="6">
        <v>42458</v>
      </c>
      <c r="I163" s="8">
        <f t="shared" ref="I163:I206" si="86">H163-B163</f>
        <v>11</v>
      </c>
    </row>
    <row r="164" spans="1:9" x14ac:dyDescent="0.2">
      <c r="A164" s="5" t="s">
        <v>1437</v>
      </c>
      <c r="B164" s="6">
        <v>42447</v>
      </c>
      <c r="C164" s="6">
        <v>42447</v>
      </c>
      <c r="D164" s="6">
        <v>42450</v>
      </c>
      <c r="E164" s="6">
        <v>42453</v>
      </c>
      <c r="G164" s="6">
        <v>42453</v>
      </c>
      <c r="H164" s="6">
        <v>42457</v>
      </c>
      <c r="I164" s="8">
        <f t="shared" si="86"/>
        <v>10</v>
      </c>
    </row>
    <row r="165" spans="1:9" x14ac:dyDescent="0.2">
      <c r="A165" s="5" t="s">
        <v>1450</v>
      </c>
      <c r="B165" s="6">
        <v>42447</v>
      </c>
      <c r="C165" s="6">
        <v>42447</v>
      </c>
      <c r="D165" s="6">
        <v>42450</v>
      </c>
      <c r="E165" s="6">
        <v>42451</v>
      </c>
      <c r="G165" s="6">
        <v>42454</v>
      </c>
      <c r="H165" s="6">
        <v>42458</v>
      </c>
      <c r="I165" s="8">
        <f t="shared" si="86"/>
        <v>11</v>
      </c>
    </row>
    <row r="166" spans="1:9" x14ac:dyDescent="0.2">
      <c r="A166" s="5" t="s">
        <v>1216</v>
      </c>
      <c r="B166" s="6">
        <v>42447</v>
      </c>
      <c r="C166" s="6">
        <v>42450</v>
      </c>
      <c r="D166" s="6">
        <v>42450</v>
      </c>
      <c r="E166" s="6">
        <v>42452</v>
      </c>
      <c r="G166" s="6">
        <v>42452</v>
      </c>
      <c r="H166" s="6">
        <v>42457</v>
      </c>
      <c r="I166" s="8">
        <f t="shared" si="86"/>
        <v>10</v>
      </c>
    </row>
    <row r="167" spans="1:9" x14ac:dyDescent="0.2">
      <c r="A167" s="5"/>
      <c r="B167" s="6">
        <v>42447</v>
      </c>
      <c r="C167" s="6">
        <v>42450</v>
      </c>
      <c r="I167" s="8"/>
    </row>
    <row r="168" spans="1:9" x14ac:dyDescent="0.2">
      <c r="A168" s="5" t="s">
        <v>1466</v>
      </c>
      <c r="B168" s="6">
        <v>42447</v>
      </c>
      <c r="C168" s="6">
        <v>42450</v>
      </c>
      <c r="D168" s="6">
        <v>42452</v>
      </c>
      <c r="E168" s="6">
        <v>42453</v>
      </c>
      <c r="G168" s="6">
        <v>42454</v>
      </c>
      <c r="H168" s="6">
        <v>42457</v>
      </c>
      <c r="I168" s="8">
        <f t="shared" si="86"/>
        <v>10</v>
      </c>
    </row>
    <row r="169" spans="1:9" x14ac:dyDescent="0.2">
      <c r="A169" s="5" t="s">
        <v>1447</v>
      </c>
      <c r="B169" s="6">
        <v>42447</v>
      </c>
      <c r="C169" s="6">
        <v>42450</v>
      </c>
      <c r="D169" s="6">
        <v>42450</v>
      </c>
      <c r="E169" s="6">
        <v>42453</v>
      </c>
      <c r="G169" s="6">
        <v>42453</v>
      </c>
      <c r="H169" s="6">
        <v>42458</v>
      </c>
      <c r="I169" s="8">
        <f t="shared" si="86"/>
        <v>11</v>
      </c>
    </row>
    <row r="170" spans="1:9" x14ac:dyDescent="0.2">
      <c r="A170" s="5" t="s">
        <v>1445</v>
      </c>
      <c r="B170" s="6">
        <v>42447</v>
      </c>
      <c r="C170" s="6">
        <v>42450</v>
      </c>
      <c r="D170" s="6">
        <v>42450</v>
      </c>
      <c r="I170" s="8"/>
    </row>
    <row r="171" spans="1:9" x14ac:dyDescent="0.2">
      <c r="A171" s="5" t="s">
        <v>1552</v>
      </c>
      <c r="B171" s="6">
        <v>42454</v>
      </c>
      <c r="C171" s="6">
        <v>42457</v>
      </c>
      <c r="D171" s="6">
        <v>42457</v>
      </c>
      <c r="E171" s="6">
        <v>42460</v>
      </c>
      <c r="G171" s="6">
        <v>42460</v>
      </c>
      <c r="H171" s="6">
        <v>42461</v>
      </c>
      <c r="I171" s="8">
        <f t="shared" si="86"/>
        <v>7</v>
      </c>
    </row>
    <row r="172" spans="1:9" x14ac:dyDescent="0.2">
      <c r="A172" s="5" t="s">
        <v>1550</v>
      </c>
      <c r="B172" s="6">
        <v>42454</v>
      </c>
      <c r="C172" s="6">
        <v>42457</v>
      </c>
      <c r="D172" s="6">
        <v>42457</v>
      </c>
      <c r="E172" s="6">
        <v>42460</v>
      </c>
      <c r="G172" s="6">
        <v>42460</v>
      </c>
      <c r="H172" s="6">
        <v>42464</v>
      </c>
      <c r="I172" s="8">
        <f t="shared" si="86"/>
        <v>10</v>
      </c>
    </row>
    <row r="173" spans="1:9" x14ac:dyDescent="0.2">
      <c r="A173" s="5" t="s">
        <v>1562</v>
      </c>
      <c r="B173" s="6">
        <v>42454</v>
      </c>
      <c r="C173" s="6">
        <v>42457</v>
      </c>
      <c r="D173" s="6">
        <v>42457</v>
      </c>
      <c r="E173" s="6">
        <v>42458</v>
      </c>
      <c r="G173" s="6">
        <v>42464</v>
      </c>
      <c r="H173" s="6">
        <v>42466</v>
      </c>
      <c r="I173" s="8">
        <f t="shared" si="86"/>
        <v>12</v>
      </c>
    </row>
    <row r="174" spans="1:9" x14ac:dyDescent="0.2">
      <c r="A174" s="5" t="s">
        <v>1527</v>
      </c>
      <c r="B174" s="6">
        <v>42454</v>
      </c>
      <c r="C174" s="6">
        <v>42454</v>
      </c>
      <c r="D174" s="6">
        <v>42454</v>
      </c>
      <c r="E174" s="6">
        <v>42457</v>
      </c>
      <c r="G174" s="6">
        <v>42460</v>
      </c>
      <c r="H174" s="6">
        <v>42461</v>
      </c>
      <c r="I174" s="8">
        <f t="shared" si="86"/>
        <v>7</v>
      </c>
    </row>
    <row r="175" spans="1:9" x14ac:dyDescent="0.2">
      <c r="A175" s="5" t="s">
        <v>1529</v>
      </c>
      <c r="B175" s="6">
        <v>42454</v>
      </c>
      <c r="C175" s="6">
        <v>42454</v>
      </c>
      <c r="D175" s="6">
        <v>42454</v>
      </c>
      <c r="E175" s="6">
        <v>42457</v>
      </c>
      <c r="H175" s="6">
        <v>42459</v>
      </c>
      <c r="I175" s="8">
        <f t="shared" si="86"/>
        <v>5</v>
      </c>
    </row>
    <row r="176" spans="1:9" x14ac:dyDescent="0.2">
      <c r="A176" s="5" t="s">
        <v>1554</v>
      </c>
      <c r="B176" s="6">
        <v>42454</v>
      </c>
      <c r="C176" s="6">
        <v>42454</v>
      </c>
      <c r="D176" s="6">
        <v>42457</v>
      </c>
      <c r="E176" s="6">
        <v>42460</v>
      </c>
      <c r="G176" s="6">
        <v>42461</v>
      </c>
      <c r="H176" s="6">
        <v>42464</v>
      </c>
      <c r="I176" s="8">
        <f t="shared" si="86"/>
        <v>10</v>
      </c>
    </row>
    <row r="177" spans="1:9" x14ac:dyDescent="0.2">
      <c r="A177" s="5" t="s">
        <v>1560</v>
      </c>
      <c r="B177" s="6">
        <v>42454</v>
      </c>
      <c r="C177" s="6">
        <v>42457</v>
      </c>
      <c r="D177" s="6">
        <v>42457</v>
      </c>
      <c r="E177" s="6">
        <v>42458</v>
      </c>
      <c r="H177" s="6">
        <v>42459</v>
      </c>
      <c r="I177" s="8">
        <f t="shared" si="86"/>
        <v>5</v>
      </c>
    </row>
    <row r="178" spans="1:9" x14ac:dyDescent="0.2">
      <c r="A178" s="5" t="s">
        <v>1531</v>
      </c>
      <c r="B178" s="6">
        <v>42454</v>
      </c>
      <c r="C178" s="6">
        <v>42454</v>
      </c>
      <c r="D178" s="6">
        <v>42454</v>
      </c>
      <c r="H178" s="6">
        <v>42466</v>
      </c>
      <c r="I178" s="8">
        <f t="shared" si="86"/>
        <v>12</v>
      </c>
    </row>
    <row r="179" spans="1:9" x14ac:dyDescent="0.2">
      <c r="A179" s="5" t="s">
        <v>1533</v>
      </c>
      <c r="B179" s="6">
        <v>42454</v>
      </c>
      <c r="C179" s="6">
        <v>42454</v>
      </c>
      <c r="D179" s="6">
        <v>42454</v>
      </c>
      <c r="E179" s="6">
        <v>42457</v>
      </c>
      <c r="G179" s="6">
        <v>42458</v>
      </c>
      <c r="H179" s="6">
        <v>42459</v>
      </c>
      <c r="I179" s="8">
        <f t="shared" si="86"/>
        <v>5</v>
      </c>
    </row>
    <row r="180" spans="1:9" x14ac:dyDescent="0.2">
      <c r="A180" s="5"/>
      <c r="B180" s="6">
        <v>42454</v>
      </c>
      <c r="C180" s="6">
        <v>42454</v>
      </c>
      <c r="D180" s="6"/>
      <c r="I180" s="8"/>
    </row>
    <row r="181" spans="1:9" x14ac:dyDescent="0.2">
      <c r="A181" s="5" t="s">
        <v>1535</v>
      </c>
      <c r="B181" s="6">
        <v>42454</v>
      </c>
      <c r="C181" s="6">
        <v>42454</v>
      </c>
      <c r="D181" s="6">
        <v>42454</v>
      </c>
      <c r="E181" s="6">
        <v>42457</v>
      </c>
      <c r="G181" s="6">
        <v>42460</v>
      </c>
      <c r="H181" s="6">
        <v>42460</v>
      </c>
      <c r="I181" s="8">
        <f t="shared" si="86"/>
        <v>6</v>
      </c>
    </row>
    <row r="182" spans="1:9" x14ac:dyDescent="0.2">
      <c r="A182" s="5" t="s">
        <v>1537</v>
      </c>
      <c r="B182" s="6">
        <v>42454</v>
      </c>
      <c r="C182" s="6">
        <v>42454</v>
      </c>
      <c r="D182" s="6">
        <v>42454</v>
      </c>
      <c r="E182" s="6">
        <v>42457</v>
      </c>
      <c r="G182" s="6">
        <v>42460</v>
      </c>
      <c r="H182" s="6">
        <v>42461</v>
      </c>
      <c r="I182" s="8">
        <f t="shared" si="86"/>
        <v>7</v>
      </c>
    </row>
    <row r="183" spans="1:9" x14ac:dyDescent="0.2">
      <c r="A183" s="5" t="s">
        <v>1525</v>
      </c>
      <c r="B183" s="6">
        <v>42454</v>
      </c>
      <c r="C183" s="6">
        <v>42454</v>
      </c>
      <c r="D183" s="6">
        <v>42454</v>
      </c>
      <c r="E183" s="6">
        <v>42458</v>
      </c>
      <c r="G183" s="6">
        <v>42460</v>
      </c>
      <c r="H183" s="6">
        <v>42464</v>
      </c>
      <c r="I183" s="8">
        <f t="shared" si="86"/>
        <v>10</v>
      </c>
    </row>
    <row r="184" spans="1:9" x14ac:dyDescent="0.2">
      <c r="A184" s="5" t="s">
        <v>1558</v>
      </c>
      <c r="B184" s="6">
        <v>42454</v>
      </c>
      <c r="C184" s="6">
        <v>42457</v>
      </c>
      <c r="D184" s="6">
        <v>42457</v>
      </c>
      <c r="E184" s="6">
        <v>42460</v>
      </c>
      <c r="G184" s="6">
        <v>42464</v>
      </c>
      <c r="H184" s="6">
        <v>42466</v>
      </c>
      <c r="I184" s="8">
        <f t="shared" si="86"/>
        <v>12</v>
      </c>
    </row>
    <row r="185" spans="1:9" x14ac:dyDescent="0.2">
      <c r="A185" s="5" t="s">
        <v>1556</v>
      </c>
      <c r="B185" s="6">
        <v>42454</v>
      </c>
      <c r="C185" s="6">
        <v>42457</v>
      </c>
      <c r="D185" s="6">
        <v>42457</v>
      </c>
      <c r="E185" s="6">
        <v>42460</v>
      </c>
      <c r="G185" s="6">
        <v>42461</v>
      </c>
      <c r="H185" s="6">
        <v>42464</v>
      </c>
      <c r="I185" s="8">
        <f t="shared" si="86"/>
        <v>10</v>
      </c>
    </row>
    <row r="186" spans="1:9" x14ac:dyDescent="0.2">
      <c r="A186" s="5" t="s">
        <v>1590</v>
      </c>
      <c r="B186" s="6">
        <v>42454</v>
      </c>
      <c r="C186" s="6">
        <v>42454</v>
      </c>
      <c r="D186" s="6">
        <v>42461</v>
      </c>
      <c r="E186" s="6">
        <v>42465</v>
      </c>
      <c r="G186" s="6">
        <v>42466</v>
      </c>
      <c r="H186" s="6">
        <v>42467</v>
      </c>
      <c r="I186" s="8">
        <f t="shared" si="86"/>
        <v>13</v>
      </c>
    </row>
    <row r="187" spans="1:9" x14ac:dyDescent="0.2">
      <c r="A187" s="5" t="s">
        <v>1635</v>
      </c>
      <c r="B187" s="6">
        <v>42454</v>
      </c>
      <c r="C187" s="6">
        <v>42454</v>
      </c>
      <c r="D187" s="6">
        <v>42461</v>
      </c>
      <c r="E187" s="6">
        <v>42464</v>
      </c>
      <c r="G187" s="6">
        <v>42465</v>
      </c>
      <c r="H187" s="6">
        <v>42465</v>
      </c>
      <c r="I187" s="8">
        <f t="shared" si="86"/>
        <v>11</v>
      </c>
    </row>
    <row r="188" spans="1:9" x14ac:dyDescent="0.2">
      <c r="A188" s="5" t="s">
        <v>1523</v>
      </c>
      <c r="B188" s="6">
        <v>42454</v>
      </c>
      <c r="C188" s="6">
        <v>42454</v>
      </c>
      <c r="D188" s="6">
        <v>42454</v>
      </c>
      <c r="E188" s="6">
        <v>42458</v>
      </c>
      <c r="H188" s="6">
        <v>42459</v>
      </c>
      <c r="I188" s="8">
        <f t="shared" si="86"/>
        <v>5</v>
      </c>
    </row>
    <row r="189" spans="1:9" x14ac:dyDescent="0.2">
      <c r="A189" s="5" t="s">
        <v>1631</v>
      </c>
      <c r="B189" s="6">
        <v>42454</v>
      </c>
      <c r="C189" s="6">
        <v>42458</v>
      </c>
      <c r="D189" s="6">
        <v>42461</v>
      </c>
      <c r="E189" s="6">
        <v>42464</v>
      </c>
      <c r="G189" s="6">
        <v>42464</v>
      </c>
      <c r="H189" s="6">
        <v>42465</v>
      </c>
      <c r="I189" s="8">
        <f t="shared" si="86"/>
        <v>11</v>
      </c>
    </row>
    <row r="190" spans="1:9" x14ac:dyDescent="0.2">
      <c r="A190" s="5" t="s">
        <v>1568</v>
      </c>
      <c r="B190" s="6">
        <v>42454</v>
      </c>
      <c r="C190" s="6">
        <v>42458</v>
      </c>
      <c r="D190" s="6">
        <v>42461</v>
      </c>
      <c r="E190" s="6">
        <v>42464</v>
      </c>
      <c r="G190" s="6">
        <v>42464</v>
      </c>
      <c r="H190" s="6">
        <v>42465</v>
      </c>
      <c r="I190" s="8">
        <f t="shared" si="86"/>
        <v>11</v>
      </c>
    </row>
    <row r="191" spans="1:9" x14ac:dyDescent="0.2">
      <c r="A191" s="5" t="s">
        <v>1570</v>
      </c>
      <c r="B191" s="6">
        <v>42454</v>
      </c>
      <c r="C191" s="6">
        <v>42457</v>
      </c>
      <c r="D191" s="6">
        <v>42461</v>
      </c>
      <c r="E191" s="6">
        <v>42464</v>
      </c>
      <c r="G191" s="6">
        <v>42465</v>
      </c>
      <c r="H191" s="6">
        <v>42465</v>
      </c>
      <c r="I191" s="8">
        <f t="shared" si="86"/>
        <v>11</v>
      </c>
    </row>
    <row r="192" spans="1:9" x14ac:dyDescent="0.2">
      <c r="A192" s="5" t="s">
        <v>1572</v>
      </c>
      <c r="B192" s="6">
        <v>42461</v>
      </c>
      <c r="C192" s="6">
        <v>42464</v>
      </c>
      <c r="D192" s="6">
        <v>42467</v>
      </c>
      <c r="E192" s="6">
        <v>42468</v>
      </c>
      <c r="G192" s="6">
        <v>42472</v>
      </c>
      <c r="I192" s="8"/>
    </row>
    <row r="193" spans="1:9" x14ac:dyDescent="0.2">
      <c r="A193" s="5" t="s">
        <v>1696</v>
      </c>
      <c r="B193" s="6">
        <v>42461</v>
      </c>
      <c r="C193" s="6">
        <v>42465</v>
      </c>
      <c r="D193" s="6">
        <v>42467</v>
      </c>
      <c r="E193" s="6">
        <v>42471</v>
      </c>
      <c r="G193" s="6">
        <v>42472</v>
      </c>
      <c r="H193" s="6">
        <v>42472</v>
      </c>
      <c r="I193" s="8">
        <f t="shared" si="86"/>
        <v>11</v>
      </c>
    </row>
    <row r="194" spans="1:9" x14ac:dyDescent="0.2">
      <c r="A194" s="5" t="s">
        <v>1704</v>
      </c>
      <c r="B194" s="6">
        <v>42461</v>
      </c>
      <c r="C194" s="6">
        <v>42465</v>
      </c>
      <c r="D194" s="6">
        <v>42467</v>
      </c>
      <c r="E194" s="6">
        <v>42468</v>
      </c>
      <c r="G194" s="6">
        <v>42472</v>
      </c>
      <c r="H194" s="6">
        <v>42472</v>
      </c>
      <c r="I194" s="8">
        <f t="shared" si="86"/>
        <v>11</v>
      </c>
    </row>
    <row r="195" spans="1:9" x14ac:dyDescent="0.2">
      <c r="A195" s="5" t="s">
        <v>1573</v>
      </c>
      <c r="B195" s="6">
        <v>42461</v>
      </c>
      <c r="C195" s="6">
        <v>42461</v>
      </c>
      <c r="D195" s="6">
        <v>42461</v>
      </c>
      <c r="E195" s="6">
        <v>42465</v>
      </c>
      <c r="G195" s="6">
        <v>42466</v>
      </c>
      <c r="H195" s="6">
        <v>42467</v>
      </c>
      <c r="I195" s="8">
        <f t="shared" si="86"/>
        <v>6</v>
      </c>
    </row>
    <row r="196" spans="1:9" x14ac:dyDescent="0.2">
      <c r="A196" s="5" t="s">
        <v>1639</v>
      </c>
      <c r="B196" s="6">
        <v>42461</v>
      </c>
      <c r="C196" s="6">
        <v>42461</v>
      </c>
      <c r="D196" s="6">
        <v>42461</v>
      </c>
      <c r="E196" s="6">
        <v>42465</v>
      </c>
      <c r="H196" s="6">
        <v>42465</v>
      </c>
      <c r="I196" s="8">
        <f t="shared" si="86"/>
        <v>4</v>
      </c>
    </row>
    <row r="197" spans="1:9" x14ac:dyDescent="0.2">
      <c r="A197" s="5" t="s">
        <v>1637</v>
      </c>
      <c r="B197" s="6">
        <v>42461</v>
      </c>
      <c r="C197" s="6">
        <v>42461</v>
      </c>
      <c r="D197" s="6">
        <v>42461</v>
      </c>
      <c r="E197" s="6">
        <v>42465</v>
      </c>
      <c r="G197" s="6">
        <v>42466</v>
      </c>
      <c r="H197" s="6">
        <v>42467</v>
      </c>
      <c r="I197" s="8">
        <f t="shared" si="86"/>
        <v>6</v>
      </c>
    </row>
    <row r="198" spans="1:9" x14ac:dyDescent="0.2">
      <c r="A198" s="5" t="s">
        <v>1698</v>
      </c>
      <c r="B198" s="6">
        <v>42461</v>
      </c>
      <c r="C198" s="6">
        <v>42461</v>
      </c>
      <c r="D198" s="6">
        <v>42466</v>
      </c>
      <c r="E198" s="6">
        <v>42468</v>
      </c>
      <c r="G198" s="6">
        <v>42471</v>
      </c>
      <c r="I198" s="8"/>
    </row>
    <row r="199" spans="1:9" x14ac:dyDescent="0.2">
      <c r="A199" s="5" t="s">
        <v>1702</v>
      </c>
      <c r="B199" s="6">
        <v>42461</v>
      </c>
      <c r="C199" s="6">
        <v>42461</v>
      </c>
      <c r="D199" s="6">
        <v>42466</v>
      </c>
      <c r="E199" s="6">
        <v>42471</v>
      </c>
      <c r="I199" s="8"/>
    </row>
    <row r="200" spans="1:9" x14ac:dyDescent="0.2">
      <c r="A200" s="5" t="s">
        <v>1701</v>
      </c>
      <c r="B200" s="6">
        <v>42461</v>
      </c>
      <c r="C200" s="6">
        <v>42461</v>
      </c>
      <c r="D200" s="6">
        <v>42466</v>
      </c>
      <c r="E200" s="6">
        <v>42468</v>
      </c>
      <c r="I200" s="8"/>
    </row>
    <row r="201" spans="1:9" x14ac:dyDescent="0.2">
      <c r="A201" s="5" t="s">
        <v>1668</v>
      </c>
      <c r="B201" s="6">
        <v>42461</v>
      </c>
      <c r="C201" s="6">
        <v>42461</v>
      </c>
      <c r="D201" s="6">
        <v>42464</v>
      </c>
      <c r="E201" s="6">
        <v>42467</v>
      </c>
      <c r="G201" s="6">
        <v>42471</v>
      </c>
      <c r="I201" s="8"/>
    </row>
    <row r="202" spans="1:9" x14ac:dyDescent="0.2">
      <c r="A202" s="5" t="s">
        <v>1666</v>
      </c>
      <c r="B202" s="6">
        <v>42461</v>
      </c>
      <c r="C202" s="6">
        <v>42461</v>
      </c>
      <c r="D202" s="6">
        <v>42464</v>
      </c>
      <c r="E202" s="6">
        <v>42467</v>
      </c>
      <c r="G202" s="6">
        <v>42471</v>
      </c>
      <c r="I202" s="8"/>
    </row>
    <row r="203" spans="1:9" x14ac:dyDescent="0.2">
      <c r="A203" s="5" t="s">
        <v>1729</v>
      </c>
      <c r="B203" s="6">
        <v>42461</v>
      </c>
      <c r="C203" s="6">
        <v>42461</v>
      </c>
      <c r="D203" s="6">
        <v>42467</v>
      </c>
      <c r="E203" s="6">
        <v>42468</v>
      </c>
      <c r="G203" s="6">
        <v>42472</v>
      </c>
      <c r="H203" s="6">
        <v>42472</v>
      </c>
      <c r="I203" s="8">
        <f t="shared" si="86"/>
        <v>11</v>
      </c>
    </row>
    <row r="204" spans="1:9" x14ac:dyDescent="0.2">
      <c r="A204" s="5" t="s">
        <v>1673</v>
      </c>
      <c r="B204" s="6">
        <v>42461</v>
      </c>
      <c r="C204" s="6">
        <v>42464</v>
      </c>
      <c r="D204" s="6">
        <v>42464</v>
      </c>
      <c r="E204" s="6">
        <v>42466</v>
      </c>
      <c r="G204" s="6">
        <v>42466</v>
      </c>
      <c r="H204" s="6">
        <v>42467</v>
      </c>
      <c r="I204" s="8">
        <f t="shared" si="86"/>
        <v>6</v>
      </c>
    </row>
    <row r="205" spans="1:9" x14ac:dyDescent="0.2">
      <c r="A205" s="5" t="s">
        <v>1675</v>
      </c>
      <c r="B205" s="6">
        <v>42461</v>
      </c>
      <c r="C205" s="6">
        <v>42464</v>
      </c>
      <c r="D205" s="6">
        <v>42464</v>
      </c>
      <c r="E205" s="6">
        <v>42466</v>
      </c>
      <c r="G205" s="6">
        <v>42467</v>
      </c>
      <c r="H205" s="6">
        <v>42468</v>
      </c>
      <c r="I205" s="8">
        <f t="shared" si="86"/>
        <v>7</v>
      </c>
    </row>
    <row r="206" spans="1:9" x14ac:dyDescent="0.2">
      <c r="A206" s="5" t="s">
        <v>1677</v>
      </c>
      <c r="B206" s="6">
        <v>42461</v>
      </c>
      <c r="C206" s="6">
        <v>42464</v>
      </c>
      <c r="D206" s="6">
        <v>42464</v>
      </c>
      <c r="E206" s="6">
        <v>42466</v>
      </c>
      <c r="H206" s="6">
        <v>42466</v>
      </c>
      <c r="I206" s="8">
        <f t="shared" si="86"/>
        <v>5</v>
      </c>
    </row>
    <row r="207" spans="1:9" x14ac:dyDescent="0.2">
      <c r="A207" s="5" t="s">
        <v>1773</v>
      </c>
      <c r="B207" s="6">
        <v>42461</v>
      </c>
      <c r="C207" s="6">
        <v>42464</v>
      </c>
      <c r="D207" s="6">
        <v>42468</v>
      </c>
    </row>
    <row r="208" spans="1:9" x14ac:dyDescent="0.2">
      <c r="A208" s="5" t="s">
        <v>1679</v>
      </c>
      <c r="B208" s="6">
        <v>42461</v>
      </c>
      <c r="C208" s="6">
        <v>42464</v>
      </c>
      <c r="D208" s="6">
        <v>42464</v>
      </c>
      <c r="E208" s="6">
        <v>42465</v>
      </c>
    </row>
    <row r="209" spans="1:9" x14ac:dyDescent="0.2">
      <c r="A209" s="5" t="s">
        <v>1770</v>
      </c>
      <c r="B209" s="6">
        <v>42461</v>
      </c>
      <c r="C209" s="6">
        <v>42464</v>
      </c>
      <c r="D209" s="6">
        <v>42468</v>
      </c>
      <c r="E209" s="6">
        <v>42471</v>
      </c>
    </row>
    <row r="210" spans="1:9" x14ac:dyDescent="0.2">
      <c r="A210" s="5" t="s">
        <v>1670</v>
      </c>
      <c r="B210" s="6">
        <v>42461</v>
      </c>
      <c r="C210" s="6">
        <v>42464</v>
      </c>
      <c r="D210" s="6">
        <v>42464</v>
      </c>
      <c r="E210" s="6">
        <v>42467</v>
      </c>
      <c r="G210" s="6">
        <v>42471</v>
      </c>
    </row>
    <row r="211" spans="1:9" x14ac:dyDescent="0.2">
      <c r="A211" s="5" t="s">
        <v>1569</v>
      </c>
      <c r="B211" s="6">
        <v>42461</v>
      </c>
      <c r="C211" s="6">
        <v>42464</v>
      </c>
      <c r="D211" s="6">
        <v>42464</v>
      </c>
      <c r="E211" s="6">
        <v>42466</v>
      </c>
      <c r="G211" s="6">
        <v>42471</v>
      </c>
    </row>
    <row r="212" spans="1:9" x14ac:dyDescent="0.2">
      <c r="A212" s="5" t="s">
        <v>1699</v>
      </c>
      <c r="B212" s="6">
        <v>42461</v>
      </c>
      <c r="C212" s="6">
        <v>42464</v>
      </c>
      <c r="D212" s="6">
        <v>42466</v>
      </c>
      <c r="E212" s="6">
        <v>42467</v>
      </c>
      <c r="G212" s="6">
        <v>42471</v>
      </c>
      <c r="H212" s="6">
        <v>42472</v>
      </c>
      <c r="I212" s="8">
        <f>H212-B212</f>
        <v>11</v>
      </c>
    </row>
    <row r="213" spans="1:9" x14ac:dyDescent="0.2">
      <c r="A213" s="5"/>
      <c r="B213" s="6">
        <v>42468</v>
      </c>
      <c r="C213" s="6">
        <v>42468</v>
      </c>
      <c r="D213" s="6"/>
      <c r="E213" s="6"/>
    </row>
    <row r="214" spans="1:9" x14ac:dyDescent="0.2">
      <c r="A214" s="5"/>
      <c r="B214" s="6">
        <v>42468</v>
      </c>
      <c r="C214" s="6">
        <v>42468</v>
      </c>
      <c r="D214" s="6"/>
      <c r="E214" s="6"/>
    </row>
    <row r="215" spans="1:9" x14ac:dyDescent="0.2">
      <c r="A215" s="5" t="s">
        <v>1772</v>
      </c>
      <c r="B215" s="6">
        <v>42468</v>
      </c>
      <c r="C215" s="6">
        <v>42468</v>
      </c>
      <c r="D215" s="6">
        <v>42468</v>
      </c>
      <c r="E215" s="6">
        <v>42471</v>
      </c>
    </row>
    <row r="216" spans="1:9" x14ac:dyDescent="0.2">
      <c r="A216" s="5" t="s">
        <v>1780</v>
      </c>
      <c r="B216" s="6">
        <v>42468</v>
      </c>
      <c r="C216" s="6">
        <v>42468</v>
      </c>
      <c r="D216" s="6">
        <v>42471</v>
      </c>
      <c r="E216" s="6">
        <v>42472</v>
      </c>
    </row>
    <row r="217" spans="1:9" x14ac:dyDescent="0.2">
      <c r="A217" s="5" t="s">
        <v>1771</v>
      </c>
      <c r="B217" s="6">
        <v>42468</v>
      </c>
      <c r="C217" s="6">
        <v>42468</v>
      </c>
      <c r="D217" s="6">
        <v>42471</v>
      </c>
      <c r="E217" s="6">
        <v>42472</v>
      </c>
    </row>
    <row r="218" spans="1:9" x14ac:dyDescent="0.2">
      <c r="A218" s="5"/>
      <c r="B218" s="6">
        <v>42468</v>
      </c>
      <c r="C218" s="6">
        <v>42468</v>
      </c>
      <c r="D218" s="6"/>
      <c r="E218" s="6"/>
    </row>
    <row r="219" spans="1:9" x14ac:dyDescent="0.2">
      <c r="A219" s="5" t="s">
        <v>1774</v>
      </c>
      <c r="B219" s="6">
        <v>42468</v>
      </c>
      <c r="C219" s="6">
        <v>42468</v>
      </c>
      <c r="D219" s="6">
        <v>42471</v>
      </c>
      <c r="E219" s="6">
        <v>42472</v>
      </c>
    </row>
    <row r="220" spans="1:9" x14ac:dyDescent="0.2">
      <c r="A220" s="5" t="s">
        <v>1777</v>
      </c>
      <c r="B220" s="6">
        <v>42468</v>
      </c>
      <c r="C220" s="6">
        <v>42471</v>
      </c>
      <c r="D220" s="6">
        <v>42471</v>
      </c>
      <c r="E220" s="6">
        <v>42472</v>
      </c>
    </row>
    <row r="221" spans="1:9" x14ac:dyDescent="0.2">
      <c r="A221" s="5"/>
      <c r="B221" s="6">
        <v>42468</v>
      </c>
      <c r="C221" s="6">
        <v>42471</v>
      </c>
      <c r="D221" s="6"/>
      <c r="E221" s="6"/>
    </row>
    <row r="222" spans="1:9" x14ac:dyDescent="0.2">
      <c r="A222" s="5"/>
      <c r="B222" s="6">
        <v>42468</v>
      </c>
      <c r="C222" s="6">
        <v>42471</v>
      </c>
      <c r="D222" s="6"/>
      <c r="E222" s="6"/>
    </row>
    <row r="223" spans="1:9" x14ac:dyDescent="0.2">
      <c r="A223" s="5"/>
      <c r="B223" s="6">
        <v>42468</v>
      </c>
      <c r="C223" s="6">
        <v>42471</v>
      </c>
      <c r="D223" s="6"/>
      <c r="E223" s="6"/>
    </row>
    <row r="224" spans="1:9" x14ac:dyDescent="0.2">
      <c r="A224" s="5"/>
      <c r="B224" s="6">
        <v>42468</v>
      </c>
      <c r="C224" s="6">
        <v>42471</v>
      </c>
      <c r="D224" s="6"/>
      <c r="E224" s="6"/>
    </row>
    <row r="225" spans="1:5" x14ac:dyDescent="0.2">
      <c r="A225" s="5" t="s">
        <v>1693</v>
      </c>
      <c r="B225" s="6">
        <v>42468</v>
      </c>
      <c r="C225" s="6">
        <v>42471</v>
      </c>
      <c r="D225" s="6">
        <v>42472</v>
      </c>
      <c r="E225" s="6"/>
    </row>
    <row r="226" spans="1:5" x14ac:dyDescent="0.2">
      <c r="A226" s="5" t="s">
        <v>1818</v>
      </c>
      <c r="B226" s="6">
        <v>42468</v>
      </c>
      <c r="C226" s="6">
        <v>42471</v>
      </c>
      <c r="D226" s="6">
        <v>42472</v>
      </c>
      <c r="E226" s="6"/>
    </row>
    <row r="227" spans="1:5" x14ac:dyDescent="0.2">
      <c r="A227" s="5"/>
      <c r="B227" s="6">
        <v>42468</v>
      </c>
      <c r="C227" s="6">
        <v>42471</v>
      </c>
      <c r="D227" s="6"/>
      <c r="E227" s="6"/>
    </row>
    <row r="228" spans="1:5" x14ac:dyDescent="0.2">
      <c r="A228" s="5" t="s">
        <v>1776</v>
      </c>
      <c r="B228" s="6">
        <v>42468</v>
      </c>
      <c r="C228" s="6">
        <v>42471</v>
      </c>
      <c r="D228" s="6">
        <v>42472</v>
      </c>
      <c r="E228" s="6"/>
    </row>
    <row r="229" spans="1:5" x14ac:dyDescent="0.2">
      <c r="A229" s="5" t="s">
        <v>1775</v>
      </c>
      <c r="B229" s="6">
        <v>42468</v>
      </c>
      <c r="C229" s="6">
        <v>42471</v>
      </c>
      <c r="D229" s="6">
        <v>42472</v>
      </c>
      <c r="E229" s="6"/>
    </row>
    <row r="230" spans="1:5" x14ac:dyDescent="0.2">
      <c r="A230" s="5" t="s">
        <v>1778</v>
      </c>
      <c r="B230" s="6">
        <v>42468</v>
      </c>
      <c r="C230" s="6">
        <v>42471</v>
      </c>
      <c r="D230" s="6">
        <v>42472</v>
      </c>
      <c r="E230" s="6"/>
    </row>
    <row r="231" spans="1:5" x14ac:dyDescent="0.2">
      <c r="A231" s="5" t="s">
        <v>1779</v>
      </c>
      <c r="B231" s="6">
        <v>42468</v>
      </c>
      <c r="C231" s="6">
        <v>42471</v>
      </c>
      <c r="D231" s="6">
        <v>42472</v>
      </c>
      <c r="E231" s="6"/>
    </row>
    <row r="232" spans="1:5" x14ac:dyDescent="0.2">
      <c r="A232" s="5" t="s">
        <v>1697</v>
      </c>
      <c r="B232" s="6">
        <v>42468</v>
      </c>
      <c r="C232" s="6">
        <v>42471</v>
      </c>
      <c r="D232" s="6">
        <v>42472</v>
      </c>
      <c r="E232" s="6"/>
    </row>
    <row r="233" spans="1:5" x14ac:dyDescent="0.2">
      <c r="A233" s="5" t="s">
        <v>1703</v>
      </c>
      <c r="B233" s="6">
        <v>42468</v>
      </c>
      <c r="C233" s="6">
        <v>42471</v>
      </c>
      <c r="D233" s="6">
        <v>42472</v>
      </c>
      <c r="E233" s="6"/>
    </row>
    <row r="234" spans="1:5" x14ac:dyDescent="0.2">
      <c r="A234" s="5"/>
      <c r="B234" s="6"/>
      <c r="C234" s="6"/>
      <c r="D234" s="6"/>
      <c r="E234" s="6"/>
    </row>
    <row r="235" spans="1:5" x14ac:dyDescent="0.2">
      <c r="A235" s="5"/>
      <c r="B235" s="6"/>
      <c r="C235" s="6"/>
      <c r="D235" s="6"/>
      <c r="E235" s="6"/>
    </row>
    <row r="236" spans="1:5" x14ac:dyDescent="0.2">
      <c r="A236" s="5"/>
      <c r="B236" s="6"/>
      <c r="C236" s="6"/>
      <c r="D236" s="6"/>
      <c r="E236" s="6"/>
    </row>
    <row r="237" spans="1:5" x14ac:dyDescent="0.2">
      <c r="A237" s="5"/>
      <c r="B237" s="6"/>
      <c r="C237" s="6"/>
      <c r="D237" s="6"/>
      <c r="E237" s="6"/>
    </row>
    <row r="238" spans="1:5" x14ac:dyDescent="0.2">
      <c r="A238" s="5"/>
      <c r="B238" s="6"/>
      <c r="C238" s="6"/>
      <c r="D238" s="6"/>
      <c r="E238" s="6"/>
    </row>
    <row r="239" spans="1:5" x14ac:dyDescent="0.2">
      <c r="A239" s="5"/>
      <c r="B239" s="6"/>
      <c r="C239" s="6"/>
      <c r="D239" s="6"/>
      <c r="E239" s="6"/>
    </row>
    <row r="242" spans="1:32" x14ac:dyDescent="0.2">
      <c r="A242" s="2" t="s">
        <v>1025</v>
      </c>
      <c r="D242" s="7">
        <v>42423</v>
      </c>
      <c r="H242" s="5" t="s">
        <v>1151</v>
      </c>
      <c r="I242" s="8">
        <f>AVERAGE(I2:I241)</f>
        <v>14.827225130890053</v>
      </c>
      <c r="Z242" s="5" t="s">
        <v>1151</v>
      </c>
      <c r="AA242" s="8">
        <f t="shared" ref="AA242:AF242" si="87">AVERAGE(AA2:AA241)</f>
        <v>12</v>
      </c>
      <c r="AB242" s="8">
        <f t="shared" si="87"/>
        <v>11.388888888888889</v>
      </c>
      <c r="AC242" s="8">
        <f t="shared" si="87"/>
        <v>10.777777777777779</v>
      </c>
      <c r="AD242" s="8">
        <f t="shared" si="87"/>
        <v>2.4444444444444446</v>
      </c>
      <c r="AE242" s="8">
        <f t="shared" si="87"/>
        <v>7.8888888888888893</v>
      </c>
      <c r="AF242" s="8">
        <f t="shared" si="87"/>
        <v>10.333333333333334</v>
      </c>
    </row>
    <row r="243" spans="1:32" x14ac:dyDescent="0.2">
      <c r="A243" s="2" t="s">
        <v>1026</v>
      </c>
      <c r="D243" s="7">
        <v>42423</v>
      </c>
      <c r="H243" s="5" t="s">
        <v>1140</v>
      </c>
      <c r="I243" s="8">
        <f>MAX(I2:I241)</f>
        <v>90</v>
      </c>
      <c r="Z243" s="5" t="s">
        <v>1140</v>
      </c>
      <c r="AA243" s="8">
        <f t="shared" ref="AA243:AF243" si="88">MAX(AA2:AA241)</f>
        <v>21</v>
      </c>
      <c r="AB243" s="8">
        <f t="shared" si="88"/>
        <v>20</v>
      </c>
      <c r="AC243" s="8">
        <f t="shared" si="88"/>
        <v>21</v>
      </c>
      <c r="AD243" s="8">
        <f t="shared" si="88"/>
        <v>10</v>
      </c>
      <c r="AE243" s="8">
        <f t="shared" si="88"/>
        <v>16</v>
      </c>
      <c r="AF243" s="8">
        <f t="shared" si="88"/>
        <v>24</v>
      </c>
    </row>
    <row r="244" spans="1:32" x14ac:dyDescent="0.2">
      <c r="A244" s="2" t="s">
        <v>1027</v>
      </c>
      <c r="B244" s="6">
        <v>42422</v>
      </c>
      <c r="D244" s="7">
        <v>42423</v>
      </c>
      <c r="H244" s="5" t="s">
        <v>1139</v>
      </c>
      <c r="I244" s="8">
        <f>MIN(I2:I241)</f>
        <v>3</v>
      </c>
      <c r="K244" s="17"/>
      <c r="Z244" s="5" t="s">
        <v>1139</v>
      </c>
      <c r="AA244" s="8">
        <f t="shared" ref="AA244:AF244" si="89">MIN(AA2:AA241)</f>
        <v>0</v>
      </c>
      <c r="AB244" s="8">
        <f t="shared" si="89"/>
        <v>0</v>
      </c>
      <c r="AC244" s="8">
        <f t="shared" si="89"/>
        <v>0</v>
      </c>
      <c r="AD244" s="8">
        <f t="shared" si="89"/>
        <v>0</v>
      </c>
      <c r="AE244" s="8">
        <f t="shared" si="89"/>
        <v>0</v>
      </c>
      <c r="AF244" s="8">
        <f t="shared" si="89"/>
        <v>0</v>
      </c>
    </row>
    <row r="245" spans="1:32" x14ac:dyDescent="0.2">
      <c r="A245" s="2" t="s">
        <v>1028</v>
      </c>
      <c r="B245" s="6">
        <v>42422</v>
      </c>
      <c r="D245" s="7">
        <v>42423</v>
      </c>
      <c r="H245" s="5" t="s">
        <v>1143</v>
      </c>
      <c r="I245" s="8">
        <f>MEDIAN(I2:I241)</f>
        <v>11</v>
      </c>
      <c r="Z245" s="5" t="s">
        <v>1143</v>
      </c>
      <c r="AA245" s="8">
        <f t="shared" ref="AA245:AF245" si="90">MEDIAN(AA2:AA241)</f>
        <v>12.5</v>
      </c>
      <c r="AB245" s="8">
        <f t="shared" si="90"/>
        <v>12</v>
      </c>
      <c r="AC245" s="8">
        <f t="shared" si="90"/>
        <v>11</v>
      </c>
      <c r="AD245" s="8">
        <f t="shared" si="90"/>
        <v>0.5</v>
      </c>
      <c r="AE245" s="8">
        <f t="shared" si="90"/>
        <v>9</v>
      </c>
      <c r="AF245" s="8">
        <f t="shared" si="90"/>
        <v>8.5</v>
      </c>
    </row>
    <row r="246" spans="1:32" x14ac:dyDescent="0.2">
      <c r="A246" s="5" t="s">
        <v>880</v>
      </c>
      <c r="H246" s="5" t="s">
        <v>1142</v>
      </c>
      <c r="I246" s="8">
        <f>MODE(I2:I241)</f>
        <v>7</v>
      </c>
      <c r="Z246" s="5" t="s">
        <v>1142</v>
      </c>
      <c r="AA246" s="8">
        <f t="shared" ref="AA246:AF246" si="91">MODE(AA2:AA241)</f>
        <v>21</v>
      </c>
      <c r="AB246" s="8">
        <f t="shared" si="91"/>
        <v>8</v>
      </c>
      <c r="AC246" s="8">
        <f t="shared" si="91"/>
        <v>8</v>
      </c>
      <c r="AD246" s="8">
        <f t="shared" si="91"/>
        <v>0</v>
      </c>
      <c r="AE246" s="8">
        <f t="shared" si="91"/>
        <v>1</v>
      </c>
      <c r="AF246" s="8">
        <f t="shared" si="91"/>
        <v>0</v>
      </c>
    </row>
    <row r="247" spans="1:32" x14ac:dyDescent="0.2">
      <c r="A247" s="5" t="s">
        <v>881</v>
      </c>
      <c r="H247" s="5" t="s">
        <v>1141</v>
      </c>
      <c r="I247" s="8">
        <f>STDEV(I2:I241)</f>
        <v>13.238559793930396</v>
      </c>
      <c r="Z247" s="5" t="s">
        <v>1141</v>
      </c>
      <c r="AA247" s="8">
        <f t="shared" ref="AA247:AF247" si="92">STDEV(AA2:AA241)</f>
        <v>7.0544103851670652</v>
      </c>
      <c r="AB247" s="8">
        <f t="shared" si="92"/>
        <v>6.1274588235243925</v>
      </c>
      <c r="AC247" s="8">
        <f t="shared" si="92"/>
        <v>6.4311334245359131</v>
      </c>
      <c r="AD247" s="8">
        <f t="shared" si="92"/>
        <v>3.1849318438034437</v>
      </c>
      <c r="AE247" s="8">
        <f t="shared" si="92"/>
        <v>5.4760321497024806</v>
      </c>
      <c r="AF247" s="8">
        <f t="shared" si="92"/>
        <v>8.174566007548334</v>
      </c>
    </row>
    <row r="248" spans="1:32" x14ac:dyDescent="0.2">
      <c r="A248" s="5" t="s">
        <v>884</v>
      </c>
    </row>
    <row r="249" spans="1:32" x14ac:dyDescent="0.2">
      <c r="A249" s="5" t="s">
        <v>885</v>
      </c>
      <c r="E249" s="7">
        <v>42418</v>
      </c>
    </row>
    <row r="250" spans="1:32" x14ac:dyDescent="0.2">
      <c r="A250" s="2" t="s">
        <v>882</v>
      </c>
    </row>
    <row r="251" spans="1:32" x14ac:dyDescent="0.2">
      <c r="A251" s="2" t="s">
        <v>883</v>
      </c>
    </row>
    <row r="252" spans="1:32" x14ac:dyDescent="0.2">
      <c r="A252" s="2" t="s">
        <v>753</v>
      </c>
    </row>
    <row r="253" spans="1:32" x14ac:dyDescent="0.2">
      <c r="A253" s="2" t="s">
        <v>754</v>
      </c>
    </row>
    <row r="254" spans="1:32" x14ac:dyDescent="0.2">
      <c r="A254" s="5" t="s">
        <v>1460</v>
      </c>
      <c r="D254" s="7">
        <v>42452</v>
      </c>
    </row>
    <row r="255" spans="1:32" x14ac:dyDescent="0.2">
      <c r="A255" s="5" t="s">
        <v>1461</v>
      </c>
      <c r="D255" s="7">
        <v>42452</v>
      </c>
    </row>
    <row r="256" spans="1:32" x14ac:dyDescent="0.2">
      <c r="A256" s="2" t="s">
        <v>1803</v>
      </c>
      <c r="D256" s="7">
        <v>42471</v>
      </c>
    </row>
    <row r="257" spans="1:4" x14ac:dyDescent="0.2">
      <c r="A257" s="2" t="s">
        <v>1804</v>
      </c>
      <c r="D257" s="7">
        <v>42471</v>
      </c>
    </row>
    <row r="258" spans="1:4" x14ac:dyDescent="0.2">
      <c r="A258" s="4" t="s">
        <v>1082</v>
      </c>
    </row>
    <row r="259" spans="1:4" x14ac:dyDescent="0.2">
      <c r="A259" s="4" t="s">
        <v>1083</v>
      </c>
    </row>
    <row r="260" spans="1:4" x14ac:dyDescent="0.2">
      <c r="A260" s="4" t="s">
        <v>1084</v>
      </c>
    </row>
    <row r="261" spans="1:4" x14ac:dyDescent="0.2">
      <c r="A261" s="4" t="s">
        <v>1085</v>
      </c>
    </row>
    <row r="262" spans="1:4" x14ac:dyDescent="0.2">
      <c r="A262" s="4" t="s">
        <v>1086</v>
      </c>
    </row>
    <row r="263" spans="1:4" x14ac:dyDescent="0.2">
      <c r="A263" s="4" t="s">
        <v>1087</v>
      </c>
    </row>
    <row r="264" spans="1:4" x14ac:dyDescent="0.2">
      <c r="A264" s="4" t="s">
        <v>1088</v>
      </c>
    </row>
    <row r="265" spans="1:4" x14ac:dyDescent="0.2">
      <c r="A265" s="4" t="s">
        <v>1089</v>
      </c>
    </row>
    <row r="266" spans="1:4" x14ac:dyDescent="0.2">
      <c r="A266" s="4" t="s">
        <v>1090</v>
      </c>
    </row>
    <row r="267" spans="1:4" x14ac:dyDescent="0.2">
      <c r="A267" s="4" t="s">
        <v>1091</v>
      </c>
    </row>
    <row r="268" spans="1:4" x14ac:dyDescent="0.2">
      <c r="A268" s="4" t="s">
        <v>1092</v>
      </c>
    </row>
    <row r="269" spans="1:4" x14ac:dyDescent="0.2">
      <c r="A269" s="4" t="s">
        <v>1093</v>
      </c>
    </row>
    <row r="270" spans="1:4" x14ac:dyDescent="0.2">
      <c r="A270" s="4" t="s">
        <v>1094</v>
      </c>
    </row>
    <row r="271" spans="1:4" x14ac:dyDescent="0.2">
      <c r="A271" s="4" t="s">
        <v>1095</v>
      </c>
    </row>
    <row r="272" spans="1:4" x14ac:dyDescent="0.2">
      <c r="A272" s="4" t="s">
        <v>1096</v>
      </c>
    </row>
    <row r="273" spans="1:1" x14ac:dyDescent="0.2">
      <c r="A273" s="4" t="s">
        <v>1097</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8"/>
  <sheetViews>
    <sheetView workbookViewId="0">
      <pane ySplit="1" topLeftCell="A201" activePane="bottomLeft" state="frozen"/>
      <selection pane="bottomLeft" activeCell="A217" sqref="A217"/>
    </sheetView>
  </sheetViews>
  <sheetFormatPr baseColWidth="10" defaultRowHeight="16" x14ac:dyDescent="0.2"/>
  <cols>
    <col min="1" max="1" width="9.83203125" style="4" bestFit="1" customWidth="1"/>
    <col min="2" max="2" width="10.1640625" style="4" hidden="1" customWidth="1"/>
    <col min="3" max="3" width="10.33203125" style="4" hidden="1" customWidth="1"/>
    <col min="4" max="4" width="9.83203125" style="4" hidden="1" customWidth="1"/>
    <col min="5" max="5" width="7.33203125" style="4" hidden="1" customWidth="1"/>
    <col min="6" max="6" width="10.6640625" style="4" hidden="1" customWidth="1"/>
    <col min="7" max="7" width="12" style="4" hidden="1" customWidth="1"/>
    <col min="8" max="8" width="11.83203125" style="4" hidden="1" customWidth="1"/>
    <col min="9" max="9" width="13" style="4" hidden="1" customWidth="1"/>
    <col min="10" max="10" width="12" style="4" customWidth="1"/>
    <col min="11" max="11" width="10.83203125" style="4"/>
    <col min="12" max="12" width="16" style="4" customWidth="1"/>
    <col min="13" max="15" width="10.83203125" style="4" hidden="1" customWidth="1"/>
    <col min="16" max="16" width="11.6640625" style="4" hidden="1" customWidth="1"/>
    <col min="17" max="25" width="10.83203125" style="4" hidden="1" customWidth="1"/>
    <col min="26" max="26" width="13.33203125" style="4" bestFit="1" customWidth="1"/>
    <col min="27" max="16384" width="10.83203125" style="4"/>
  </cols>
  <sheetData>
    <row r="1" spans="1:27" x14ac:dyDescent="0.2">
      <c r="A1" s="3" t="s">
        <v>149</v>
      </c>
      <c r="B1" s="4" t="s">
        <v>158</v>
      </c>
      <c r="C1" s="5" t="s">
        <v>434</v>
      </c>
      <c r="D1" s="5" t="s">
        <v>433</v>
      </c>
      <c r="E1" s="5" t="s">
        <v>435</v>
      </c>
      <c r="F1" s="4" t="s">
        <v>436</v>
      </c>
      <c r="G1" s="5" t="s">
        <v>293</v>
      </c>
      <c r="H1" s="5" t="s">
        <v>720</v>
      </c>
      <c r="I1" s="5" t="s">
        <v>225</v>
      </c>
      <c r="J1" s="5" t="s">
        <v>714</v>
      </c>
      <c r="K1" s="5" t="s">
        <v>717</v>
      </c>
      <c r="L1" s="5" t="s">
        <v>715</v>
      </c>
      <c r="Z1" s="4" t="s">
        <v>1145</v>
      </c>
      <c r="AA1" s="4" t="s">
        <v>1144</v>
      </c>
    </row>
    <row r="2" spans="1:27" x14ac:dyDescent="0.2">
      <c r="A2" s="5" t="s">
        <v>204</v>
      </c>
      <c r="AA2" s="4">
        <f>COUNT(B2:I2)</f>
        <v>0</v>
      </c>
    </row>
    <row r="3" spans="1:27" x14ac:dyDescent="0.2">
      <c r="A3" s="5" t="s">
        <v>206</v>
      </c>
      <c r="AA3" s="4">
        <f t="shared" ref="AA3:AA66" si="0">COUNT(B3:I3)</f>
        <v>0</v>
      </c>
    </row>
    <row r="4" spans="1:27" x14ac:dyDescent="0.2">
      <c r="A4" s="5" t="s">
        <v>209</v>
      </c>
      <c r="AA4" s="4">
        <f t="shared" si="0"/>
        <v>0</v>
      </c>
    </row>
    <row r="5" spans="1:27" x14ac:dyDescent="0.2">
      <c r="A5" s="5" t="s">
        <v>218</v>
      </c>
      <c r="G5" s="4">
        <v>47</v>
      </c>
      <c r="H5" s="4">
        <f>150/2</f>
        <v>75</v>
      </c>
      <c r="AA5" s="4">
        <f t="shared" si="0"/>
        <v>2</v>
      </c>
    </row>
    <row r="6" spans="1:27" x14ac:dyDescent="0.2">
      <c r="A6" s="5" t="s">
        <v>159</v>
      </c>
      <c r="AA6" s="4">
        <f t="shared" si="0"/>
        <v>0</v>
      </c>
    </row>
    <row r="7" spans="1:27" x14ac:dyDescent="0.2">
      <c r="A7" s="5" t="s">
        <v>220</v>
      </c>
      <c r="AA7" s="4">
        <f t="shared" si="0"/>
        <v>0</v>
      </c>
    </row>
    <row r="8" spans="1:27" x14ac:dyDescent="0.2">
      <c r="A8" s="5" t="s">
        <v>222</v>
      </c>
      <c r="AA8" s="4">
        <f t="shared" si="0"/>
        <v>0</v>
      </c>
    </row>
    <row r="9" spans="1:27" x14ac:dyDescent="0.2">
      <c r="A9" s="5" t="s">
        <v>227</v>
      </c>
      <c r="AA9" s="4">
        <f t="shared" si="0"/>
        <v>0</v>
      </c>
    </row>
    <row r="10" spans="1:27" x14ac:dyDescent="0.2">
      <c r="A10" s="5" t="s">
        <v>231</v>
      </c>
      <c r="AA10" s="4">
        <f t="shared" si="0"/>
        <v>0</v>
      </c>
    </row>
    <row r="11" spans="1:27" x14ac:dyDescent="0.2">
      <c r="A11" s="5" t="s">
        <v>233</v>
      </c>
      <c r="AA11" s="4">
        <f t="shared" si="0"/>
        <v>0</v>
      </c>
    </row>
    <row r="12" spans="1:27" x14ac:dyDescent="0.2">
      <c r="A12" s="5" t="s">
        <v>235</v>
      </c>
      <c r="AA12" s="4">
        <f t="shared" si="0"/>
        <v>0</v>
      </c>
    </row>
    <row r="13" spans="1:27" x14ac:dyDescent="0.2">
      <c r="A13" s="5" t="s">
        <v>291</v>
      </c>
      <c r="AA13" s="4">
        <f t="shared" si="0"/>
        <v>0</v>
      </c>
    </row>
    <row r="14" spans="1:27" x14ac:dyDescent="0.2">
      <c r="A14" s="5" t="s">
        <v>229</v>
      </c>
      <c r="AA14" s="4">
        <f t="shared" si="0"/>
        <v>0</v>
      </c>
    </row>
    <row r="15" spans="1:27" x14ac:dyDescent="0.2">
      <c r="A15" s="5" t="s">
        <v>285</v>
      </c>
      <c r="G15" s="4">
        <f>88/2</f>
        <v>44</v>
      </c>
      <c r="I15" s="4">
        <f>15/2</f>
        <v>7.5</v>
      </c>
      <c r="AA15" s="4">
        <f t="shared" si="0"/>
        <v>2</v>
      </c>
    </row>
    <row r="16" spans="1:27" x14ac:dyDescent="0.2">
      <c r="A16" s="5" t="s">
        <v>280</v>
      </c>
      <c r="AA16" s="4">
        <f t="shared" si="0"/>
        <v>0</v>
      </c>
    </row>
    <row r="17" spans="1:27" x14ac:dyDescent="0.2">
      <c r="A17" s="5" t="s">
        <v>282</v>
      </c>
      <c r="AA17" s="4">
        <f t="shared" si="0"/>
        <v>0</v>
      </c>
    </row>
    <row r="18" spans="1:27" x14ac:dyDescent="0.2">
      <c r="A18" s="5" t="s">
        <v>284</v>
      </c>
      <c r="AA18" s="4">
        <f t="shared" si="0"/>
        <v>0</v>
      </c>
    </row>
    <row r="19" spans="1:27" x14ac:dyDescent="0.2">
      <c r="A19" s="5" t="s">
        <v>287</v>
      </c>
      <c r="AA19" s="4">
        <f t="shared" si="0"/>
        <v>0</v>
      </c>
    </row>
    <row r="20" spans="1:27" x14ac:dyDescent="0.2">
      <c r="A20" s="5" t="s">
        <v>289</v>
      </c>
      <c r="G20" s="4">
        <f>77/2</f>
        <v>38.5</v>
      </c>
      <c r="AA20" s="4">
        <f t="shared" si="0"/>
        <v>1</v>
      </c>
    </row>
    <row r="21" spans="1:27" x14ac:dyDescent="0.2">
      <c r="A21" s="5" t="s">
        <v>422</v>
      </c>
      <c r="E21" s="4">
        <f>50+45</f>
        <v>95</v>
      </c>
      <c r="G21" s="4">
        <f>68+80/2</f>
        <v>108</v>
      </c>
      <c r="H21" s="4">
        <f>170/4</f>
        <v>42.5</v>
      </c>
      <c r="Z21" s="17">
        <f>SUM(B21:I21,)</f>
        <v>245.5</v>
      </c>
      <c r="AA21" s="4">
        <f t="shared" si="0"/>
        <v>3</v>
      </c>
    </row>
    <row r="22" spans="1:27" x14ac:dyDescent="0.2">
      <c r="A22" s="5" t="s">
        <v>413</v>
      </c>
      <c r="F22" s="4">
        <f>124/4</f>
        <v>31</v>
      </c>
      <c r="G22" s="4">
        <f>85/2</f>
        <v>42.5</v>
      </c>
      <c r="AA22" s="4">
        <f t="shared" si="0"/>
        <v>2</v>
      </c>
    </row>
    <row r="23" spans="1:27" x14ac:dyDescent="0.2">
      <c r="A23" s="5" t="s">
        <v>408</v>
      </c>
      <c r="AA23" s="4">
        <f t="shared" si="0"/>
        <v>0</v>
      </c>
    </row>
    <row r="24" spans="1:27" x14ac:dyDescent="0.2">
      <c r="A24" s="5" t="s">
        <v>404</v>
      </c>
      <c r="AA24" s="4">
        <f t="shared" si="0"/>
        <v>0</v>
      </c>
    </row>
    <row r="25" spans="1:27" x14ac:dyDescent="0.2">
      <c r="A25" s="5" t="s">
        <v>431</v>
      </c>
      <c r="AA25" s="4">
        <f t="shared" si="0"/>
        <v>0</v>
      </c>
    </row>
    <row r="26" spans="1:27" x14ac:dyDescent="0.2">
      <c r="A26" s="5" t="s">
        <v>438</v>
      </c>
      <c r="G26" s="4">
        <f>88/2</f>
        <v>44</v>
      </c>
      <c r="I26" s="4">
        <f>15/2</f>
        <v>7.5</v>
      </c>
      <c r="AA26" s="4">
        <f t="shared" si="0"/>
        <v>2</v>
      </c>
    </row>
    <row r="27" spans="1:27" x14ac:dyDescent="0.2">
      <c r="A27" s="5" t="s">
        <v>444</v>
      </c>
      <c r="F27" s="4">
        <f>124/4</f>
        <v>31</v>
      </c>
      <c r="G27" s="4">
        <f>85/2</f>
        <v>42.5</v>
      </c>
      <c r="AA27" s="4">
        <f t="shared" si="0"/>
        <v>2</v>
      </c>
    </row>
    <row r="28" spans="1:27" x14ac:dyDescent="0.2">
      <c r="A28" s="5" t="s">
        <v>446</v>
      </c>
      <c r="F28" s="4">
        <f>150/2</f>
        <v>75</v>
      </c>
      <c r="AA28" s="4">
        <f t="shared" si="0"/>
        <v>1</v>
      </c>
    </row>
    <row r="29" spans="1:27" x14ac:dyDescent="0.2">
      <c r="A29" s="5" t="s">
        <v>448</v>
      </c>
      <c r="E29" s="4">
        <v>90</v>
      </c>
      <c r="G29" s="4">
        <v>55</v>
      </c>
      <c r="J29" s="4">
        <v>2</v>
      </c>
      <c r="L29" s="4" t="s">
        <v>801</v>
      </c>
      <c r="Z29" s="17"/>
      <c r="AA29" s="4">
        <f t="shared" si="0"/>
        <v>2</v>
      </c>
    </row>
    <row r="30" spans="1:27" x14ac:dyDescent="0.2">
      <c r="A30" s="5" t="s">
        <v>450</v>
      </c>
      <c r="E30" s="4">
        <v>70</v>
      </c>
      <c r="G30" s="4">
        <v>49</v>
      </c>
      <c r="H30" s="8">
        <f>220/3</f>
        <v>73.333333333333329</v>
      </c>
      <c r="J30" s="4">
        <v>1</v>
      </c>
      <c r="K30" s="4">
        <v>1</v>
      </c>
      <c r="Z30" s="17"/>
      <c r="AA30" s="4">
        <f t="shared" si="0"/>
        <v>3</v>
      </c>
    </row>
    <row r="31" spans="1:27" x14ac:dyDescent="0.2">
      <c r="A31" s="5" t="s">
        <v>451</v>
      </c>
      <c r="E31" s="4">
        <f>300+50</f>
        <v>350</v>
      </c>
      <c r="G31" s="4">
        <v>65</v>
      </c>
      <c r="H31" s="4">
        <f>170/4</f>
        <v>42.5</v>
      </c>
      <c r="Z31" s="17">
        <f>SUM(B31:I31)</f>
        <v>457.5</v>
      </c>
      <c r="AA31" s="4">
        <f t="shared" si="0"/>
        <v>3</v>
      </c>
    </row>
    <row r="32" spans="1:27" x14ac:dyDescent="0.2">
      <c r="A32" s="5" t="s">
        <v>420</v>
      </c>
      <c r="E32" s="4">
        <v>67</v>
      </c>
      <c r="G32" s="4">
        <v>53</v>
      </c>
      <c r="H32" s="8">
        <f>220/3</f>
        <v>73.333333333333329</v>
      </c>
      <c r="Z32" s="17"/>
      <c r="AA32" s="4">
        <f t="shared" si="0"/>
        <v>3</v>
      </c>
    </row>
    <row r="33" spans="1:27" x14ac:dyDescent="0.2">
      <c r="A33" s="5" t="s">
        <v>416</v>
      </c>
      <c r="Z33" s="17"/>
      <c r="AA33" s="4">
        <f t="shared" si="0"/>
        <v>0</v>
      </c>
    </row>
    <row r="34" spans="1:27" x14ac:dyDescent="0.2">
      <c r="A34" s="5" t="s">
        <v>578</v>
      </c>
      <c r="Z34" s="17"/>
      <c r="AA34" s="4">
        <f t="shared" si="0"/>
        <v>0</v>
      </c>
    </row>
    <row r="35" spans="1:27" x14ac:dyDescent="0.2">
      <c r="A35" s="5" t="s">
        <v>577</v>
      </c>
      <c r="G35" s="4">
        <f>157/4</f>
        <v>39.25</v>
      </c>
      <c r="Z35" s="17"/>
      <c r="AA35" s="4">
        <f t="shared" si="0"/>
        <v>1</v>
      </c>
    </row>
    <row r="36" spans="1:27" x14ac:dyDescent="0.2">
      <c r="A36" s="5" t="s">
        <v>541</v>
      </c>
      <c r="Z36" s="17"/>
      <c r="AA36" s="4">
        <f t="shared" si="0"/>
        <v>0</v>
      </c>
    </row>
    <row r="37" spans="1:27" x14ac:dyDescent="0.2">
      <c r="A37" s="5" t="s">
        <v>543</v>
      </c>
      <c r="E37" s="4">
        <v>180</v>
      </c>
      <c r="L37" s="4" t="s">
        <v>1078</v>
      </c>
      <c r="Z37" s="17"/>
      <c r="AA37" s="4">
        <f t="shared" si="0"/>
        <v>1</v>
      </c>
    </row>
    <row r="38" spans="1:27" x14ac:dyDescent="0.2">
      <c r="A38" s="5" t="s">
        <v>545</v>
      </c>
      <c r="G38" s="4">
        <f>157/4</f>
        <v>39.25</v>
      </c>
      <c r="Z38" s="17"/>
      <c r="AA38" s="4">
        <f t="shared" si="0"/>
        <v>1</v>
      </c>
    </row>
    <row r="39" spans="1:27" x14ac:dyDescent="0.2">
      <c r="A39" s="5" t="s">
        <v>561</v>
      </c>
      <c r="H39" s="4">
        <f>150/2</f>
        <v>75</v>
      </c>
      <c r="Z39" s="17"/>
      <c r="AA39" s="4">
        <f t="shared" si="0"/>
        <v>1</v>
      </c>
    </row>
    <row r="40" spans="1:27" x14ac:dyDescent="0.2">
      <c r="A40" s="5" t="s">
        <v>529</v>
      </c>
      <c r="Z40" s="17"/>
      <c r="AA40" s="4">
        <f t="shared" si="0"/>
        <v>0</v>
      </c>
    </row>
    <row r="41" spans="1:27" x14ac:dyDescent="0.2">
      <c r="A41" s="5" t="s">
        <v>571</v>
      </c>
      <c r="Z41" s="17"/>
      <c r="AA41" s="4">
        <f t="shared" si="0"/>
        <v>0</v>
      </c>
    </row>
    <row r="42" spans="1:27" x14ac:dyDescent="0.2">
      <c r="A42" s="5" t="s">
        <v>572</v>
      </c>
      <c r="F42" s="4">
        <f>120/2</f>
        <v>60</v>
      </c>
      <c r="G42" s="4">
        <v>73</v>
      </c>
      <c r="H42" s="4">
        <f>109/2</f>
        <v>54.5</v>
      </c>
      <c r="Z42" s="17"/>
      <c r="AA42" s="4">
        <f t="shared" si="0"/>
        <v>3</v>
      </c>
    </row>
    <row r="43" spans="1:27" x14ac:dyDescent="0.2">
      <c r="A43" s="5" t="s">
        <v>573</v>
      </c>
      <c r="Z43" s="17"/>
      <c r="AA43" s="4">
        <f t="shared" si="0"/>
        <v>0</v>
      </c>
    </row>
    <row r="44" spans="1:27" x14ac:dyDescent="0.2">
      <c r="A44" s="5" t="s">
        <v>574</v>
      </c>
      <c r="Z44" s="17"/>
      <c r="AA44" s="4">
        <f t="shared" si="0"/>
        <v>0</v>
      </c>
    </row>
    <row r="45" spans="1:27" x14ac:dyDescent="0.2">
      <c r="A45" s="5" t="s">
        <v>575</v>
      </c>
      <c r="Z45" s="17"/>
      <c r="AA45" s="4">
        <f t="shared" si="0"/>
        <v>0</v>
      </c>
    </row>
    <row r="46" spans="1:27" x14ac:dyDescent="0.2">
      <c r="A46" s="5" t="s">
        <v>539</v>
      </c>
      <c r="Z46" s="17"/>
      <c r="AA46" s="4">
        <f t="shared" si="0"/>
        <v>0</v>
      </c>
    </row>
    <row r="47" spans="1:27" x14ac:dyDescent="0.2">
      <c r="A47" s="5" t="s">
        <v>527</v>
      </c>
      <c r="Z47" s="17"/>
      <c r="AA47" s="4">
        <f t="shared" si="0"/>
        <v>0</v>
      </c>
    </row>
    <row r="48" spans="1:27" x14ac:dyDescent="0.2">
      <c r="A48" s="5" t="s">
        <v>524</v>
      </c>
      <c r="B48" s="13" t="s">
        <v>504</v>
      </c>
      <c r="Z48" s="17"/>
      <c r="AA48" s="4">
        <f t="shared" si="0"/>
        <v>0</v>
      </c>
    </row>
    <row r="49" spans="1:27" x14ac:dyDescent="0.2">
      <c r="A49" s="5" t="s">
        <v>576</v>
      </c>
      <c r="B49" s="13" t="s">
        <v>506</v>
      </c>
      <c r="G49" s="4">
        <f>94/2</f>
        <v>47</v>
      </c>
      <c r="Z49" s="17"/>
      <c r="AA49" s="4">
        <f t="shared" si="0"/>
        <v>1</v>
      </c>
    </row>
    <row r="50" spans="1:27" x14ac:dyDescent="0.2">
      <c r="A50" s="5" t="s">
        <v>631</v>
      </c>
      <c r="B50" s="13" t="s">
        <v>583</v>
      </c>
      <c r="D50" s="4">
        <f>294/12</f>
        <v>24.5</v>
      </c>
      <c r="E50" s="4">
        <v>74</v>
      </c>
      <c r="J50" s="4">
        <v>0</v>
      </c>
      <c r="K50" s="4">
        <v>1</v>
      </c>
      <c r="Z50" s="17"/>
      <c r="AA50" s="4">
        <f t="shared" si="0"/>
        <v>2</v>
      </c>
    </row>
    <row r="51" spans="1:27" x14ac:dyDescent="0.2">
      <c r="A51" s="5" t="s">
        <v>632</v>
      </c>
      <c r="B51" s="13" t="s">
        <v>585</v>
      </c>
      <c r="D51" s="4">
        <f>294/12</f>
        <v>24.5</v>
      </c>
      <c r="E51" s="4">
        <v>78</v>
      </c>
      <c r="F51" s="4">
        <f>120/2</f>
        <v>60</v>
      </c>
      <c r="G51" s="4">
        <f>94/2</f>
        <v>47</v>
      </c>
      <c r="H51" s="4">
        <f>109/2</f>
        <v>54.5</v>
      </c>
      <c r="J51" s="4">
        <v>2</v>
      </c>
      <c r="K51" s="4">
        <v>3</v>
      </c>
      <c r="Z51" s="17">
        <f>SUM(C51:I51,)</f>
        <v>264</v>
      </c>
      <c r="AA51" s="4">
        <f t="shared" si="0"/>
        <v>5</v>
      </c>
    </row>
    <row r="52" spans="1:27" ht="17" customHeight="1" x14ac:dyDescent="0.2">
      <c r="A52" s="5" t="s">
        <v>634</v>
      </c>
      <c r="B52" s="4" t="s">
        <v>584</v>
      </c>
      <c r="D52" s="4">
        <f>294/12</f>
        <v>24.5</v>
      </c>
      <c r="E52" s="4">
        <v>77</v>
      </c>
      <c r="F52" s="4">
        <v>130</v>
      </c>
      <c r="G52" s="4">
        <f>77/2</f>
        <v>38.5</v>
      </c>
      <c r="J52" s="4">
        <v>2</v>
      </c>
      <c r="K52" s="4">
        <v>3</v>
      </c>
      <c r="L52" s="4" t="s">
        <v>721</v>
      </c>
      <c r="Z52" s="17">
        <f>SUM(C52:I52,)</f>
        <v>270</v>
      </c>
      <c r="AA52" s="4">
        <f t="shared" si="0"/>
        <v>4</v>
      </c>
    </row>
    <row r="53" spans="1:27" x14ac:dyDescent="0.2">
      <c r="A53" s="5" t="s">
        <v>997</v>
      </c>
      <c r="B53" s="4">
        <f>150/15</f>
        <v>10</v>
      </c>
      <c r="C53" s="4">
        <f>180/5</f>
        <v>36</v>
      </c>
      <c r="D53" s="4">
        <f>190/8</f>
        <v>23.75</v>
      </c>
      <c r="E53" s="4">
        <v>85</v>
      </c>
      <c r="G53" s="4">
        <f>85+95/2</f>
        <v>132.5</v>
      </c>
      <c r="H53" s="4">
        <f>165/3</f>
        <v>55</v>
      </c>
      <c r="J53" s="4">
        <v>4</v>
      </c>
      <c r="K53" s="4">
        <v>7</v>
      </c>
      <c r="L53" s="4" t="s">
        <v>719</v>
      </c>
      <c r="Z53" s="17">
        <f>B53+C53+D53+E53+F53+G53+H53+I53</f>
        <v>342.25</v>
      </c>
      <c r="AA53" s="4">
        <f t="shared" si="0"/>
        <v>6</v>
      </c>
    </row>
    <row r="54" spans="1:27" x14ac:dyDescent="0.2">
      <c r="A54" s="5" t="s">
        <v>998</v>
      </c>
      <c r="B54" s="4">
        <f>150/15</f>
        <v>10</v>
      </c>
      <c r="C54" s="4">
        <f>180/5</f>
        <v>36</v>
      </c>
      <c r="D54" s="4">
        <f>190/8</f>
        <v>23.75</v>
      </c>
      <c r="E54" s="4">
        <v>105</v>
      </c>
      <c r="G54" s="4">
        <v>60</v>
      </c>
      <c r="H54" s="4">
        <f>165/2</f>
        <v>82.5</v>
      </c>
      <c r="J54" s="4">
        <v>4</v>
      </c>
      <c r="K54" s="4">
        <v>8</v>
      </c>
      <c r="L54" s="4" t="s">
        <v>719</v>
      </c>
      <c r="M54" s="4" t="s">
        <v>1014</v>
      </c>
      <c r="Z54" s="17">
        <f>B54+C54+D54+E54+F54+G54+H54+I54</f>
        <v>317.25</v>
      </c>
      <c r="AA54" s="4">
        <f t="shared" si="0"/>
        <v>6</v>
      </c>
    </row>
    <row r="55" spans="1:27" x14ac:dyDescent="0.2">
      <c r="A55" s="5" t="s">
        <v>996</v>
      </c>
      <c r="B55" s="4">
        <f>150/15</f>
        <v>10</v>
      </c>
      <c r="C55" s="4">
        <f>180/5</f>
        <v>36</v>
      </c>
      <c r="D55" s="4">
        <f>190/8</f>
        <v>23.75</v>
      </c>
      <c r="E55" s="4">
        <v>85</v>
      </c>
      <c r="G55" s="4">
        <v>70</v>
      </c>
      <c r="J55" s="4">
        <v>5</v>
      </c>
      <c r="K55" s="4">
        <v>3</v>
      </c>
      <c r="Z55" s="17">
        <f>B55+C55+D55+E55+F55+G55+H55+I55</f>
        <v>224.75</v>
      </c>
      <c r="AA55" s="4">
        <f t="shared" si="0"/>
        <v>5</v>
      </c>
    </row>
    <row r="56" spans="1:27" x14ac:dyDescent="0.2">
      <c r="A56" s="5" t="s">
        <v>641</v>
      </c>
      <c r="B56" s="14" t="s">
        <v>592</v>
      </c>
      <c r="D56" s="4">
        <f t="shared" ref="D56:D64" si="1">294/12</f>
        <v>24.5</v>
      </c>
      <c r="E56" s="4">
        <v>53</v>
      </c>
      <c r="J56" s="4">
        <v>1</v>
      </c>
      <c r="K56" s="4">
        <v>2</v>
      </c>
      <c r="L56" s="4" t="s">
        <v>719</v>
      </c>
      <c r="Z56" s="17"/>
      <c r="AA56" s="4">
        <f t="shared" si="0"/>
        <v>2</v>
      </c>
    </row>
    <row r="57" spans="1:27" x14ac:dyDescent="0.2">
      <c r="A57" s="5" t="s">
        <v>639</v>
      </c>
      <c r="B57" s="13" t="s">
        <v>593</v>
      </c>
      <c r="D57" s="4">
        <f t="shared" si="1"/>
        <v>24.5</v>
      </c>
      <c r="E57" s="4">
        <v>70</v>
      </c>
      <c r="J57" s="4">
        <v>3</v>
      </c>
      <c r="K57" s="4">
        <v>3</v>
      </c>
      <c r="L57" s="4" t="s">
        <v>719</v>
      </c>
      <c r="Z57" s="17"/>
      <c r="AA57" s="4">
        <f t="shared" si="0"/>
        <v>2</v>
      </c>
    </row>
    <row r="58" spans="1:27" x14ac:dyDescent="0.2">
      <c r="A58" s="5" t="s">
        <v>643</v>
      </c>
      <c r="B58" s="13" t="s">
        <v>594</v>
      </c>
      <c r="D58" s="4">
        <f t="shared" si="1"/>
        <v>24.5</v>
      </c>
      <c r="E58" s="4">
        <v>75</v>
      </c>
      <c r="F58" s="4">
        <f>124/4</f>
        <v>31</v>
      </c>
      <c r="G58" s="4">
        <f>43/2</f>
        <v>21.5</v>
      </c>
      <c r="J58" s="4">
        <v>3</v>
      </c>
      <c r="K58" s="4">
        <v>3</v>
      </c>
      <c r="L58" s="4" t="s">
        <v>719</v>
      </c>
      <c r="Z58" s="17">
        <f>SUM(C58:I58,)</f>
        <v>152</v>
      </c>
      <c r="AA58" s="4">
        <f t="shared" si="0"/>
        <v>4</v>
      </c>
    </row>
    <row r="59" spans="1:27" x14ac:dyDescent="0.2">
      <c r="A59" s="5" t="s">
        <v>636</v>
      </c>
      <c r="B59" s="4" t="s">
        <v>595</v>
      </c>
      <c r="D59" s="4">
        <f t="shared" si="1"/>
        <v>24.5</v>
      </c>
      <c r="E59" s="4">
        <v>140</v>
      </c>
      <c r="J59" s="4">
        <v>31</v>
      </c>
      <c r="K59" s="4">
        <v>36</v>
      </c>
      <c r="L59" s="4" t="s">
        <v>722</v>
      </c>
      <c r="M59" s="4" t="s">
        <v>723</v>
      </c>
      <c r="N59" s="4" t="s">
        <v>724</v>
      </c>
      <c r="Z59" s="17"/>
      <c r="AA59" s="4">
        <f t="shared" si="0"/>
        <v>2</v>
      </c>
    </row>
    <row r="60" spans="1:27" x14ac:dyDescent="0.2">
      <c r="A60" s="5" t="s">
        <v>651</v>
      </c>
      <c r="B60" s="13" t="s">
        <v>598</v>
      </c>
      <c r="C60" s="4">
        <f>60/2</f>
        <v>30</v>
      </c>
      <c r="D60" s="4">
        <f t="shared" si="1"/>
        <v>24.5</v>
      </c>
      <c r="E60" s="4">
        <v>63</v>
      </c>
      <c r="G60" s="4">
        <v>60</v>
      </c>
      <c r="H60" s="4">
        <f>190/4</f>
        <v>47.5</v>
      </c>
      <c r="J60" s="4">
        <v>1</v>
      </c>
      <c r="K60" s="4">
        <v>4</v>
      </c>
      <c r="Z60" s="17">
        <f>SUM(C60:I60,)</f>
        <v>225</v>
      </c>
      <c r="AA60" s="4">
        <f t="shared" si="0"/>
        <v>5</v>
      </c>
    </row>
    <row r="61" spans="1:27" x14ac:dyDescent="0.2">
      <c r="A61" s="5" t="s">
        <v>653</v>
      </c>
      <c r="B61" s="4" t="s">
        <v>596</v>
      </c>
      <c r="C61" s="4">
        <f>60/2</f>
        <v>30</v>
      </c>
      <c r="D61" s="4">
        <f t="shared" si="1"/>
        <v>24.5</v>
      </c>
      <c r="E61" s="4">
        <v>75</v>
      </c>
      <c r="G61" s="4">
        <f>60/2</f>
        <v>30</v>
      </c>
      <c r="I61" s="4">
        <v>15</v>
      </c>
      <c r="J61" s="4">
        <v>1</v>
      </c>
      <c r="K61" s="4">
        <v>4</v>
      </c>
      <c r="L61" s="4" t="s">
        <v>719</v>
      </c>
      <c r="Z61" s="17">
        <f>SUM(C61:I61,)</f>
        <v>174.5</v>
      </c>
      <c r="AA61" s="4">
        <f t="shared" si="0"/>
        <v>5</v>
      </c>
    </row>
    <row r="62" spans="1:27" x14ac:dyDescent="0.2">
      <c r="A62" s="5" t="s">
        <v>647</v>
      </c>
      <c r="B62" s="14" t="s">
        <v>599</v>
      </c>
      <c r="C62" s="4">
        <f>80/2</f>
        <v>40</v>
      </c>
      <c r="D62" s="4">
        <f t="shared" si="1"/>
        <v>24.5</v>
      </c>
      <c r="E62" s="4">
        <v>76</v>
      </c>
      <c r="G62" s="4">
        <f>157/4</f>
        <v>39.25</v>
      </c>
      <c r="J62" s="4">
        <v>4</v>
      </c>
      <c r="K62" s="4">
        <v>11</v>
      </c>
      <c r="L62" s="4" t="s">
        <v>718</v>
      </c>
      <c r="M62" s="4" t="s">
        <v>719</v>
      </c>
      <c r="Z62" s="17">
        <f>SUM(C62:I62,)</f>
        <v>179.75</v>
      </c>
      <c r="AA62" s="4">
        <f t="shared" si="0"/>
        <v>4</v>
      </c>
    </row>
    <row r="63" spans="1:27" x14ac:dyDescent="0.2">
      <c r="A63" s="5" t="s">
        <v>649</v>
      </c>
      <c r="B63" s="13" t="s">
        <v>600</v>
      </c>
      <c r="C63" s="4">
        <f>180/5</f>
        <v>36</v>
      </c>
      <c r="D63" s="4">
        <f t="shared" si="1"/>
        <v>24.5</v>
      </c>
      <c r="E63" s="4">
        <v>70</v>
      </c>
      <c r="J63" s="4">
        <v>1</v>
      </c>
      <c r="K63" s="4">
        <v>1</v>
      </c>
      <c r="L63" s="4" t="s">
        <v>716</v>
      </c>
      <c r="Z63" s="17"/>
      <c r="AA63" s="4">
        <f t="shared" si="0"/>
        <v>3</v>
      </c>
    </row>
    <row r="64" spans="1:27" x14ac:dyDescent="0.2">
      <c r="A64" s="5" t="s">
        <v>645</v>
      </c>
      <c r="B64" s="13" t="s">
        <v>601</v>
      </c>
      <c r="C64" s="4">
        <f>80/2</f>
        <v>40</v>
      </c>
      <c r="D64" s="4">
        <f t="shared" si="1"/>
        <v>24.5</v>
      </c>
      <c r="E64" s="4">
        <v>60</v>
      </c>
      <c r="F64" s="4">
        <f>124/4</f>
        <v>31</v>
      </c>
      <c r="G64" s="4">
        <f>43/2</f>
        <v>21.5</v>
      </c>
      <c r="J64" s="4">
        <v>2</v>
      </c>
      <c r="K64" s="4">
        <v>5</v>
      </c>
      <c r="L64" s="4" t="s">
        <v>719</v>
      </c>
      <c r="Z64" s="17">
        <f>SUM(C64:I64,)</f>
        <v>177</v>
      </c>
      <c r="AA64" s="4">
        <f t="shared" si="0"/>
        <v>5</v>
      </c>
    </row>
    <row r="65" spans="1:27" x14ac:dyDescent="0.2">
      <c r="A65" s="5" t="s">
        <v>1034</v>
      </c>
      <c r="B65" s="4" t="s">
        <v>602</v>
      </c>
      <c r="C65" s="4">
        <f>180/5</f>
        <v>36</v>
      </c>
      <c r="D65" s="4">
        <f>180/8</f>
        <v>22.5</v>
      </c>
      <c r="E65" s="4">
        <v>105</v>
      </c>
      <c r="K65" s="4">
        <v>4</v>
      </c>
      <c r="Z65" s="17"/>
      <c r="AA65" s="4">
        <f t="shared" si="0"/>
        <v>3</v>
      </c>
    </row>
    <row r="66" spans="1:27" x14ac:dyDescent="0.2">
      <c r="A66" s="5" t="s">
        <v>736</v>
      </c>
      <c r="B66" s="13" t="s">
        <v>695</v>
      </c>
      <c r="C66" s="4">
        <f>105/5</f>
        <v>21</v>
      </c>
      <c r="D66" s="4">
        <f t="shared" ref="D66:D73" si="2">202/8</f>
        <v>25.25</v>
      </c>
      <c r="E66" s="4">
        <v>71</v>
      </c>
      <c r="G66" s="4">
        <v>81</v>
      </c>
      <c r="J66" s="4">
        <v>4</v>
      </c>
      <c r="K66" s="4">
        <v>5</v>
      </c>
      <c r="L66" s="4" t="s">
        <v>758</v>
      </c>
      <c r="Z66" s="17">
        <f>SUM(C66:I66,)</f>
        <v>198.25</v>
      </c>
      <c r="AA66" s="4">
        <f t="shared" si="0"/>
        <v>4</v>
      </c>
    </row>
    <row r="67" spans="1:27" x14ac:dyDescent="0.2">
      <c r="A67" s="5" t="s">
        <v>738</v>
      </c>
      <c r="B67" s="13" t="s">
        <v>697</v>
      </c>
      <c r="C67" s="4">
        <f>105/5</f>
        <v>21</v>
      </c>
      <c r="D67" s="4">
        <f t="shared" si="2"/>
        <v>25.25</v>
      </c>
      <c r="E67" s="4">
        <v>65</v>
      </c>
      <c r="G67" s="4">
        <v>65</v>
      </c>
      <c r="J67" s="4">
        <v>4</v>
      </c>
      <c r="K67" s="4">
        <v>6</v>
      </c>
      <c r="L67" s="4" t="s">
        <v>719</v>
      </c>
      <c r="Z67" s="17">
        <f>SUM(C67:I67,)</f>
        <v>176.25</v>
      </c>
      <c r="AA67" s="4">
        <f t="shared" ref="AA67:AA130" si="3">COUNT(B67:I67)</f>
        <v>4</v>
      </c>
    </row>
    <row r="68" spans="1:27" x14ac:dyDescent="0.2">
      <c r="A68" s="4" t="s">
        <v>744</v>
      </c>
      <c r="B68" s="4" t="s">
        <v>690</v>
      </c>
      <c r="C68" s="4">
        <f>105/5</f>
        <v>21</v>
      </c>
      <c r="D68" s="4">
        <f t="shared" si="2"/>
        <v>25.25</v>
      </c>
      <c r="E68" s="4">
        <v>67</v>
      </c>
      <c r="G68" s="4">
        <f>60/2</f>
        <v>30</v>
      </c>
      <c r="J68" s="4">
        <v>2</v>
      </c>
      <c r="K68" s="4">
        <v>4</v>
      </c>
      <c r="L68" s="4" t="s">
        <v>719</v>
      </c>
      <c r="Z68" s="17">
        <f>SUM(C68:I68,)</f>
        <v>143.25</v>
      </c>
      <c r="AA68" s="4">
        <f t="shared" si="3"/>
        <v>4</v>
      </c>
    </row>
    <row r="69" spans="1:27" x14ac:dyDescent="0.2">
      <c r="A69" s="5" t="s">
        <v>746</v>
      </c>
      <c r="B69" s="13" t="s">
        <v>685</v>
      </c>
      <c r="C69" s="4">
        <f>120/5</f>
        <v>24</v>
      </c>
      <c r="D69" s="4">
        <f t="shared" si="2"/>
        <v>25.25</v>
      </c>
      <c r="E69" s="4">
        <v>65</v>
      </c>
      <c r="J69" s="4">
        <v>3</v>
      </c>
      <c r="K69" s="4">
        <v>5</v>
      </c>
      <c r="Z69" s="17"/>
      <c r="AA69" s="4">
        <f t="shared" si="3"/>
        <v>3</v>
      </c>
    </row>
    <row r="70" spans="1:27" x14ac:dyDescent="0.2">
      <c r="A70" s="5" t="s">
        <v>742</v>
      </c>
      <c r="B70" s="13" t="s">
        <v>689</v>
      </c>
      <c r="C70" s="4">
        <f>105/5</f>
        <v>21</v>
      </c>
      <c r="D70" s="4">
        <f t="shared" si="2"/>
        <v>25.25</v>
      </c>
      <c r="E70" s="4">
        <v>78</v>
      </c>
      <c r="G70" s="4">
        <f>157/4</f>
        <v>39.25</v>
      </c>
      <c r="J70" s="4">
        <v>2</v>
      </c>
      <c r="K70" s="4">
        <v>4</v>
      </c>
      <c r="L70" s="4" t="s">
        <v>719</v>
      </c>
      <c r="Z70" s="17">
        <f>SUM(C70:I70,)</f>
        <v>163.5</v>
      </c>
      <c r="AA70" s="4">
        <f t="shared" si="3"/>
        <v>4</v>
      </c>
    </row>
    <row r="71" spans="1:27" x14ac:dyDescent="0.2">
      <c r="A71" s="5" t="s">
        <v>740</v>
      </c>
      <c r="B71" s="4" t="s">
        <v>688</v>
      </c>
      <c r="C71" s="4">
        <f>105/5</f>
        <v>21</v>
      </c>
      <c r="D71" s="4">
        <f t="shared" si="2"/>
        <v>25.25</v>
      </c>
      <c r="E71" s="4">
        <v>85</v>
      </c>
      <c r="J71" s="4">
        <v>3</v>
      </c>
      <c r="K71" s="4">
        <v>6</v>
      </c>
      <c r="L71" s="4" t="s">
        <v>721</v>
      </c>
      <c r="Z71" s="17"/>
      <c r="AA71" s="4">
        <f t="shared" si="3"/>
        <v>3</v>
      </c>
    </row>
    <row r="72" spans="1:27" x14ac:dyDescent="0.2">
      <c r="A72" s="5" t="s">
        <v>748</v>
      </c>
      <c r="B72" s="13" t="s">
        <v>698</v>
      </c>
      <c r="C72" s="4">
        <f>120/5</f>
        <v>24</v>
      </c>
      <c r="D72" s="4">
        <f t="shared" si="2"/>
        <v>25.25</v>
      </c>
      <c r="E72" s="4">
        <v>95</v>
      </c>
      <c r="G72" s="4">
        <f>60/2</f>
        <v>30</v>
      </c>
      <c r="H72" s="4">
        <f>180/4</f>
        <v>45</v>
      </c>
      <c r="J72" s="4">
        <v>2</v>
      </c>
      <c r="K72" s="4">
        <v>6</v>
      </c>
      <c r="L72" s="4" t="s">
        <v>719</v>
      </c>
      <c r="Z72" s="17">
        <f>SUM(C72:I72,)</f>
        <v>219.25</v>
      </c>
      <c r="AA72" s="4">
        <f t="shared" si="3"/>
        <v>5</v>
      </c>
    </row>
    <row r="73" spans="1:27" x14ac:dyDescent="0.2">
      <c r="A73" s="5" t="s">
        <v>750</v>
      </c>
      <c r="B73" s="13" t="s">
        <v>693</v>
      </c>
      <c r="C73" s="4">
        <f>120/5</f>
        <v>24</v>
      </c>
      <c r="D73" s="4">
        <f t="shared" si="2"/>
        <v>25.25</v>
      </c>
      <c r="E73" s="4">
        <f>70+47</f>
        <v>117</v>
      </c>
      <c r="J73" s="4">
        <v>1</v>
      </c>
      <c r="K73" s="4">
        <v>2</v>
      </c>
      <c r="L73" s="4" t="s">
        <v>719</v>
      </c>
      <c r="Z73" s="17"/>
      <c r="AA73" s="4">
        <f t="shared" si="3"/>
        <v>3</v>
      </c>
    </row>
    <row r="74" spans="1:27" x14ac:dyDescent="0.2">
      <c r="A74" s="5" t="s">
        <v>1377</v>
      </c>
      <c r="B74" s="4" t="s">
        <v>692</v>
      </c>
      <c r="C74" s="4">
        <f>120/5</f>
        <v>24</v>
      </c>
      <c r="D74" s="4">
        <f>62/2</f>
        <v>31</v>
      </c>
      <c r="E74" s="4">
        <v>35</v>
      </c>
      <c r="G74" s="4">
        <v>51</v>
      </c>
      <c r="J74" s="4">
        <v>0</v>
      </c>
      <c r="K74" s="4">
        <v>0</v>
      </c>
      <c r="Z74" s="17">
        <f>SUM(B74:I74,)</f>
        <v>141</v>
      </c>
      <c r="AA74" s="4">
        <f t="shared" si="3"/>
        <v>4</v>
      </c>
    </row>
    <row r="75" spans="1:27" x14ac:dyDescent="0.2">
      <c r="A75" s="5" t="s">
        <v>1032</v>
      </c>
      <c r="B75" s="4">
        <f>150/15</f>
        <v>10</v>
      </c>
      <c r="C75" s="4">
        <f>120/5</f>
        <v>24</v>
      </c>
      <c r="D75" s="4">
        <f>180/8</f>
        <v>22.5</v>
      </c>
      <c r="E75" s="4">
        <v>62</v>
      </c>
      <c r="K75" s="4">
        <v>1</v>
      </c>
      <c r="Z75" s="17">
        <f>SUM(B75:I75,)</f>
        <v>118.5</v>
      </c>
      <c r="AA75" s="4">
        <f t="shared" si="3"/>
        <v>4</v>
      </c>
    </row>
    <row r="76" spans="1:27" x14ac:dyDescent="0.2">
      <c r="A76" s="5" t="s">
        <v>778</v>
      </c>
      <c r="B76" s="14" t="s">
        <v>762</v>
      </c>
      <c r="D76" s="4">
        <f>117/5</f>
        <v>23.4</v>
      </c>
      <c r="E76" s="4">
        <v>90</v>
      </c>
      <c r="J76" s="4">
        <v>2</v>
      </c>
      <c r="K76" s="4">
        <v>3</v>
      </c>
      <c r="L76" s="4" t="s">
        <v>718</v>
      </c>
      <c r="Z76" s="17"/>
      <c r="AA76" s="4">
        <f t="shared" si="3"/>
        <v>2</v>
      </c>
    </row>
    <row r="77" spans="1:27" x14ac:dyDescent="0.2">
      <c r="A77" s="5" t="s">
        <v>780</v>
      </c>
      <c r="B77" s="13" t="s">
        <v>763</v>
      </c>
      <c r="D77" s="4">
        <f>117/5</f>
        <v>23.4</v>
      </c>
      <c r="G77" s="4">
        <f>60/2</f>
        <v>30</v>
      </c>
      <c r="J77" s="4">
        <v>2</v>
      </c>
      <c r="K77" s="4">
        <v>6</v>
      </c>
      <c r="L77" s="4" t="s">
        <v>837</v>
      </c>
      <c r="Z77" s="17"/>
      <c r="AA77" s="4">
        <f t="shared" si="3"/>
        <v>2</v>
      </c>
    </row>
    <row r="78" spans="1:27" x14ac:dyDescent="0.2">
      <c r="A78" s="5" t="s">
        <v>784</v>
      </c>
      <c r="B78" s="13" t="s">
        <v>759</v>
      </c>
      <c r="D78" s="4">
        <f>117/5</f>
        <v>23.4</v>
      </c>
      <c r="E78" s="4">
        <v>130</v>
      </c>
      <c r="J78" s="4">
        <v>3</v>
      </c>
      <c r="K78" s="4">
        <v>3</v>
      </c>
      <c r="L78" s="4" t="s">
        <v>718</v>
      </c>
      <c r="Z78" s="17"/>
      <c r="AA78" s="4">
        <f t="shared" si="3"/>
        <v>2</v>
      </c>
    </row>
    <row r="79" spans="1:27" x14ac:dyDescent="0.2">
      <c r="A79" s="5" t="s">
        <v>782</v>
      </c>
      <c r="B79" s="4" t="s">
        <v>764</v>
      </c>
      <c r="D79" s="4">
        <f>117/5</f>
        <v>23.4</v>
      </c>
      <c r="E79" s="4">
        <v>130</v>
      </c>
      <c r="J79" s="4">
        <v>2</v>
      </c>
      <c r="K79" s="4">
        <v>5</v>
      </c>
      <c r="Z79" s="17"/>
      <c r="AA79" s="4">
        <f t="shared" si="3"/>
        <v>2</v>
      </c>
    </row>
    <row r="80" spans="1:27" x14ac:dyDescent="0.2">
      <c r="A80" s="5" t="s">
        <v>844</v>
      </c>
      <c r="B80" s="13" t="s">
        <v>810</v>
      </c>
      <c r="E80" s="4">
        <v>120</v>
      </c>
      <c r="F80" s="4">
        <f>180/4</f>
        <v>45</v>
      </c>
      <c r="G80" s="4">
        <v>120</v>
      </c>
      <c r="Z80" s="17">
        <f>SUM(B80:I80,)</f>
        <v>285</v>
      </c>
      <c r="AA80" s="4">
        <f t="shared" si="3"/>
        <v>3</v>
      </c>
    </row>
    <row r="81" spans="1:27" x14ac:dyDescent="0.2">
      <c r="A81" s="5" t="s">
        <v>848</v>
      </c>
      <c r="B81" s="4" t="s">
        <v>809</v>
      </c>
      <c r="E81" s="4">
        <v>80</v>
      </c>
      <c r="J81" s="4">
        <v>3</v>
      </c>
      <c r="K81" s="4">
        <v>5</v>
      </c>
      <c r="L81" s="4" t="s">
        <v>719</v>
      </c>
      <c r="Z81" s="17"/>
      <c r="AA81" s="4">
        <f t="shared" si="3"/>
        <v>1</v>
      </c>
    </row>
    <row r="82" spans="1:27" x14ac:dyDescent="0.2">
      <c r="A82" s="5" t="s">
        <v>846</v>
      </c>
      <c r="B82" s="13" t="s">
        <v>813</v>
      </c>
      <c r="E82" s="4">
        <v>75</v>
      </c>
      <c r="F82" s="4">
        <f>180/4</f>
        <v>45</v>
      </c>
      <c r="G82" s="4">
        <v>74</v>
      </c>
      <c r="H82" s="4">
        <f>190/4</f>
        <v>47.5</v>
      </c>
      <c r="J82" s="4">
        <v>1</v>
      </c>
      <c r="K82" s="4">
        <v>3</v>
      </c>
      <c r="Z82" s="17">
        <f>SUM(C82:I82,)</f>
        <v>241.5</v>
      </c>
      <c r="AA82" s="4">
        <f t="shared" si="3"/>
        <v>4</v>
      </c>
    </row>
    <row r="83" spans="1:27" x14ac:dyDescent="0.2">
      <c r="A83" s="5" t="s">
        <v>856</v>
      </c>
      <c r="B83" s="13" t="s">
        <v>814</v>
      </c>
      <c r="E83" s="4">
        <v>60</v>
      </c>
      <c r="F83" s="4">
        <v>82</v>
      </c>
      <c r="G83" s="4">
        <v>82</v>
      </c>
      <c r="H83" s="4">
        <v>180</v>
      </c>
      <c r="J83" s="4">
        <v>0</v>
      </c>
      <c r="K83" s="4">
        <v>1</v>
      </c>
      <c r="Z83" s="17">
        <f>SUM(C83:I83,)</f>
        <v>404</v>
      </c>
      <c r="AA83" s="4">
        <f t="shared" si="3"/>
        <v>4</v>
      </c>
    </row>
    <row r="84" spans="1:27" x14ac:dyDescent="0.2">
      <c r="A84" s="5" t="s">
        <v>887</v>
      </c>
      <c r="B84" s="4">
        <f>50/4</f>
        <v>12.5</v>
      </c>
      <c r="D84" s="17">
        <f>250/9</f>
        <v>27.777777777777779</v>
      </c>
      <c r="E84" s="4">
        <v>57</v>
      </c>
      <c r="G84" s="4">
        <v>52</v>
      </c>
      <c r="H84" s="4">
        <f>190/4</f>
        <v>47.5</v>
      </c>
      <c r="J84" s="4">
        <v>2</v>
      </c>
      <c r="K84" s="4">
        <v>2</v>
      </c>
      <c r="L84" s="4" t="s">
        <v>719</v>
      </c>
      <c r="Z84" s="17">
        <f>SUM(B84:I84,)</f>
        <v>196.77777777777777</v>
      </c>
      <c r="AA84" s="4">
        <f t="shared" si="3"/>
        <v>5</v>
      </c>
    </row>
    <row r="85" spans="1:27" x14ac:dyDescent="0.2">
      <c r="A85" s="5" t="s">
        <v>858</v>
      </c>
      <c r="B85" s="4" t="s">
        <v>816</v>
      </c>
      <c r="G85" s="4">
        <v>77</v>
      </c>
      <c r="I85" s="4">
        <v>15</v>
      </c>
      <c r="Z85" s="17"/>
      <c r="AA85" s="4">
        <f t="shared" si="3"/>
        <v>2</v>
      </c>
    </row>
    <row r="86" spans="1:27" x14ac:dyDescent="0.2">
      <c r="A86" s="5" t="s">
        <v>850</v>
      </c>
      <c r="B86" s="4">
        <f>75/10</f>
        <v>7.5</v>
      </c>
      <c r="E86" s="4">
        <v>120</v>
      </c>
      <c r="G86" s="4">
        <v>50</v>
      </c>
      <c r="H86" s="4">
        <f>165/2</f>
        <v>82.5</v>
      </c>
      <c r="J86" s="4">
        <v>3</v>
      </c>
      <c r="K86" s="4">
        <v>4</v>
      </c>
      <c r="L86" s="4" t="s">
        <v>863</v>
      </c>
      <c r="Z86" s="17">
        <f>SUM(B86:I86,)</f>
        <v>260</v>
      </c>
      <c r="AA86" s="4">
        <f t="shared" si="3"/>
        <v>4</v>
      </c>
    </row>
    <row r="87" spans="1:27" x14ac:dyDescent="0.2">
      <c r="A87" s="5" t="s">
        <v>852</v>
      </c>
      <c r="B87" s="13" t="s">
        <v>818</v>
      </c>
      <c r="E87" s="4">
        <v>60</v>
      </c>
      <c r="J87" s="4">
        <v>0</v>
      </c>
      <c r="K87" s="4">
        <v>2</v>
      </c>
      <c r="Z87" s="17"/>
      <c r="AA87" s="4">
        <f t="shared" si="3"/>
        <v>1</v>
      </c>
    </row>
    <row r="88" spans="1:27" x14ac:dyDescent="0.2">
      <c r="A88" s="5" t="s">
        <v>1030</v>
      </c>
      <c r="B88" s="4">
        <f>150/15</f>
        <v>10</v>
      </c>
      <c r="D88" s="4">
        <f>180/8</f>
        <v>22.5</v>
      </c>
      <c r="E88" s="4">
        <v>110</v>
      </c>
      <c r="H88" s="4">
        <f>165/3</f>
        <v>55</v>
      </c>
      <c r="J88" s="4">
        <v>11</v>
      </c>
      <c r="K88" s="4">
        <v>12</v>
      </c>
      <c r="L88" s="4" t="s">
        <v>1046</v>
      </c>
      <c r="Z88" s="17">
        <f>SUM(B88:I88,)</f>
        <v>197.5</v>
      </c>
      <c r="AA88" s="4">
        <f t="shared" si="3"/>
        <v>4</v>
      </c>
    </row>
    <row r="89" spans="1:27" x14ac:dyDescent="0.2">
      <c r="A89" s="5" t="s">
        <v>854</v>
      </c>
      <c r="B89" s="14" t="s">
        <v>821</v>
      </c>
      <c r="F89" s="4">
        <f>180/4</f>
        <v>45</v>
      </c>
      <c r="G89" s="4">
        <v>65</v>
      </c>
      <c r="Z89" s="17"/>
      <c r="AA89" s="4">
        <f t="shared" si="3"/>
        <v>2</v>
      </c>
    </row>
    <row r="90" spans="1:27" x14ac:dyDescent="0.2">
      <c r="A90" s="5" t="s">
        <v>786</v>
      </c>
      <c r="B90" s="13" t="s">
        <v>760</v>
      </c>
      <c r="D90" s="4">
        <f>117/5</f>
        <v>23.4</v>
      </c>
      <c r="E90" s="4">
        <v>75</v>
      </c>
      <c r="G90" s="4">
        <f>80/2</f>
        <v>40</v>
      </c>
      <c r="H90" s="4">
        <f>170/4</f>
        <v>42.5</v>
      </c>
      <c r="J90" s="4">
        <v>2</v>
      </c>
      <c r="K90" s="4">
        <v>7</v>
      </c>
      <c r="L90" s="4" t="s">
        <v>719</v>
      </c>
      <c r="Z90" s="17">
        <f>SUM(B90:I90,)</f>
        <v>180.9</v>
      </c>
      <c r="AA90" s="4">
        <f t="shared" si="3"/>
        <v>4</v>
      </c>
    </row>
    <row r="91" spans="1:27" x14ac:dyDescent="0.2">
      <c r="A91" s="5" t="s">
        <v>1000</v>
      </c>
      <c r="B91" s="4">
        <f>150/15</f>
        <v>10</v>
      </c>
      <c r="C91" s="16">
        <f>65/3</f>
        <v>21.666666666666668</v>
      </c>
      <c r="D91" s="4">
        <f>190/8</f>
        <v>23.75</v>
      </c>
      <c r="Z91" s="17"/>
      <c r="AA91" s="4">
        <f t="shared" si="3"/>
        <v>3</v>
      </c>
    </row>
    <row r="92" spans="1:27" x14ac:dyDescent="0.2">
      <c r="A92" s="5" t="s">
        <v>860</v>
      </c>
      <c r="B92" s="4">
        <f>50/4</f>
        <v>12.5</v>
      </c>
      <c r="C92" s="16">
        <f>65/3</f>
        <v>21.666666666666668</v>
      </c>
      <c r="D92" s="17">
        <f>250/9</f>
        <v>27.777777777777779</v>
      </c>
      <c r="E92" s="4">
        <v>65</v>
      </c>
      <c r="J92" s="4">
        <v>2</v>
      </c>
      <c r="K92" s="4">
        <v>4</v>
      </c>
      <c r="L92" s="4" t="s">
        <v>719</v>
      </c>
      <c r="Z92" s="17">
        <f>SUM(B92:I92,)</f>
        <v>126.94444444444446</v>
      </c>
      <c r="AA92" s="4">
        <f t="shared" si="3"/>
        <v>4</v>
      </c>
    </row>
    <row r="93" spans="1:27" x14ac:dyDescent="0.2">
      <c r="A93" s="5" t="s">
        <v>1338</v>
      </c>
      <c r="B93" s="13" t="s">
        <v>825</v>
      </c>
      <c r="C93" s="16">
        <f>65/3</f>
        <v>21.666666666666668</v>
      </c>
      <c r="D93" s="17">
        <f>90/4</f>
        <v>22.5</v>
      </c>
      <c r="E93" s="4">
        <v>59</v>
      </c>
      <c r="G93" s="4">
        <v>65</v>
      </c>
      <c r="I93" s="4">
        <v>30</v>
      </c>
      <c r="J93" s="4">
        <v>0</v>
      </c>
      <c r="K93" s="4">
        <v>0</v>
      </c>
      <c r="Z93" s="17">
        <f>SUM(B93:I93,)</f>
        <v>198.16666666666669</v>
      </c>
      <c r="AA93" s="4">
        <f t="shared" si="3"/>
        <v>5</v>
      </c>
    </row>
    <row r="94" spans="1:27" x14ac:dyDescent="0.2">
      <c r="A94" s="5" t="s">
        <v>889</v>
      </c>
      <c r="B94" s="13" t="s">
        <v>827</v>
      </c>
      <c r="D94" s="17">
        <f>250/9</f>
        <v>27.777777777777779</v>
      </c>
      <c r="E94" s="4">
        <v>60</v>
      </c>
      <c r="G94" s="4">
        <v>70</v>
      </c>
      <c r="J94" s="4">
        <v>0</v>
      </c>
      <c r="K94" s="4">
        <v>3</v>
      </c>
      <c r="Z94" s="17"/>
      <c r="AA94" s="4">
        <f t="shared" si="3"/>
        <v>3</v>
      </c>
    </row>
    <row r="95" spans="1:27" x14ac:dyDescent="0.2">
      <c r="A95" s="5" t="s">
        <v>861</v>
      </c>
      <c r="B95" s="4">
        <f>50/4</f>
        <v>12.5</v>
      </c>
      <c r="D95" s="17">
        <f>250/9</f>
        <v>27.777777777777779</v>
      </c>
      <c r="E95" s="4">
        <v>60</v>
      </c>
      <c r="G95" s="4">
        <f>78/2+47/2</f>
        <v>62.5</v>
      </c>
      <c r="H95" s="4">
        <f>150/2</f>
        <v>75</v>
      </c>
      <c r="J95" s="4">
        <v>2</v>
      </c>
      <c r="K95" s="4">
        <v>3</v>
      </c>
      <c r="L95" s="4" t="s">
        <v>719</v>
      </c>
      <c r="Z95" s="17">
        <f>SUM(B95:I95,)</f>
        <v>237.77777777777777</v>
      </c>
      <c r="AA95" s="4">
        <f t="shared" si="3"/>
        <v>5</v>
      </c>
    </row>
    <row r="96" spans="1:27" x14ac:dyDescent="0.2">
      <c r="A96" s="5" t="s">
        <v>892</v>
      </c>
      <c r="B96" s="4" t="s">
        <v>833</v>
      </c>
      <c r="D96" s="17">
        <f>250/9</f>
        <v>27.777777777777779</v>
      </c>
      <c r="E96" s="4">
        <v>75</v>
      </c>
      <c r="G96" s="4">
        <v>80</v>
      </c>
      <c r="J96" s="4">
        <v>1</v>
      </c>
      <c r="K96" s="4">
        <v>2</v>
      </c>
      <c r="L96" s="4" t="s">
        <v>894</v>
      </c>
      <c r="Z96" s="17"/>
      <c r="AA96" s="4">
        <f t="shared" si="3"/>
        <v>3</v>
      </c>
    </row>
    <row r="97" spans="1:27" x14ac:dyDescent="0.2">
      <c r="A97" s="5" t="s">
        <v>1006</v>
      </c>
      <c r="B97" s="4">
        <f>150/15</f>
        <v>10</v>
      </c>
      <c r="D97" s="17">
        <f>190/8</f>
        <v>23.75</v>
      </c>
      <c r="E97" s="4">
        <v>63</v>
      </c>
      <c r="F97" s="4">
        <f>165/4</f>
        <v>41.25</v>
      </c>
      <c r="G97" s="4">
        <f>80/2</f>
        <v>40</v>
      </c>
      <c r="H97" s="4">
        <f>180/2</f>
        <v>90</v>
      </c>
      <c r="J97" s="4">
        <v>3</v>
      </c>
      <c r="K97" s="4">
        <v>5</v>
      </c>
      <c r="L97" s="4" t="s">
        <v>719</v>
      </c>
      <c r="Z97" s="17">
        <f t="shared" ref="Z97:Z107" si="4">SUM(B97:I97,)</f>
        <v>268</v>
      </c>
      <c r="AA97" s="4">
        <f t="shared" si="3"/>
        <v>6</v>
      </c>
    </row>
    <row r="98" spans="1:27" x14ac:dyDescent="0.2">
      <c r="A98" s="5" t="s">
        <v>1004</v>
      </c>
      <c r="D98" s="4">
        <f>190/8</f>
        <v>23.75</v>
      </c>
      <c r="E98" s="4">
        <v>90</v>
      </c>
      <c r="G98" s="4">
        <f>(74/2)+(80/2)</f>
        <v>77</v>
      </c>
      <c r="H98" s="4">
        <f>180/4</f>
        <v>45</v>
      </c>
      <c r="J98" s="4">
        <v>4</v>
      </c>
      <c r="K98" s="4">
        <v>7</v>
      </c>
      <c r="L98" s="4" t="s">
        <v>719</v>
      </c>
      <c r="P98" s="4" t="s">
        <v>1137</v>
      </c>
      <c r="Q98" s="4" t="s">
        <v>1139</v>
      </c>
      <c r="R98" s="4" t="s">
        <v>1140</v>
      </c>
      <c r="S98" s="4" t="s">
        <v>1141</v>
      </c>
      <c r="T98" s="4" t="s">
        <v>1143</v>
      </c>
      <c r="U98" s="4" t="s">
        <v>714</v>
      </c>
      <c r="V98" s="4" t="s">
        <v>717</v>
      </c>
      <c r="Z98" s="17">
        <f t="shared" si="4"/>
        <v>235.75</v>
      </c>
      <c r="AA98" s="4">
        <f t="shared" si="3"/>
        <v>4</v>
      </c>
    </row>
    <row r="99" spans="1:27" x14ac:dyDescent="0.2">
      <c r="A99" s="5" t="s">
        <v>983</v>
      </c>
      <c r="B99" s="4">
        <f>150/15</f>
        <v>10</v>
      </c>
      <c r="D99" s="4">
        <f>190/8</f>
        <v>23.75</v>
      </c>
      <c r="E99" s="4">
        <v>50</v>
      </c>
      <c r="F99" s="4">
        <f>165/4</f>
        <v>41.25</v>
      </c>
      <c r="H99" s="4">
        <f>180/2</f>
        <v>90</v>
      </c>
      <c r="J99" s="4">
        <v>2</v>
      </c>
      <c r="K99" s="4">
        <v>4</v>
      </c>
      <c r="L99" s="4" t="s">
        <v>719</v>
      </c>
      <c r="O99" s="4" t="s">
        <v>1133</v>
      </c>
      <c r="P99" s="18">
        <f>AVERAGE(E56,E76,E57)</f>
        <v>71</v>
      </c>
      <c r="Q99" s="8">
        <f>MIN(E56,E76,E57)</f>
        <v>53</v>
      </c>
      <c r="R99" s="8">
        <f>MAX(E56,E76,E57)</f>
        <v>90</v>
      </c>
      <c r="S99" s="8">
        <f>STDEV(E56,E76,E57)</f>
        <v>18.520259177452136</v>
      </c>
      <c r="T99" s="4">
        <f>MEDIAN(E56,E76,E57)</f>
        <v>70</v>
      </c>
      <c r="U99" s="18">
        <f>AVERAGE(J56,J76,J57)</f>
        <v>2</v>
      </c>
      <c r="V99" s="18">
        <f>AVERAGE(K56,K76,K57)</f>
        <v>2.6666666666666665</v>
      </c>
      <c r="Z99" s="17">
        <f t="shared" si="4"/>
        <v>215</v>
      </c>
      <c r="AA99" s="4">
        <f t="shared" si="3"/>
        <v>5</v>
      </c>
    </row>
    <row r="100" spans="1:27" x14ac:dyDescent="0.2">
      <c r="A100" s="5" t="s">
        <v>937</v>
      </c>
      <c r="B100" s="4">
        <f>75/10</f>
        <v>7.5</v>
      </c>
      <c r="G100" s="4">
        <v>67</v>
      </c>
      <c r="O100" s="4" t="s">
        <v>1134</v>
      </c>
      <c r="P100" s="18">
        <f>AVERAGE(E50,E51,E52,E58,E59,E64,E90,E37,E32)</f>
        <v>91.777777777777771</v>
      </c>
      <c r="Q100" s="8">
        <f>MIN(E50,E51,E52,E58,E59,E64,E90,E37,E32)</f>
        <v>60</v>
      </c>
      <c r="R100" s="8">
        <f>MAX(E50,E51,E52,E58,E59,E64,E90,E37,E32)</f>
        <v>180</v>
      </c>
      <c r="S100" s="8">
        <f>AVERAGE(H50,H51,H52,H58,H59,H64,H90,H37,H32)</f>
        <v>56.777777777777771</v>
      </c>
      <c r="T100" s="8" t="e">
        <f>AVERAGE(I50,I51,I52,I58,I59,I64,I90,I37,I32)</f>
        <v>#DIV/0!</v>
      </c>
      <c r="U100" s="18">
        <f>AVERAGE(J50,J51,J52,J58,J59,J64,J90,J37,J32)</f>
        <v>6</v>
      </c>
      <c r="V100" s="18">
        <f>AVERAGE(K50,K51,K52,K58,K59,K64,K90,K37,K32)</f>
        <v>8.2857142857142865</v>
      </c>
      <c r="Z100" s="17"/>
      <c r="AA100" s="4">
        <f t="shared" si="3"/>
        <v>2</v>
      </c>
    </row>
    <row r="101" spans="1:27" x14ac:dyDescent="0.2">
      <c r="A101" s="5" t="s">
        <v>935</v>
      </c>
      <c r="B101" s="4">
        <f>75/10</f>
        <v>7.5</v>
      </c>
      <c r="E101" s="4">
        <v>68</v>
      </c>
      <c r="G101" s="4">
        <v>57</v>
      </c>
      <c r="J101" s="4">
        <v>2</v>
      </c>
      <c r="K101" s="4">
        <v>4</v>
      </c>
      <c r="L101" s="4" t="s">
        <v>719</v>
      </c>
      <c r="O101" s="4" t="s">
        <v>1138</v>
      </c>
      <c r="P101" s="18">
        <f>AVERAGE(E29,E30)</f>
        <v>80</v>
      </c>
      <c r="Q101" s="8">
        <f>MIN(E29,E30)</f>
        <v>70</v>
      </c>
      <c r="R101" s="8">
        <f>MAX(E29,E30)</f>
        <v>90</v>
      </c>
      <c r="S101" s="8">
        <f>AVERAGE(H29,H30)</f>
        <v>73.333333333333329</v>
      </c>
      <c r="T101" s="8" t="e">
        <f>AVERAGE(I29,I30)</f>
        <v>#DIV/0!</v>
      </c>
      <c r="U101" s="18">
        <f>AVERAGE(J29,J30)</f>
        <v>1.5</v>
      </c>
      <c r="V101" s="18">
        <f>AVERAGE(K29,K30)</f>
        <v>1</v>
      </c>
      <c r="Z101" s="17"/>
      <c r="AA101" s="4">
        <f t="shared" si="3"/>
        <v>3</v>
      </c>
    </row>
    <row r="102" spans="1:27" x14ac:dyDescent="0.2">
      <c r="A102" s="5" t="s">
        <v>941</v>
      </c>
      <c r="B102" s="4">
        <f>75/10</f>
        <v>7.5</v>
      </c>
      <c r="J102" s="4">
        <v>4</v>
      </c>
      <c r="K102" s="4">
        <v>6</v>
      </c>
      <c r="L102" s="4" t="s">
        <v>950</v>
      </c>
      <c r="O102" s="4" t="s">
        <v>1135</v>
      </c>
      <c r="P102" s="18">
        <f>AVERAGE(E112,E111,E110,E109,E88,E75,E54,E65,E53,E55)</f>
        <v>88.2</v>
      </c>
      <c r="Q102" s="8">
        <f>MIN(E112,E111,E110,E109,E88,E75,E54,E65,E53,E55)</f>
        <v>62</v>
      </c>
      <c r="R102" s="8">
        <f>MAX(E112,E111,E110,E109,E88,E75,E54,E65,E53,E55)</f>
        <v>110</v>
      </c>
      <c r="S102" s="8">
        <f>AVERAGE(H112,H111,H110,H109,H88,H75,H54,H65,H53,H55)</f>
        <v>63.125</v>
      </c>
      <c r="T102" s="8" t="e">
        <f>AVERAGE(I112,I111,I110,I109,I88,I75,I54,I65,I53,I55)</f>
        <v>#DIV/0!</v>
      </c>
      <c r="U102" s="18">
        <f>AVERAGE(J112,J111,J110,J109,J88,J75,J54,J65,J53,J55)</f>
        <v>5.375</v>
      </c>
      <c r="V102" s="18">
        <f>AVERAGE(K112,K111,K110,K109,K88,K75,K54,K65,K53,K55)</f>
        <v>8.6999999999999993</v>
      </c>
      <c r="Z102" s="17"/>
      <c r="AA102" s="4">
        <f t="shared" si="3"/>
        <v>1</v>
      </c>
    </row>
    <row r="103" spans="1:27" x14ac:dyDescent="0.2">
      <c r="A103" s="5" t="s">
        <v>919</v>
      </c>
      <c r="B103" s="4">
        <f>75/10</f>
        <v>7.5</v>
      </c>
      <c r="E103" s="4">
        <v>60</v>
      </c>
      <c r="G103" s="4">
        <f>74/2</f>
        <v>37</v>
      </c>
      <c r="H103" s="4">
        <f>180/4</f>
        <v>45</v>
      </c>
      <c r="J103" s="4">
        <v>1</v>
      </c>
      <c r="K103" s="4">
        <v>2</v>
      </c>
      <c r="L103" s="4" t="s">
        <v>719</v>
      </c>
      <c r="O103" s="4" t="s">
        <v>1136</v>
      </c>
      <c r="P103" s="18">
        <f>AVERAGE(E108,E107,E106,E105,E104,E103,E99,E101,E98,E97,E95,E96,E94,E92,E87,E84,E86,E83,E82,E81,E80,E79,E78,E73,E71,E72,E70,E69,E68,E67,E66,E63,E60,E61,E62)</f>
        <v>79.828571428571422</v>
      </c>
      <c r="Q103" s="8">
        <f>MIN(E108,E107,E106,E105,E104,E103,E99,E101,E98,E97,E95,E96,E94,E92,E87,E84,E86,E83,E82,E81,E80,E79,E78,E73,E71,E72,E70,E69,E68,E67,E66,E63,E60,E61,E62)</f>
        <v>50</v>
      </c>
      <c r="R103" s="8">
        <f>MAX(E108,E107,E106,E105,E104,E103,E99,E101,E98,E97,E95,E96,E94,E92,E87,E84,E86,E83,E82,E81,E80,E79,E78,E73,E71,E72,E70,E69,E68,E67,E66,E63,E60,E61,E62)</f>
        <v>165</v>
      </c>
      <c r="S103" s="8">
        <f>AVERAGE(H108,H107,H106,H105,H104,H103,H99,H101,H98,H97,H95,H96,H94,H92,H87,H84,H86,H83,H82,H81,H80,H79,H78,H73,H71,H72,H70,H69,H68,H67,H66,H63,H60,H61,H62)</f>
        <v>68.333333333333329</v>
      </c>
      <c r="T103" s="8">
        <f>AVERAGE(I108,I107,I106,I105,I104,I103,I99,I101,I98,I97,I95,I96,I94,I92,I87,I84,I86,I83,I82,I81,I80,I79,I78,I73,I71,I72,I70,I69,I68,I67,I66,I63,I60,I61,I62)</f>
        <v>15</v>
      </c>
      <c r="U103" s="18">
        <f>AVERAGE(J108,J107,J106,J105,J104,J103,J99,J101,J98,J97,J95,J96,J94,J92,J87,J84,J86,J83,J82,J81,J80,J79,J78,J73,J71,J72,J70,J69,J68,J67,J66,J63,J60,J61,J62)</f>
        <v>2.2647058823529411</v>
      </c>
      <c r="V103" s="18">
        <f>AVERAGE(K108,K107,K106,K105,K104,K103,K99,K101,K98,K97,K95,K96,K94,K92,K87,K84,K86,K83,K82,K81,K80,K79,K78,K73,K71,K72,K70,K69,K68,K67,K66,K63,K60,K61,K62)</f>
        <v>4.0882352941176467</v>
      </c>
      <c r="Z103" s="17">
        <f t="shared" si="4"/>
        <v>149.5</v>
      </c>
      <c r="AA103" s="4">
        <f t="shared" si="3"/>
        <v>4</v>
      </c>
    </row>
    <row r="104" spans="1:27" x14ac:dyDescent="0.2">
      <c r="A104" s="5" t="s">
        <v>933</v>
      </c>
      <c r="B104" s="4">
        <f>75/10</f>
        <v>7.5</v>
      </c>
      <c r="E104" s="4">
        <v>67</v>
      </c>
      <c r="F104" s="4">
        <f>165/4</f>
        <v>41.25</v>
      </c>
      <c r="G104" s="4">
        <v>70</v>
      </c>
      <c r="H104" s="4">
        <f>180/4</f>
        <v>45</v>
      </c>
      <c r="J104" s="4">
        <v>3</v>
      </c>
      <c r="K104" s="4">
        <v>3</v>
      </c>
      <c r="L104" s="4" t="s">
        <v>719</v>
      </c>
      <c r="Z104" s="17">
        <f t="shared" si="4"/>
        <v>230.75</v>
      </c>
      <c r="AA104" s="4">
        <f t="shared" si="3"/>
        <v>5</v>
      </c>
    </row>
    <row r="105" spans="1:27" x14ac:dyDescent="0.2">
      <c r="A105" s="5" t="s">
        <v>984</v>
      </c>
      <c r="B105" s="4">
        <f>150/15</f>
        <v>10</v>
      </c>
      <c r="D105" s="4">
        <f>190/8</f>
        <v>23.75</v>
      </c>
      <c r="E105" s="4">
        <v>165</v>
      </c>
      <c r="G105" s="4">
        <f>78/2</f>
        <v>39</v>
      </c>
      <c r="J105" s="4">
        <v>4</v>
      </c>
      <c r="K105" s="4">
        <v>7</v>
      </c>
      <c r="M105" s="4" t="s">
        <v>718</v>
      </c>
      <c r="Z105" s="17">
        <f t="shared" si="4"/>
        <v>237.75</v>
      </c>
      <c r="AA105" s="4">
        <f t="shared" si="3"/>
        <v>4</v>
      </c>
    </row>
    <row r="106" spans="1:27" x14ac:dyDescent="0.2">
      <c r="A106" s="5" t="s">
        <v>912</v>
      </c>
      <c r="B106" s="4">
        <f>75/10</f>
        <v>7.5</v>
      </c>
      <c r="E106" s="4">
        <v>70</v>
      </c>
      <c r="G106" s="4">
        <f>60+(80/2)+(95/2)</f>
        <v>147.5</v>
      </c>
      <c r="H106" s="4">
        <f>190/4+(165/3)</f>
        <v>102.5</v>
      </c>
      <c r="J106" s="4">
        <v>2</v>
      </c>
      <c r="K106" s="4">
        <v>3</v>
      </c>
      <c r="L106" s="4" t="s">
        <v>719</v>
      </c>
      <c r="Z106" s="17">
        <f t="shared" si="4"/>
        <v>327.5</v>
      </c>
      <c r="AA106" s="4">
        <f t="shared" si="3"/>
        <v>4</v>
      </c>
    </row>
    <row r="107" spans="1:27" x14ac:dyDescent="0.2">
      <c r="A107" s="5" t="s">
        <v>939</v>
      </c>
      <c r="B107" s="4">
        <f>75/10</f>
        <v>7.5</v>
      </c>
      <c r="E107" s="4">
        <v>62</v>
      </c>
      <c r="F107" s="4">
        <f>165/4</f>
        <v>41.25</v>
      </c>
      <c r="G107" s="4">
        <v>70</v>
      </c>
      <c r="H107" s="4">
        <f>180/4</f>
        <v>45</v>
      </c>
      <c r="J107" s="4">
        <v>3</v>
      </c>
      <c r="K107" s="4">
        <v>3</v>
      </c>
      <c r="L107" s="4" t="s">
        <v>719</v>
      </c>
      <c r="Z107" s="17">
        <f t="shared" si="4"/>
        <v>225.75</v>
      </c>
      <c r="AA107" s="4">
        <f t="shared" si="3"/>
        <v>5</v>
      </c>
    </row>
    <row r="108" spans="1:27" x14ac:dyDescent="0.2">
      <c r="A108" s="5" t="s">
        <v>915</v>
      </c>
      <c r="B108" s="4">
        <f>75/10</f>
        <v>7.5</v>
      </c>
      <c r="E108" s="4">
        <v>80</v>
      </c>
      <c r="H108" s="4">
        <f>150/4</f>
        <v>37.5</v>
      </c>
      <c r="J108" s="4">
        <v>6</v>
      </c>
      <c r="K108" s="4">
        <v>6</v>
      </c>
      <c r="L108" s="4" t="s">
        <v>719</v>
      </c>
      <c r="Z108" s="17"/>
      <c r="AA108" s="4">
        <f t="shared" si="3"/>
        <v>3</v>
      </c>
    </row>
    <row r="109" spans="1:27" x14ac:dyDescent="0.2">
      <c r="A109" s="4" t="s">
        <v>1107</v>
      </c>
      <c r="C109" s="4">
        <f t="shared" ref="C109:C116" si="5">210/8</f>
        <v>26.25</v>
      </c>
      <c r="D109" s="4">
        <f t="shared" ref="D109:D116" si="6">190/8</f>
        <v>23.75</v>
      </c>
      <c r="E109" s="4">
        <v>88</v>
      </c>
      <c r="G109" s="4">
        <f>80/2</f>
        <v>40</v>
      </c>
      <c r="J109" s="4">
        <v>5</v>
      </c>
      <c r="K109" s="4">
        <v>0</v>
      </c>
      <c r="Z109" s="17">
        <f>SUM(C109:I109,)</f>
        <v>178</v>
      </c>
      <c r="AA109" s="4">
        <f t="shared" si="3"/>
        <v>4</v>
      </c>
    </row>
    <row r="110" spans="1:27" x14ac:dyDescent="0.2">
      <c r="A110" s="5" t="s">
        <v>1109</v>
      </c>
      <c r="B110" s="4">
        <f>75/10</f>
        <v>7.5</v>
      </c>
      <c r="C110" s="4">
        <f t="shared" si="5"/>
        <v>26.25</v>
      </c>
      <c r="D110" s="4">
        <f t="shared" si="6"/>
        <v>23.75</v>
      </c>
      <c r="E110" s="4">
        <v>62</v>
      </c>
      <c r="G110" s="4">
        <v>51</v>
      </c>
      <c r="H110" s="4">
        <f>180/3</f>
        <v>60</v>
      </c>
      <c r="J110" s="4">
        <v>2</v>
      </c>
      <c r="K110" s="4">
        <v>6</v>
      </c>
      <c r="Z110" s="17">
        <f>SUM(B110:I110,)</f>
        <v>230.5</v>
      </c>
      <c r="AA110" s="4">
        <f>COUNT(B110:I110)</f>
        <v>6</v>
      </c>
    </row>
    <row r="111" spans="1:27" x14ac:dyDescent="0.2">
      <c r="A111" s="5" t="s">
        <v>1111</v>
      </c>
      <c r="C111" s="4">
        <f t="shared" si="5"/>
        <v>26.25</v>
      </c>
      <c r="D111" s="4">
        <f t="shared" si="6"/>
        <v>23.75</v>
      </c>
      <c r="E111" s="4">
        <v>100</v>
      </c>
      <c r="J111" s="4">
        <v>4</v>
      </c>
      <c r="K111" s="4">
        <v>26</v>
      </c>
      <c r="L111" s="4" t="s">
        <v>1128</v>
      </c>
      <c r="Z111" s="17"/>
      <c r="AA111" s="4">
        <f t="shared" si="3"/>
        <v>3</v>
      </c>
    </row>
    <row r="112" spans="1:27" x14ac:dyDescent="0.2">
      <c r="A112" s="5" t="s">
        <v>1113</v>
      </c>
      <c r="C112" s="4">
        <f t="shared" si="5"/>
        <v>26.25</v>
      </c>
      <c r="D112" s="4">
        <f t="shared" si="6"/>
        <v>23.75</v>
      </c>
      <c r="E112" s="4">
        <v>80</v>
      </c>
      <c r="J112" s="4">
        <v>8</v>
      </c>
      <c r="K112" s="4">
        <v>20</v>
      </c>
      <c r="L112" s="4" t="s">
        <v>718</v>
      </c>
      <c r="M112" s="4" t="s">
        <v>1126</v>
      </c>
      <c r="Z112" s="17"/>
      <c r="AA112" s="4">
        <f t="shared" si="3"/>
        <v>3</v>
      </c>
    </row>
    <row r="113" spans="1:27" x14ac:dyDescent="0.2">
      <c r="A113" s="5" t="s">
        <v>1115</v>
      </c>
      <c r="C113" s="4">
        <f t="shared" si="5"/>
        <v>26.25</v>
      </c>
      <c r="D113" s="4">
        <f t="shared" si="6"/>
        <v>23.75</v>
      </c>
      <c r="E113" s="4">
        <v>68</v>
      </c>
      <c r="J113" s="4">
        <v>3</v>
      </c>
      <c r="K113" s="4">
        <v>18</v>
      </c>
      <c r="Z113" s="17"/>
      <c r="AA113" s="4">
        <f t="shared" si="3"/>
        <v>3</v>
      </c>
    </row>
    <row r="114" spans="1:27" x14ac:dyDescent="0.2">
      <c r="A114" s="5" t="s">
        <v>1117</v>
      </c>
      <c r="C114" s="4">
        <f t="shared" si="5"/>
        <v>26.25</v>
      </c>
      <c r="D114" s="4">
        <f t="shared" si="6"/>
        <v>23.75</v>
      </c>
      <c r="E114" s="4">
        <v>61</v>
      </c>
      <c r="G114" s="4">
        <v>76</v>
      </c>
      <c r="H114" s="4">
        <f>180/3</f>
        <v>60</v>
      </c>
      <c r="J114" s="4">
        <v>0</v>
      </c>
      <c r="K114" s="4">
        <v>18</v>
      </c>
      <c r="Z114" s="17">
        <f t="shared" ref="Z114:Z120" si="7">SUM(C114:I114,)</f>
        <v>247</v>
      </c>
      <c r="AA114" s="4">
        <f t="shared" si="3"/>
        <v>5</v>
      </c>
    </row>
    <row r="115" spans="1:27" x14ac:dyDescent="0.2">
      <c r="A115" s="5" t="s">
        <v>1119</v>
      </c>
      <c r="C115" s="4">
        <f t="shared" si="5"/>
        <v>26.25</v>
      </c>
      <c r="D115" s="4">
        <f t="shared" si="6"/>
        <v>23.75</v>
      </c>
      <c r="E115" s="4">
        <v>67</v>
      </c>
      <c r="G115" s="4">
        <v>60</v>
      </c>
      <c r="H115" s="8">
        <f>220/3</f>
        <v>73.333333333333329</v>
      </c>
      <c r="J115" s="4">
        <v>4</v>
      </c>
      <c r="K115" s="4">
        <v>14</v>
      </c>
      <c r="Z115" s="17">
        <f t="shared" si="7"/>
        <v>250.33333333333331</v>
      </c>
      <c r="AA115" s="4">
        <f t="shared" si="3"/>
        <v>5</v>
      </c>
    </row>
    <row r="116" spans="1:27" x14ac:dyDescent="0.2">
      <c r="A116" s="5" t="s">
        <v>1121</v>
      </c>
      <c r="C116" s="4">
        <f t="shared" si="5"/>
        <v>26.25</v>
      </c>
      <c r="D116" s="4">
        <f t="shared" si="6"/>
        <v>23.75</v>
      </c>
      <c r="E116" s="4">
        <v>75</v>
      </c>
      <c r="G116" s="4">
        <v>57</v>
      </c>
      <c r="H116" s="8">
        <f>180/3</f>
        <v>60</v>
      </c>
      <c r="J116" s="4">
        <v>4</v>
      </c>
      <c r="K116" s="4">
        <v>25</v>
      </c>
      <c r="Z116" s="17">
        <f t="shared" si="7"/>
        <v>242</v>
      </c>
      <c r="AA116" s="4">
        <f t="shared" si="3"/>
        <v>5</v>
      </c>
    </row>
    <row r="117" spans="1:27" x14ac:dyDescent="0.2">
      <c r="A117" s="5" t="s">
        <v>1217</v>
      </c>
      <c r="B117" s="4">
        <f>60/5</f>
        <v>12</v>
      </c>
      <c r="C117" s="17">
        <f t="shared" ref="C117:C125" si="8">195/9</f>
        <v>21.666666666666668</v>
      </c>
      <c r="D117" s="4">
        <f>115/4</f>
        <v>28.75</v>
      </c>
      <c r="E117" s="4">
        <v>60</v>
      </c>
      <c r="G117" s="4">
        <v>92</v>
      </c>
      <c r="J117" s="4">
        <v>1</v>
      </c>
      <c r="K117" s="4">
        <v>1</v>
      </c>
      <c r="Z117" s="17">
        <f t="shared" si="7"/>
        <v>202.41666666666669</v>
      </c>
      <c r="AA117" s="4">
        <f t="shared" si="3"/>
        <v>5</v>
      </c>
    </row>
    <row r="118" spans="1:27" x14ac:dyDescent="0.2">
      <c r="A118" s="5" t="s">
        <v>1214</v>
      </c>
      <c r="B118" s="4">
        <f>60/5</f>
        <v>12</v>
      </c>
      <c r="C118" s="17">
        <f t="shared" si="8"/>
        <v>21.666666666666668</v>
      </c>
      <c r="D118" s="4">
        <f>115/4</f>
        <v>28.75</v>
      </c>
      <c r="E118" s="4">
        <v>60</v>
      </c>
      <c r="J118" s="4">
        <v>1</v>
      </c>
      <c r="K118" s="4">
        <v>4</v>
      </c>
      <c r="Z118" s="17">
        <f t="shared" si="7"/>
        <v>110.41666666666667</v>
      </c>
      <c r="AA118" s="4">
        <f t="shared" si="3"/>
        <v>4</v>
      </c>
    </row>
    <row r="119" spans="1:27" x14ac:dyDescent="0.2">
      <c r="A119" s="5" t="s">
        <v>1213</v>
      </c>
      <c r="B119" s="4">
        <f>60/5</f>
        <v>12</v>
      </c>
      <c r="C119" s="17">
        <f t="shared" si="8"/>
        <v>21.666666666666668</v>
      </c>
      <c r="D119" s="4">
        <f>115/4</f>
        <v>28.75</v>
      </c>
      <c r="E119" s="4">
        <v>60</v>
      </c>
      <c r="G119" s="4">
        <v>50</v>
      </c>
      <c r="J119" s="4">
        <v>1</v>
      </c>
      <c r="K119" s="4">
        <v>0</v>
      </c>
      <c r="Z119" s="17">
        <f t="shared" si="7"/>
        <v>160.41666666666669</v>
      </c>
      <c r="AA119" s="4">
        <f t="shared" si="3"/>
        <v>5</v>
      </c>
    </row>
    <row r="120" spans="1:27" x14ac:dyDescent="0.2">
      <c r="A120" s="5" t="s">
        <v>1241</v>
      </c>
      <c r="B120" s="13" t="s">
        <v>1177</v>
      </c>
      <c r="C120" s="17">
        <f t="shared" si="8"/>
        <v>21.666666666666668</v>
      </c>
      <c r="D120" s="4">
        <f>65/2</f>
        <v>32.5</v>
      </c>
      <c r="E120" s="4">
        <v>59</v>
      </c>
      <c r="G120" s="4">
        <v>44</v>
      </c>
      <c r="H120" s="4">
        <f>140/4</f>
        <v>35</v>
      </c>
      <c r="J120" s="4">
        <v>0</v>
      </c>
      <c r="K120" s="4">
        <v>0</v>
      </c>
      <c r="Z120" s="17">
        <f t="shared" si="7"/>
        <v>192.16666666666669</v>
      </c>
      <c r="AA120" s="4">
        <f t="shared" si="3"/>
        <v>5</v>
      </c>
    </row>
    <row r="121" spans="1:27" x14ac:dyDescent="0.2">
      <c r="A121" s="5" t="s">
        <v>951</v>
      </c>
      <c r="B121" s="4">
        <f>75/10</f>
        <v>7.5</v>
      </c>
      <c r="C121" s="17">
        <f t="shared" si="8"/>
        <v>21.666666666666668</v>
      </c>
      <c r="D121" s="4">
        <f>94/4</f>
        <v>23.5</v>
      </c>
      <c r="E121" s="4">
        <v>64</v>
      </c>
      <c r="G121" s="4">
        <v>80</v>
      </c>
      <c r="H121" s="4">
        <f>150/3+140/4</f>
        <v>85</v>
      </c>
      <c r="J121" s="4">
        <v>1</v>
      </c>
      <c r="K121" s="4">
        <v>2</v>
      </c>
      <c r="Z121" s="17">
        <f t="shared" ref="Z121:Z149" si="9">SUM(C121:I121,)</f>
        <v>274.16666666666669</v>
      </c>
      <c r="AA121" s="4">
        <f t="shared" si="3"/>
        <v>6</v>
      </c>
    </row>
    <row r="122" spans="1:27" x14ac:dyDescent="0.2">
      <c r="A122" s="5" t="s">
        <v>1239</v>
      </c>
      <c r="B122" s="4" t="s">
        <v>1180</v>
      </c>
      <c r="C122" s="17">
        <f t="shared" si="8"/>
        <v>21.666666666666668</v>
      </c>
      <c r="D122" s="4">
        <f>65/2</f>
        <v>32.5</v>
      </c>
      <c r="E122" s="4">
        <v>58</v>
      </c>
      <c r="G122" s="4">
        <v>50</v>
      </c>
      <c r="H122" s="4">
        <f>140/4</f>
        <v>35</v>
      </c>
      <c r="J122" s="4">
        <v>1</v>
      </c>
      <c r="K122" s="4">
        <v>1</v>
      </c>
      <c r="L122" s="4" t="s">
        <v>16</v>
      </c>
      <c r="Z122" s="17">
        <f t="shared" si="9"/>
        <v>197.16666666666669</v>
      </c>
      <c r="AA122" s="4">
        <f t="shared" si="3"/>
        <v>5</v>
      </c>
    </row>
    <row r="123" spans="1:27" x14ac:dyDescent="0.2">
      <c r="A123" s="5" t="s">
        <v>1220</v>
      </c>
      <c r="B123" s="14" t="s">
        <v>1182</v>
      </c>
      <c r="C123" s="17">
        <f t="shared" si="8"/>
        <v>21.666666666666668</v>
      </c>
      <c r="D123" s="4">
        <f>94/4</f>
        <v>23.5</v>
      </c>
      <c r="E123" s="4">
        <v>59</v>
      </c>
      <c r="G123" s="4">
        <v>70</v>
      </c>
      <c r="H123" s="17">
        <f>150/3+140/3</f>
        <v>96.666666666666657</v>
      </c>
      <c r="J123" s="4">
        <v>2</v>
      </c>
      <c r="K123" s="4">
        <v>0</v>
      </c>
      <c r="Z123" s="17">
        <f t="shared" si="9"/>
        <v>270.83333333333337</v>
      </c>
      <c r="AA123" s="4">
        <f t="shared" si="3"/>
        <v>5</v>
      </c>
    </row>
    <row r="124" spans="1:27" x14ac:dyDescent="0.2">
      <c r="A124" s="5" t="s">
        <v>1222</v>
      </c>
      <c r="B124" s="13" t="s">
        <v>1184</v>
      </c>
      <c r="C124" s="17">
        <f t="shared" si="8"/>
        <v>21.666666666666668</v>
      </c>
      <c r="D124" s="4">
        <f>94/4</f>
        <v>23.5</v>
      </c>
      <c r="E124" s="4">
        <v>60</v>
      </c>
      <c r="G124" s="4">
        <v>56</v>
      </c>
      <c r="J124" s="4">
        <v>2</v>
      </c>
      <c r="K124" s="4">
        <v>5</v>
      </c>
      <c r="Z124" s="17">
        <f t="shared" si="9"/>
        <v>161.16666666666669</v>
      </c>
      <c r="AA124" s="4">
        <f t="shared" si="3"/>
        <v>4</v>
      </c>
    </row>
    <row r="125" spans="1:27" x14ac:dyDescent="0.2">
      <c r="A125" s="5" t="s">
        <v>1224</v>
      </c>
      <c r="B125" s="13" t="s">
        <v>1185</v>
      </c>
      <c r="C125" s="17">
        <f t="shared" si="8"/>
        <v>21.666666666666668</v>
      </c>
      <c r="D125" s="4">
        <f>94/4</f>
        <v>23.5</v>
      </c>
      <c r="E125" s="4">
        <v>58</v>
      </c>
      <c r="G125" s="4">
        <v>48</v>
      </c>
      <c r="J125" s="4">
        <v>0</v>
      </c>
      <c r="K125" s="4">
        <v>3</v>
      </c>
      <c r="Z125" s="17">
        <f t="shared" si="9"/>
        <v>151.16666666666669</v>
      </c>
      <c r="AA125" s="4">
        <f t="shared" si="3"/>
        <v>4</v>
      </c>
    </row>
    <row r="126" spans="1:27" x14ac:dyDescent="0.2">
      <c r="A126" s="5" t="s">
        <v>1226</v>
      </c>
      <c r="B126" s="4" t="s">
        <v>1186</v>
      </c>
      <c r="C126" s="4">
        <f t="shared" ref="C126:C131" si="10">105/6</f>
        <v>17.5</v>
      </c>
      <c r="D126" s="4">
        <f>115/4</f>
        <v>28.75</v>
      </c>
      <c r="E126" s="4">
        <v>60</v>
      </c>
      <c r="G126" s="4">
        <v>78</v>
      </c>
      <c r="H126" s="4">
        <f>150/3+140/4</f>
        <v>85</v>
      </c>
      <c r="J126" s="4">
        <v>1</v>
      </c>
      <c r="K126" s="4">
        <v>1</v>
      </c>
      <c r="Z126" s="17">
        <f t="shared" si="9"/>
        <v>269.25</v>
      </c>
      <c r="AA126" s="4">
        <f t="shared" si="3"/>
        <v>5</v>
      </c>
    </row>
    <row r="127" spans="1:27" x14ac:dyDescent="0.2">
      <c r="A127" s="5" t="s">
        <v>986</v>
      </c>
      <c r="B127" s="4">
        <f>150/15</f>
        <v>10</v>
      </c>
      <c r="C127" s="4">
        <f t="shared" si="10"/>
        <v>17.5</v>
      </c>
      <c r="D127" s="4">
        <f>90/4</f>
        <v>22.5</v>
      </c>
      <c r="E127" s="4">
        <v>60</v>
      </c>
      <c r="G127" s="4">
        <v>49</v>
      </c>
      <c r="J127" s="4">
        <v>0</v>
      </c>
      <c r="K127" s="4">
        <v>5</v>
      </c>
      <c r="Z127" s="17">
        <f t="shared" si="9"/>
        <v>149</v>
      </c>
      <c r="AA127" s="4">
        <f t="shared" si="3"/>
        <v>5</v>
      </c>
    </row>
    <row r="128" spans="1:27" x14ac:dyDescent="0.2">
      <c r="A128" s="5" t="s">
        <v>1204</v>
      </c>
      <c r="B128" s="13" t="s">
        <v>1189</v>
      </c>
      <c r="C128" s="4">
        <f t="shared" si="10"/>
        <v>17.5</v>
      </c>
      <c r="D128" s="4">
        <f>90/4</f>
        <v>22.5</v>
      </c>
      <c r="E128" s="4">
        <v>60</v>
      </c>
      <c r="G128" s="4">
        <v>46</v>
      </c>
      <c r="J128" s="4">
        <v>0</v>
      </c>
      <c r="K128" s="4">
        <v>2</v>
      </c>
      <c r="Z128" s="17">
        <f t="shared" si="9"/>
        <v>146</v>
      </c>
      <c r="AA128" s="4">
        <f t="shared" si="3"/>
        <v>4</v>
      </c>
    </row>
    <row r="129" spans="1:27" x14ac:dyDescent="0.2">
      <c r="A129" s="19" t="s">
        <v>1206</v>
      </c>
      <c r="B129" s="4" t="s">
        <v>1188</v>
      </c>
      <c r="C129" s="4">
        <f t="shared" si="10"/>
        <v>17.5</v>
      </c>
      <c r="D129" s="4">
        <f>90/4</f>
        <v>22.5</v>
      </c>
      <c r="E129" s="4">
        <v>61</v>
      </c>
      <c r="G129" s="4">
        <v>90</v>
      </c>
      <c r="J129" s="4">
        <v>0</v>
      </c>
      <c r="K129" s="4">
        <v>2</v>
      </c>
      <c r="Z129" s="17">
        <f t="shared" si="9"/>
        <v>191</v>
      </c>
      <c r="AA129" s="4">
        <f t="shared" si="3"/>
        <v>4</v>
      </c>
    </row>
    <row r="130" spans="1:27" x14ac:dyDescent="0.2">
      <c r="A130" s="5"/>
      <c r="B130" s="13" t="s">
        <v>1192</v>
      </c>
      <c r="C130" s="4">
        <f t="shared" si="10"/>
        <v>17.5</v>
      </c>
      <c r="Z130" s="17"/>
      <c r="AA130" s="4">
        <f t="shared" si="3"/>
        <v>1</v>
      </c>
    </row>
    <row r="131" spans="1:27" x14ac:dyDescent="0.2">
      <c r="A131" s="5" t="s">
        <v>985</v>
      </c>
      <c r="B131" s="4">
        <f>150/15</f>
        <v>10</v>
      </c>
      <c r="C131" s="4">
        <f t="shared" si="10"/>
        <v>17.5</v>
      </c>
      <c r="D131" s="4">
        <f>90/4</f>
        <v>22.5</v>
      </c>
      <c r="E131" s="4">
        <v>77</v>
      </c>
      <c r="G131" s="4">
        <v>75</v>
      </c>
      <c r="J131" s="4">
        <v>3</v>
      </c>
      <c r="K131" s="4">
        <v>6</v>
      </c>
      <c r="L131" s="4" t="s">
        <v>718</v>
      </c>
      <c r="Z131" s="17">
        <f t="shared" si="9"/>
        <v>192</v>
      </c>
      <c r="AA131" s="4">
        <f t="shared" ref="AA131:AA189" si="11">COUNT(B131:I131)</f>
        <v>5</v>
      </c>
    </row>
    <row r="132" spans="1:27" x14ac:dyDescent="0.2">
      <c r="A132" s="5" t="s">
        <v>1335</v>
      </c>
      <c r="B132" s="13" t="s">
        <v>1254</v>
      </c>
      <c r="D132" s="17">
        <f>90/4</f>
        <v>22.5</v>
      </c>
      <c r="E132" s="4">
        <v>70</v>
      </c>
      <c r="G132" s="4">
        <v>49</v>
      </c>
      <c r="H132" s="4">
        <f>150/4</f>
        <v>37.5</v>
      </c>
      <c r="J132" s="4">
        <v>2</v>
      </c>
      <c r="K132" s="4">
        <v>2</v>
      </c>
      <c r="Z132" s="17">
        <f t="shared" si="9"/>
        <v>179</v>
      </c>
      <c r="AA132" s="4">
        <f t="shared" si="11"/>
        <v>4</v>
      </c>
    </row>
    <row r="133" spans="1:27" x14ac:dyDescent="0.2">
      <c r="A133" s="5" t="s">
        <v>1380</v>
      </c>
      <c r="B133" s="4" t="s">
        <v>1255</v>
      </c>
      <c r="D133" s="4">
        <f>62/2</f>
        <v>31</v>
      </c>
      <c r="E133" s="4">
        <v>30</v>
      </c>
      <c r="G133" s="4">
        <v>50</v>
      </c>
      <c r="J133" s="4">
        <v>0</v>
      </c>
      <c r="K133" s="4">
        <v>0</v>
      </c>
      <c r="Z133" s="17"/>
      <c r="AA133" s="4">
        <f t="shared" si="11"/>
        <v>3</v>
      </c>
    </row>
    <row r="134" spans="1:27" x14ac:dyDescent="0.2">
      <c r="A134" s="5"/>
      <c r="B134" s="13" t="s">
        <v>1257</v>
      </c>
      <c r="Z134" s="17"/>
      <c r="AA134" s="4">
        <f t="shared" si="11"/>
        <v>0</v>
      </c>
    </row>
    <row r="135" spans="1:27" x14ac:dyDescent="0.2">
      <c r="A135" s="5"/>
      <c r="B135" s="13" t="s">
        <v>1259</v>
      </c>
      <c r="Z135" s="17"/>
      <c r="AA135" s="4">
        <f t="shared" si="11"/>
        <v>0</v>
      </c>
    </row>
    <row r="136" spans="1:27" x14ac:dyDescent="0.2">
      <c r="A136" s="5" t="s">
        <v>1301</v>
      </c>
      <c r="B136" s="13" t="s">
        <v>1261</v>
      </c>
      <c r="D136" s="18">
        <f>85/3</f>
        <v>28.333333333333332</v>
      </c>
      <c r="E136" s="4">
        <v>60</v>
      </c>
      <c r="G136" s="4">
        <v>55</v>
      </c>
      <c r="J136" s="4">
        <v>1</v>
      </c>
      <c r="K136" s="4">
        <v>1</v>
      </c>
      <c r="Z136" s="17"/>
      <c r="AA136" s="4">
        <f t="shared" si="11"/>
        <v>3</v>
      </c>
    </row>
    <row r="137" spans="1:27" x14ac:dyDescent="0.2">
      <c r="A137" s="5" t="s">
        <v>1303</v>
      </c>
      <c r="B137" s="13" t="s">
        <v>1262</v>
      </c>
      <c r="D137" s="18">
        <f>85/3</f>
        <v>28.333333333333332</v>
      </c>
      <c r="E137" s="4">
        <v>60</v>
      </c>
      <c r="G137" s="4">
        <v>50</v>
      </c>
      <c r="H137" s="4">
        <f>140/4</f>
        <v>35</v>
      </c>
      <c r="J137" s="4">
        <v>1</v>
      </c>
      <c r="K137" s="4">
        <v>1</v>
      </c>
      <c r="Z137" s="17">
        <f t="shared" si="9"/>
        <v>173.33333333333331</v>
      </c>
      <c r="AA137" s="4">
        <f t="shared" si="11"/>
        <v>4</v>
      </c>
    </row>
    <row r="138" spans="1:27" x14ac:dyDescent="0.2">
      <c r="A138" s="5" t="s">
        <v>1283</v>
      </c>
      <c r="B138" s="4">
        <f>150/15</f>
        <v>10</v>
      </c>
      <c r="D138" s="4">
        <f>312/8</f>
        <v>39</v>
      </c>
      <c r="E138" s="4">
        <v>60</v>
      </c>
      <c r="G138" s="4">
        <v>48</v>
      </c>
      <c r="H138" s="17">
        <f>140/3</f>
        <v>46.666666666666664</v>
      </c>
      <c r="J138" s="4">
        <v>0</v>
      </c>
      <c r="K138" s="4">
        <v>1</v>
      </c>
      <c r="Z138" s="17">
        <f t="shared" si="9"/>
        <v>193.66666666666666</v>
      </c>
      <c r="AA138" s="4">
        <f t="shared" si="11"/>
        <v>5</v>
      </c>
    </row>
    <row r="139" spans="1:27" x14ac:dyDescent="0.2">
      <c r="A139" s="5" t="s">
        <v>987</v>
      </c>
      <c r="B139" s="4">
        <f>50/4</f>
        <v>12.5</v>
      </c>
      <c r="D139" s="4">
        <f>312/8</f>
        <v>39</v>
      </c>
      <c r="E139" s="4">
        <v>55</v>
      </c>
      <c r="H139" s="17">
        <f>140/3</f>
        <v>46.666666666666664</v>
      </c>
      <c r="J139" s="4">
        <v>0</v>
      </c>
      <c r="K139" s="4">
        <v>4</v>
      </c>
      <c r="Z139" s="17">
        <f t="shared" si="9"/>
        <v>140.66666666666666</v>
      </c>
      <c r="AA139" s="4">
        <f t="shared" si="11"/>
        <v>4</v>
      </c>
    </row>
    <row r="140" spans="1:27" x14ac:dyDescent="0.2">
      <c r="A140" s="5" t="s">
        <v>1215</v>
      </c>
      <c r="B140" s="4">
        <f>60/5</f>
        <v>12</v>
      </c>
      <c r="D140" s="4">
        <f>312/8</f>
        <v>39</v>
      </c>
      <c r="E140" s="4">
        <v>62</v>
      </c>
      <c r="G140" s="4">
        <v>48</v>
      </c>
      <c r="H140" s="4">
        <f>150/4</f>
        <v>37.5</v>
      </c>
      <c r="J140" s="4">
        <v>1</v>
      </c>
      <c r="K140" s="4">
        <v>2</v>
      </c>
      <c r="L140" s="4" t="s">
        <v>1296</v>
      </c>
      <c r="Z140" s="17">
        <f t="shared" si="9"/>
        <v>186.5</v>
      </c>
      <c r="AA140" s="4">
        <f t="shared" si="11"/>
        <v>5</v>
      </c>
    </row>
    <row r="141" spans="1:27" x14ac:dyDescent="0.2">
      <c r="A141" s="5"/>
      <c r="B141" s="13" t="s">
        <v>1268</v>
      </c>
      <c r="Z141" s="17"/>
      <c r="AA141" s="4">
        <f t="shared" si="11"/>
        <v>0</v>
      </c>
    </row>
    <row r="142" spans="1:27" x14ac:dyDescent="0.2">
      <c r="A142" s="5" t="s">
        <v>1287</v>
      </c>
      <c r="B142" s="14" t="s">
        <v>1270</v>
      </c>
      <c r="D142" s="4">
        <f>312/8</f>
        <v>39</v>
      </c>
      <c r="E142" s="4">
        <v>56</v>
      </c>
      <c r="G142" s="4">
        <v>47</v>
      </c>
      <c r="H142" s="4">
        <f>150/4</f>
        <v>37.5</v>
      </c>
      <c r="J142" s="4">
        <v>0</v>
      </c>
      <c r="K142" s="4">
        <v>4</v>
      </c>
      <c r="Z142" s="17">
        <f t="shared" si="9"/>
        <v>179.5</v>
      </c>
      <c r="AA142" s="4">
        <f t="shared" si="11"/>
        <v>4</v>
      </c>
    </row>
    <row r="143" spans="1:27" x14ac:dyDescent="0.2">
      <c r="A143" s="5" t="s">
        <v>1289</v>
      </c>
      <c r="B143" s="13" t="s">
        <v>1272</v>
      </c>
      <c r="D143" s="4">
        <f>312/8</f>
        <v>39</v>
      </c>
      <c r="E143" s="4">
        <v>40</v>
      </c>
      <c r="F143" s="4">
        <v>55</v>
      </c>
      <c r="H143" s="4">
        <f>150/4</f>
        <v>37.5</v>
      </c>
      <c r="J143" s="4">
        <v>1</v>
      </c>
      <c r="K143" s="4">
        <v>3</v>
      </c>
      <c r="Z143" s="17">
        <f t="shared" si="9"/>
        <v>171.5</v>
      </c>
      <c r="AA143" s="4">
        <f t="shared" si="11"/>
        <v>4</v>
      </c>
    </row>
    <row r="144" spans="1:27" x14ac:dyDescent="0.2">
      <c r="A144" s="5" t="s">
        <v>1291</v>
      </c>
      <c r="B144" s="13" t="s">
        <v>1273</v>
      </c>
      <c r="D144" s="4">
        <f>312/8</f>
        <v>39</v>
      </c>
      <c r="E144" s="4">
        <v>45</v>
      </c>
      <c r="G144" s="4">
        <v>65</v>
      </c>
      <c r="H144" s="4">
        <f>140/4</f>
        <v>35</v>
      </c>
      <c r="J144" s="4">
        <v>0</v>
      </c>
      <c r="K144" s="4">
        <v>1</v>
      </c>
      <c r="Z144" s="17">
        <f t="shared" si="9"/>
        <v>184</v>
      </c>
      <c r="AA144" s="4">
        <f t="shared" si="11"/>
        <v>4</v>
      </c>
    </row>
    <row r="145" spans="1:27" x14ac:dyDescent="0.2">
      <c r="A145" s="5" t="s">
        <v>1293</v>
      </c>
      <c r="B145" s="13" t="s">
        <v>1274</v>
      </c>
      <c r="D145" s="4">
        <f>312/8</f>
        <v>39</v>
      </c>
      <c r="E145" s="4">
        <v>60</v>
      </c>
      <c r="G145" s="4">
        <v>60</v>
      </c>
      <c r="H145" s="4">
        <f>140/4</f>
        <v>35</v>
      </c>
      <c r="J145" s="4">
        <v>0</v>
      </c>
      <c r="K145" s="4">
        <v>2</v>
      </c>
      <c r="Z145" s="17">
        <f t="shared" si="9"/>
        <v>194</v>
      </c>
      <c r="AA145" s="4">
        <f t="shared" si="11"/>
        <v>4</v>
      </c>
    </row>
    <row r="146" spans="1:27" x14ac:dyDescent="0.2">
      <c r="A146" s="5" t="s">
        <v>1295</v>
      </c>
      <c r="B146" s="13" t="s">
        <v>1276</v>
      </c>
      <c r="D146" s="4">
        <f>312/8</f>
        <v>39</v>
      </c>
      <c r="E146" s="4">
        <v>55</v>
      </c>
      <c r="G146" s="4">
        <v>59</v>
      </c>
      <c r="H146" s="4">
        <f>140/4</f>
        <v>35</v>
      </c>
      <c r="J146" s="4">
        <v>1</v>
      </c>
      <c r="K146" s="4">
        <v>2</v>
      </c>
      <c r="Z146" s="17">
        <f t="shared" si="9"/>
        <v>188</v>
      </c>
      <c r="AA146" s="4">
        <f t="shared" si="11"/>
        <v>4</v>
      </c>
    </row>
    <row r="147" spans="1:27" x14ac:dyDescent="0.2">
      <c r="A147" s="5" t="s">
        <v>1342</v>
      </c>
      <c r="B147" s="4" t="s">
        <v>1275</v>
      </c>
      <c r="D147" s="17">
        <f>90/4</f>
        <v>22.5</v>
      </c>
      <c r="E147" s="4">
        <v>85</v>
      </c>
      <c r="G147" s="4">
        <v>44</v>
      </c>
      <c r="H147" s="4">
        <f>150/4</f>
        <v>37.5</v>
      </c>
      <c r="J147" s="4">
        <v>5</v>
      </c>
      <c r="K147" s="4">
        <v>6</v>
      </c>
      <c r="Z147" s="17">
        <f t="shared" si="9"/>
        <v>189</v>
      </c>
      <c r="AA147" s="4">
        <f t="shared" si="11"/>
        <v>4</v>
      </c>
    </row>
    <row r="148" spans="1:27" x14ac:dyDescent="0.2">
      <c r="A148" s="5" t="s">
        <v>1307</v>
      </c>
      <c r="B148" s="1" t="s">
        <v>1304</v>
      </c>
      <c r="D148" s="18">
        <f>85/3</f>
        <v>28.333333333333332</v>
      </c>
      <c r="E148" s="4">
        <v>70</v>
      </c>
      <c r="G148" s="4">
        <v>46</v>
      </c>
      <c r="H148" s="4">
        <f>150/4</f>
        <v>37.5</v>
      </c>
      <c r="Z148" s="17">
        <f t="shared" si="9"/>
        <v>181.83333333333331</v>
      </c>
      <c r="AA148" s="4">
        <f t="shared" si="11"/>
        <v>4</v>
      </c>
    </row>
    <row r="149" spans="1:27" x14ac:dyDescent="0.2">
      <c r="A149" s="5" t="s">
        <v>1340</v>
      </c>
      <c r="D149" s="17">
        <f>90/4</f>
        <v>22.5</v>
      </c>
      <c r="E149" s="4">
        <v>60</v>
      </c>
      <c r="G149" s="4">
        <v>49</v>
      </c>
      <c r="H149" s="4">
        <f>150/4</f>
        <v>37.5</v>
      </c>
      <c r="J149" s="4">
        <v>1</v>
      </c>
      <c r="K149" s="4">
        <v>4</v>
      </c>
      <c r="Z149" s="17">
        <f t="shared" si="9"/>
        <v>169</v>
      </c>
      <c r="AA149" s="4">
        <f t="shared" si="11"/>
        <v>4</v>
      </c>
    </row>
    <row r="150" spans="1:27" x14ac:dyDescent="0.2">
      <c r="A150" s="5" t="s">
        <v>1423</v>
      </c>
      <c r="D150" s="17">
        <f t="shared" ref="D150:D155" si="12">310/8</f>
        <v>38.75</v>
      </c>
      <c r="E150" s="4">
        <v>70</v>
      </c>
      <c r="J150" s="4">
        <v>3</v>
      </c>
      <c r="K150" s="4">
        <v>2</v>
      </c>
      <c r="Z150" s="17"/>
      <c r="AA150" s="4">
        <f t="shared" si="11"/>
        <v>2</v>
      </c>
    </row>
    <row r="151" spans="1:27" x14ac:dyDescent="0.2">
      <c r="A151" s="5" t="s">
        <v>1425</v>
      </c>
      <c r="D151" s="17">
        <f t="shared" si="12"/>
        <v>38.75</v>
      </c>
      <c r="E151" s="4">
        <v>60</v>
      </c>
      <c r="F151" s="4">
        <v>61</v>
      </c>
      <c r="J151" s="4">
        <v>1</v>
      </c>
      <c r="K151" s="4">
        <v>2</v>
      </c>
      <c r="L151" s="4" t="s">
        <v>1431</v>
      </c>
      <c r="Z151" s="17"/>
      <c r="AA151" s="4">
        <f t="shared" si="11"/>
        <v>3</v>
      </c>
    </row>
    <row r="152" spans="1:27" x14ac:dyDescent="0.2">
      <c r="A152" s="5" t="s">
        <v>1426</v>
      </c>
      <c r="D152" s="17">
        <f t="shared" si="12"/>
        <v>38.75</v>
      </c>
      <c r="E152" s="4">
        <v>53</v>
      </c>
      <c r="F152" s="4">
        <v>60</v>
      </c>
      <c r="H152" s="4">
        <f>(170/4)*3</f>
        <v>127.5</v>
      </c>
      <c r="J152" s="4">
        <v>0</v>
      </c>
      <c r="K152" s="4">
        <v>0</v>
      </c>
      <c r="Z152" s="17">
        <f t="shared" ref="Z152:Z212" si="13">SUM(C152:I152,)</f>
        <v>279.25</v>
      </c>
      <c r="AA152" s="4">
        <f t="shared" si="11"/>
        <v>4</v>
      </c>
    </row>
    <row r="153" spans="1:27" x14ac:dyDescent="0.2">
      <c r="A153" s="5" t="s">
        <v>1429</v>
      </c>
      <c r="D153" s="17">
        <f t="shared" si="12"/>
        <v>38.75</v>
      </c>
      <c r="E153" s="4">
        <v>54</v>
      </c>
      <c r="F153" s="4">
        <v>62</v>
      </c>
      <c r="J153" s="4">
        <v>2</v>
      </c>
      <c r="K153" s="4">
        <v>2</v>
      </c>
      <c r="Z153" s="17"/>
      <c r="AA153" s="4">
        <f t="shared" si="11"/>
        <v>3</v>
      </c>
    </row>
    <row r="154" spans="1:27" x14ac:dyDescent="0.2">
      <c r="A154" s="5" t="s">
        <v>1417</v>
      </c>
      <c r="D154" s="17">
        <f t="shared" si="12"/>
        <v>38.75</v>
      </c>
      <c r="E154" s="4">
        <v>70</v>
      </c>
      <c r="G154" s="4">
        <f>61/2</f>
        <v>30.5</v>
      </c>
      <c r="H154" s="4">
        <f>150/4</f>
        <v>37.5</v>
      </c>
      <c r="J154" s="4">
        <v>3</v>
      </c>
      <c r="K154" s="4">
        <v>4</v>
      </c>
      <c r="L154" s="4" t="s">
        <v>1454</v>
      </c>
      <c r="Z154" s="17">
        <f t="shared" si="13"/>
        <v>176.75</v>
      </c>
      <c r="AA154" s="4">
        <f t="shared" si="11"/>
        <v>4</v>
      </c>
    </row>
    <row r="155" spans="1:27" x14ac:dyDescent="0.2">
      <c r="A155" s="5" t="s">
        <v>1418</v>
      </c>
      <c r="D155" s="17">
        <f t="shared" si="12"/>
        <v>38.75</v>
      </c>
      <c r="E155" s="4">
        <v>58</v>
      </c>
      <c r="G155" s="4">
        <f>55/2</f>
        <v>27.5</v>
      </c>
      <c r="H155" s="4">
        <f>150/4</f>
        <v>37.5</v>
      </c>
      <c r="J155" s="4">
        <v>0</v>
      </c>
      <c r="K155" s="4">
        <v>0</v>
      </c>
      <c r="Z155" s="17">
        <f t="shared" si="13"/>
        <v>161.75</v>
      </c>
      <c r="AA155" s="4">
        <f t="shared" si="11"/>
        <v>4</v>
      </c>
    </row>
    <row r="156" spans="1:27" x14ac:dyDescent="0.2">
      <c r="A156" s="5" t="s">
        <v>1468</v>
      </c>
      <c r="D156" s="17">
        <f>75/3</f>
        <v>25</v>
      </c>
      <c r="E156" s="4">
        <v>60</v>
      </c>
      <c r="G156" s="4">
        <v>45</v>
      </c>
      <c r="H156" s="4">
        <f>160/4</f>
        <v>40</v>
      </c>
      <c r="J156" s="4">
        <v>0</v>
      </c>
      <c r="K156" s="4">
        <v>1</v>
      </c>
      <c r="Z156" s="17">
        <f t="shared" si="13"/>
        <v>170</v>
      </c>
      <c r="AA156" s="4">
        <f t="shared" si="11"/>
        <v>4</v>
      </c>
    </row>
    <row r="157" spans="1:27" x14ac:dyDescent="0.2">
      <c r="A157" s="5" t="s">
        <v>1419</v>
      </c>
      <c r="D157" s="17">
        <f>310/8</f>
        <v>38.75</v>
      </c>
      <c r="E157" s="4">
        <v>59</v>
      </c>
      <c r="G157" s="4">
        <f>61/2</f>
        <v>30.5</v>
      </c>
      <c r="H157" s="4">
        <f>150/4</f>
        <v>37.5</v>
      </c>
      <c r="J157" s="4">
        <v>5</v>
      </c>
      <c r="K157" s="4">
        <v>5</v>
      </c>
      <c r="L157" s="4" t="s">
        <v>1452</v>
      </c>
      <c r="Z157" s="17">
        <f t="shared" si="13"/>
        <v>165.75</v>
      </c>
      <c r="AA157" s="4">
        <f t="shared" si="11"/>
        <v>4</v>
      </c>
    </row>
    <row r="158" spans="1:27" x14ac:dyDescent="0.2">
      <c r="A158" s="5" t="s">
        <v>1421</v>
      </c>
      <c r="D158" s="17">
        <f>310/8</f>
        <v>38.75</v>
      </c>
      <c r="E158" s="4">
        <v>68</v>
      </c>
      <c r="G158" s="4">
        <f>55/2</f>
        <v>27.5</v>
      </c>
      <c r="H158" s="4">
        <f>180/4</f>
        <v>45</v>
      </c>
      <c r="J158" s="4">
        <v>3</v>
      </c>
      <c r="K158" s="4">
        <v>3</v>
      </c>
      <c r="L158" s="4" t="s">
        <v>1451</v>
      </c>
      <c r="Z158" s="17">
        <f t="shared" si="13"/>
        <v>179.25</v>
      </c>
      <c r="AA158" s="4">
        <f t="shared" si="11"/>
        <v>4</v>
      </c>
    </row>
    <row r="159" spans="1:27" x14ac:dyDescent="0.2">
      <c r="A159" s="5" t="s">
        <v>1443</v>
      </c>
      <c r="D159" s="4">
        <f>207/8</f>
        <v>25.875</v>
      </c>
      <c r="E159" s="4">
        <v>62</v>
      </c>
      <c r="G159" s="4">
        <v>55</v>
      </c>
      <c r="H159" s="4">
        <f>180/4</f>
        <v>45</v>
      </c>
      <c r="J159" s="4">
        <v>1</v>
      </c>
      <c r="K159" s="4">
        <v>1</v>
      </c>
      <c r="Z159" s="17">
        <f t="shared" si="13"/>
        <v>187.875</v>
      </c>
      <c r="AA159" s="4">
        <f t="shared" si="11"/>
        <v>4</v>
      </c>
    </row>
    <row r="160" spans="1:27" x14ac:dyDescent="0.2">
      <c r="A160" s="5"/>
      <c r="D160" s="17"/>
      <c r="Z160" s="17"/>
      <c r="AA160" s="4">
        <f t="shared" si="11"/>
        <v>0</v>
      </c>
    </row>
    <row r="161" spans="1:27" x14ac:dyDescent="0.2">
      <c r="A161" s="5" t="s">
        <v>1441</v>
      </c>
      <c r="D161" s="4">
        <f>207/8</f>
        <v>25.875</v>
      </c>
      <c r="E161" s="4">
        <v>58</v>
      </c>
      <c r="H161" s="4">
        <f>210/3</f>
        <v>70</v>
      </c>
      <c r="J161" s="4">
        <v>0</v>
      </c>
      <c r="K161" s="4">
        <v>2</v>
      </c>
      <c r="Z161" s="17"/>
      <c r="AA161" s="4">
        <f t="shared" si="11"/>
        <v>3</v>
      </c>
    </row>
    <row r="162" spans="1:27" x14ac:dyDescent="0.2">
      <c r="A162" s="5" t="s">
        <v>1464</v>
      </c>
      <c r="D162" s="17">
        <f>75/3</f>
        <v>25</v>
      </c>
      <c r="Z162" s="17"/>
      <c r="AA162" s="4">
        <f t="shared" si="11"/>
        <v>1</v>
      </c>
    </row>
    <row r="163" spans="1:27" x14ac:dyDescent="0.2">
      <c r="A163" s="5" t="s">
        <v>1438</v>
      </c>
      <c r="D163" s="4">
        <f>207/8</f>
        <v>25.875</v>
      </c>
      <c r="E163" s="4">
        <v>55</v>
      </c>
      <c r="G163" s="4">
        <v>49</v>
      </c>
      <c r="H163" s="4">
        <f>160/4</f>
        <v>40</v>
      </c>
      <c r="Z163" s="17">
        <f t="shared" si="13"/>
        <v>169.875</v>
      </c>
      <c r="AA163" s="4">
        <f t="shared" si="11"/>
        <v>4</v>
      </c>
    </row>
    <row r="164" spans="1:27" x14ac:dyDescent="0.2">
      <c r="A164" s="5" t="s">
        <v>1437</v>
      </c>
      <c r="D164" s="4">
        <f>207/8</f>
        <v>25.875</v>
      </c>
      <c r="E164" s="4">
        <v>65</v>
      </c>
      <c r="G164" s="4">
        <v>46</v>
      </c>
      <c r="H164" s="4">
        <f>180/4</f>
        <v>45</v>
      </c>
      <c r="J164" s="4">
        <v>1</v>
      </c>
      <c r="K164" s="4">
        <v>2</v>
      </c>
      <c r="Z164" s="17">
        <f t="shared" si="13"/>
        <v>181.875</v>
      </c>
      <c r="AA164" s="4">
        <f t="shared" si="11"/>
        <v>4</v>
      </c>
    </row>
    <row r="165" spans="1:27" x14ac:dyDescent="0.2">
      <c r="A165" s="5" t="s">
        <v>1450</v>
      </c>
      <c r="D165" s="4">
        <f>207/8</f>
        <v>25.875</v>
      </c>
      <c r="E165" s="4">
        <v>58</v>
      </c>
      <c r="G165" s="4">
        <f>40+65</f>
        <v>105</v>
      </c>
      <c r="H165" s="4">
        <f>160/4</f>
        <v>40</v>
      </c>
      <c r="J165" s="4">
        <v>0</v>
      </c>
      <c r="K165" s="4">
        <v>1</v>
      </c>
      <c r="Z165" s="17">
        <f t="shared" si="13"/>
        <v>228.875</v>
      </c>
      <c r="AA165" s="4">
        <f t="shared" si="11"/>
        <v>4</v>
      </c>
    </row>
    <row r="166" spans="1:27" x14ac:dyDescent="0.2">
      <c r="A166" s="5" t="s">
        <v>1216</v>
      </c>
      <c r="B166" s="4">
        <f>60/5</f>
        <v>12</v>
      </c>
      <c r="D166" s="4">
        <f>207/8</f>
        <v>25.875</v>
      </c>
      <c r="E166" s="4">
        <v>85</v>
      </c>
      <c r="G166" s="4">
        <v>120</v>
      </c>
      <c r="H166" s="4">
        <f>180/4</f>
        <v>45</v>
      </c>
      <c r="J166" s="4">
        <v>3</v>
      </c>
      <c r="K166" s="4">
        <v>4</v>
      </c>
      <c r="L166" s="4" t="s">
        <v>718</v>
      </c>
      <c r="Z166" s="17">
        <f t="shared" si="13"/>
        <v>275.875</v>
      </c>
      <c r="AA166" s="4">
        <f t="shared" si="11"/>
        <v>5</v>
      </c>
    </row>
    <row r="167" spans="1:27" x14ac:dyDescent="0.2">
      <c r="A167" s="5"/>
      <c r="Z167" s="17"/>
      <c r="AA167" s="4">
        <f t="shared" si="11"/>
        <v>0</v>
      </c>
    </row>
    <row r="168" spans="1:27" x14ac:dyDescent="0.2">
      <c r="A168" s="5" t="s">
        <v>1466</v>
      </c>
      <c r="D168" s="17">
        <f>75/3</f>
        <v>25</v>
      </c>
      <c r="E168" s="4">
        <v>56</v>
      </c>
      <c r="G168" s="4">
        <v>48</v>
      </c>
      <c r="H168" s="4">
        <f>180/4</f>
        <v>45</v>
      </c>
      <c r="J168" s="4">
        <v>0</v>
      </c>
      <c r="K168" s="4">
        <v>2</v>
      </c>
      <c r="Z168" s="17">
        <f t="shared" si="13"/>
        <v>174</v>
      </c>
      <c r="AA168" s="4">
        <f t="shared" si="11"/>
        <v>4</v>
      </c>
    </row>
    <row r="169" spans="1:27" x14ac:dyDescent="0.2">
      <c r="A169" s="5" t="s">
        <v>1447</v>
      </c>
      <c r="D169" s="4">
        <f>207/8</f>
        <v>25.875</v>
      </c>
      <c r="E169" s="4">
        <v>85</v>
      </c>
      <c r="G169" s="4">
        <v>48</v>
      </c>
      <c r="H169" s="4">
        <f>160/4</f>
        <v>40</v>
      </c>
      <c r="J169" s="4">
        <v>3</v>
      </c>
      <c r="K169" s="4">
        <v>3</v>
      </c>
      <c r="L169" s="4" t="s">
        <v>1471</v>
      </c>
      <c r="Z169" s="17">
        <f t="shared" si="13"/>
        <v>198.875</v>
      </c>
      <c r="AA169" s="4">
        <f t="shared" si="11"/>
        <v>4</v>
      </c>
    </row>
    <row r="170" spans="1:27" x14ac:dyDescent="0.2">
      <c r="A170" s="5" t="s">
        <v>1445</v>
      </c>
      <c r="D170" s="4">
        <f>207/8</f>
        <v>25.875</v>
      </c>
      <c r="Z170" s="17"/>
      <c r="AA170" s="4">
        <f t="shared" si="11"/>
        <v>1</v>
      </c>
    </row>
    <row r="171" spans="1:27" x14ac:dyDescent="0.2">
      <c r="A171" s="5" t="s">
        <v>1552</v>
      </c>
      <c r="B171" s="4" t="s">
        <v>1486</v>
      </c>
      <c r="C171" s="4">
        <f>135/7+50/19</f>
        <v>21.917293233082706</v>
      </c>
      <c r="D171" s="4">
        <f>191/7</f>
        <v>27.285714285714285</v>
      </c>
      <c r="E171" s="4">
        <v>65</v>
      </c>
      <c r="G171" s="4">
        <v>34</v>
      </c>
      <c r="H171" s="4">
        <f>180/4</f>
        <v>45</v>
      </c>
      <c r="J171" s="4">
        <v>1</v>
      </c>
      <c r="K171" s="4">
        <v>1</v>
      </c>
      <c r="L171" s="4" t="s">
        <v>719</v>
      </c>
      <c r="Z171" s="17">
        <f t="shared" si="13"/>
        <v>193.20300751879699</v>
      </c>
      <c r="AA171" s="4">
        <f t="shared" si="11"/>
        <v>5</v>
      </c>
    </row>
    <row r="172" spans="1:27" x14ac:dyDescent="0.2">
      <c r="A172" s="5" t="s">
        <v>1550</v>
      </c>
      <c r="B172" s="13" t="s">
        <v>1487</v>
      </c>
      <c r="C172" s="4">
        <f>135/7+50/19</f>
        <v>21.917293233082706</v>
      </c>
      <c r="D172" s="4">
        <f>191/7</f>
        <v>27.285714285714285</v>
      </c>
      <c r="E172" s="4">
        <v>55</v>
      </c>
      <c r="G172" s="4">
        <v>42</v>
      </c>
      <c r="H172" s="4">
        <f>150/3</f>
        <v>50</v>
      </c>
      <c r="J172" s="4">
        <v>0</v>
      </c>
      <c r="K172" s="4">
        <v>1</v>
      </c>
      <c r="Z172" s="17">
        <f t="shared" si="13"/>
        <v>196.20300751879699</v>
      </c>
      <c r="AA172" s="4">
        <f t="shared" si="11"/>
        <v>5</v>
      </c>
    </row>
    <row r="173" spans="1:27" x14ac:dyDescent="0.2">
      <c r="A173" s="5" t="s">
        <v>1562</v>
      </c>
      <c r="B173" s="13" t="s">
        <v>1489</v>
      </c>
      <c r="C173" s="4">
        <f>135/7+50/19</f>
        <v>21.917293233082706</v>
      </c>
      <c r="D173" s="4">
        <f>191/7</f>
        <v>27.285714285714285</v>
      </c>
      <c r="E173" s="4">
        <v>51</v>
      </c>
      <c r="G173" s="4">
        <v>36</v>
      </c>
      <c r="H173" s="4">
        <f>120/2</f>
        <v>60</v>
      </c>
      <c r="J173" s="4">
        <v>0</v>
      </c>
      <c r="K173" s="4">
        <v>1</v>
      </c>
      <c r="Z173" s="17">
        <f t="shared" si="13"/>
        <v>196.20300751879699</v>
      </c>
      <c r="AA173" s="4">
        <f t="shared" si="11"/>
        <v>5</v>
      </c>
    </row>
    <row r="174" spans="1:27" x14ac:dyDescent="0.2">
      <c r="A174" s="5" t="s">
        <v>1527</v>
      </c>
      <c r="B174" s="14" t="s">
        <v>1491</v>
      </c>
      <c r="C174" s="4">
        <f>155/9+50/19</f>
        <v>19.853801169590643</v>
      </c>
      <c r="D174" s="4">
        <f>195/8</f>
        <v>24.375</v>
      </c>
      <c r="E174" s="4">
        <v>50</v>
      </c>
      <c r="G174" s="4">
        <v>68</v>
      </c>
      <c r="H174" s="4">
        <f>180/4</f>
        <v>45</v>
      </c>
      <c r="Z174" s="17">
        <f t="shared" si="13"/>
        <v>207.22880116959064</v>
      </c>
      <c r="AA174" s="4">
        <f t="shared" si="11"/>
        <v>5</v>
      </c>
    </row>
    <row r="175" spans="1:27" x14ac:dyDescent="0.2">
      <c r="A175" s="5" t="s">
        <v>1529</v>
      </c>
      <c r="B175" s="13" t="s">
        <v>1493</v>
      </c>
      <c r="C175" s="4">
        <f>155/9+50/19</f>
        <v>19.853801169590643</v>
      </c>
      <c r="D175" s="4">
        <f>195/8</f>
        <v>24.375</v>
      </c>
      <c r="E175" s="4">
        <v>59</v>
      </c>
      <c r="J175" s="8">
        <v>1</v>
      </c>
      <c r="K175" s="8">
        <v>2</v>
      </c>
      <c r="Z175" s="17"/>
      <c r="AA175" s="4">
        <f t="shared" si="11"/>
        <v>3</v>
      </c>
    </row>
    <row r="176" spans="1:27" x14ac:dyDescent="0.2">
      <c r="A176" s="5" t="s">
        <v>1554</v>
      </c>
      <c r="B176" s="19" t="s">
        <v>1494</v>
      </c>
      <c r="C176" s="4">
        <f>155/9+50/19</f>
        <v>19.853801169590643</v>
      </c>
      <c r="D176" s="4">
        <f>191/7</f>
        <v>27.285714285714285</v>
      </c>
      <c r="G176" s="4">
        <v>59</v>
      </c>
      <c r="J176" s="8">
        <v>1</v>
      </c>
      <c r="K176" s="8">
        <v>2</v>
      </c>
      <c r="Z176" s="17"/>
      <c r="AA176" s="4">
        <f t="shared" si="11"/>
        <v>3</v>
      </c>
    </row>
    <row r="177" spans="1:29" x14ac:dyDescent="0.2">
      <c r="A177" s="5" t="s">
        <v>1560</v>
      </c>
      <c r="B177" s="4" t="s">
        <v>1495</v>
      </c>
      <c r="C177" s="4">
        <f>135/7+50/19</f>
        <v>21.917293233082706</v>
      </c>
      <c r="D177" s="4">
        <f>191/7</f>
        <v>27.285714285714285</v>
      </c>
      <c r="E177" s="4">
        <v>80</v>
      </c>
      <c r="J177" s="8">
        <v>0</v>
      </c>
      <c r="K177" s="8">
        <v>2</v>
      </c>
      <c r="Z177" s="17"/>
      <c r="AA177" s="4">
        <f t="shared" si="11"/>
        <v>3</v>
      </c>
    </row>
    <row r="178" spans="1:29" x14ac:dyDescent="0.2">
      <c r="A178" s="5" t="s">
        <v>1531</v>
      </c>
      <c r="B178" s="4" t="s">
        <v>1411</v>
      </c>
      <c r="C178" s="4">
        <f>155/9+50/19</f>
        <v>19.853801169590643</v>
      </c>
      <c r="D178" s="4">
        <f>195/8</f>
        <v>24.375</v>
      </c>
      <c r="J178" s="8"/>
      <c r="K178" s="8"/>
      <c r="Z178" s="17"/>
      <c r="AA178" s="4">
        <f t="shared" si="11"/>
        <v>2</v>
      </c>
    </row>
    <row r="179" spans="1:29" x14ac:dyDescent="0.2">
      <c r="A179" s="5" t="s">
        <v>1533</v>
      </c>
      <c r="B179" s="13" t="s">
        <v>1498</v>
      </c>
      <c r="C179" s="4">
        <f>55/3+50/19</f>
        <v>20.964912280701753</v>
      </c>
      <c r="D179" s="4">
        <f>195/8</f>
        <v>24.375</v>
      </c>
      <c r="E179" s="4">
        <v>50</v>
      </c>
      <c r="G179" s="4">
        <v>90</v>
      </c>
      <c r="H179" s="4">
        <f>210/3</f>
        <v>70</v>
      </c>
      <c r="J179" s="8">
        <v>0</v>
      </c>
      <c r="K179" s="8">
        <v>0</v>
      </c>
      <c r="Z179" s="17">
        <f t="shared" si="13"/>
        <v>255.33991228070175</v>
      </c>
      <c r="AA179" s="4">
        <f t="shared" si="11"/>
        <v>5</v>
      </c>
    </row>
    <row r="180" spans="1:29" x14ac:dyDescent="0.2">
      <c r="A180" s="5"/>
      <c r="B180" s="14" t="s">
        <v>1500</v>
      </c>
      <c r="C180" s="4">
        <f>55/3+50/19</f>
        <v>20.964912280701753</v>
      </c>
      <c r="J180" s="8"/>
      <c r="K180" s="8"/>
      <c r="Z180" s="17"/>
      <c r="AA180" s="4">
        <f t="shared" si="11"/>
        <v>1</v>
      </c>
    </row>
    <row r="181" spans="1:29" x14ac:dyDescent="0.2">
      <c r="A181" s="5" t="s">
        <v>1535</v>
      </c>
      <c r="B181" s="13" t="s">
        <v>1502</v>
      </c>
      <c r="C181" s="4">
        <f>155/9+50/19</f>
        <v>19.853801169590643</v>
      </c>
      <c r="D181" s="4">
        <f>195/8</f>
        <v>24.375</v>
      </c>
      <c r="E181" s="4">
        <v>52</v>
      </c>
      <c r="G181" s="4">
        <v>47</v>
      </c>
      <c r="H181" s="4">
        <f>150/4</f>
        <v>37.5</v>
      </c>
      <c r="J181" s="8">
        <v>0</v>
      </c>
      <c r="K181" s="8">
        <v>1</v>
      </c>
      <c r="Z181" s="17">
        <f t="shared" si="13"/>
        <v>180.72880116959064</v>
      </c>
      <c r="AA181" s="4">
        <f t="shared" si="11"/>
        <v>5</v>
      </c>
    </row>
    <row r="182" spans="1:29" x14ac:dyDescent="0.2">
      <c r="A182" s="5" t="s">
        <v>1537</v>
      </c>
      <c r="B182" s="19" t="s">
        <v>1503</v>
      </c>
      <c r="C182" s="4">
        <f>155/9+50/19</f>
        <v>19.853801169590643</v>
      </c>
      <c r="D182" s="4">
        <f>195/8</f>
        <v>24.375</v>
      </c>
      <c r="E182" s="4">
        <v>65</v>
      </c>
      <c r="G182" s="4">
        <v>45</v>
      </c>
      <c r="H182" s="4">
        <f>180/4</f>
        <v>45</v>
      </c>
      <c r="J182" s="8">
        <v>2</v>
      </c>
      <c r="K182" s="8">
        <v>2</v>
      </c>
      <c r="Z182" s="17">
        <f t="shared" si="13"/>
        <v>199.22880116959064</v>
      </c>
      <c r="AA182" s="4">
        <f t="shared" si="11"/>
        <v>5</v>
      </c>
    </row>
    <row r="183" spans="1:29" x14ac:dyDescent="0.2">
      <c r="A183" s="5" t="s">
        <v>1525</v>
      </c>
      <c r="B183" s="4" t="s">
        <v>1504</v>
      </c>
      <c r="C183" s="4">
        <f>155/9+50/19</f>
        <v>19.853801169590643</v>
      </c>
      <c r="D183" s="4">
        <f>195/8</f>
        <v>24.375</v>
      </c>
      <c r="E183" s="4">
        <v>50</v>
      </c>
      <c r="G183" s="4">
        <v>47</v>
      </c>
      <c r="H183" s="4">
        <f>150/3</f>
        <v>50</v>
      </c>
      <c r="J183" s="8">
        <v>0</v>
      </c>
      <c r="K183" s="8">
        <v>0</v>
      </c>
      <c r="Z183" s="17">
        <f t="shared" si="13"/>
        <v>191.22880116959064</v>
      </c>
      <c r="AA183" s="4">
        <f t="shared" si="11"/>
        <v>5</v>
      </c>
    </row>
    <row r="184" spans="1:29" x14ac:dyDescent="0.2">
      <c r="A184" s="5" t="s">
        <v>1558</v>
      </c>
      <c r="B184" s="13" t="s">
        <v>1505</v>
      </c>
      <c r="C184" s="4">
        <f>135/7+50/19</f>
        <v>21.917293233082706</v>
      </c>
      <c r="D184" s="4">
        <f>191/7</f>
        <v>27.285714285714285</v>
      </c>
      <c r="E184" s="4">
        <v>58</v>
      </c>
      <c r="G184" s="4">
        <v>40</v>
      </c>
      <c r="H184" s="4">
        <f>120/2</f>
        <v>60</v>
      </c>
      <c r="J184" s="8">
        <v>1</v>
      </c>
      <c r="K184" s="8">
        <v>2</v>
      </c>
      <c r="Z184" s="17">
        <f t="shared" si="13"/>
        <v>207.20300751879699</v>
      </c>
      <c r="AA184" s="4">
        <f t="shared" si="11"/>
        <v>5</v>
      </c>
    </row>
    <row r="185" spans="1:29" x14ac:dyDescent="0.2">
      <c r="A185" s="5" t="s">
        <v>1556</v>
      </c>
      <c r="B185" s="13" t="s">
        <v>1507</v>
      </c>
      <c r="C185" s="4">
        <f>135/7+50/19</f>
        <v>21.917293233082706</v>
      </c>
      <c r="D185" s="4">
        <f>191/7</f>
        <v>27.285714285714285</v>
      </c>
      <c r="E185" s="4">
        <v>62</v>
      </c>
      <c r="G185" s="4">
        <v>28</v>
      </c>
      <c r="H185" s="4">
        <f>150/3</f>
        <v>50</v>
      </c>
      <c r="J185" s="8">
        <v>1</v>
      </c>
      <c r="K185" s="8">
        <v>1</v>
      </c>
      <c r="Z185" s="17">
        <f t="shared" si="13"/>
        <v>189.20300751879699</v>
      </c>
      <c r="AA185" s="4">
        <f t="shared" si="11"/>
        <v>5</v>
      </c>
    </row>
    <row r="186" spans="1:29" x14ac:dyDescent="0.2">
      <c r="A186" s="5" t="s">
        <v>1590</v>
      </c>
      <c r="B186" s="14" t="s">
        <v>1509</v>
      </c>
      <c r="C186" s="4">
        <f>155/9+50/19</f>
        <v>19.853801169590643</v>
      </c>
      <c r="D186" s="4">
        <f>220/8</f>
        <v>27.5</v>
      </c>
      <c r="E186" s="4">
        <v>69</v>
      </c>
      <c r="G186" s="4">
        <v>39</v>
      </c>
      <c r="H186" s="4">
        <f>180/4</f>
        <v>45</v>
      </c>
      <c r="J186" s="8">
        <v>12</v>
      </c>
      <c r="K186" s="8">
        <v>13</v>
      </c>
      <c r="L186" s="4" t="s">
        <v>1684</v>
      </c>
      <c r="Z186" s="17">
        <f t="shared" si="13"/>
        <v>200.35380116959064</v>
      </c>
      <c r="AA186" s="4">
        <f t="shared" si="11"/>
        <v>5</v>
      </c>
    </row>
    <row r="187" spans="1:29" x14ac:dyDescent="0.2">
      <c r="A187" s="5" t="s">
        <v>1635</v>
      </c>
      <c r="B187" s="13" t="s">
        <v>1511</v>
      </c>
      <c r="C187" s="4">
        <f>155/9+50/19</f>
        <v>19.853801169590643</v>
      </c>
      <c r="D187" s="4">
        <f>220/8</f>
        <v>27.5</v>
      </c>
      <c r="E187" s="4">
        <v>60</v>
      </c>
      <c r="G187" s="4">
        <v>40</v>
      </c>
      <c r="H187" s="4">
        <f>150/4</f>
        <v>37.5</v>
      </c>
      <c r="J187" s="8">
        <v>2</v>
      </c>
      <c r="K187" s="8">
        <v>3</v>
      </c>
      <c r="Z187" s="17">
        <f t="shared" si="13"/>
        <v>184.85380116959064</v>
      </c>
      <c r="AA187" s="4">
        <f t="shared" si="11"/>
        <v>5</v>
      </c>
    </row>
    <row r="188" spans="1:29" x14ac:dyDescent="0.2">
      <c r="A188" s="5" t="s">
        <v>1523</v>
      </c>
      <c r="B188" s="19" t="s">
        <v>1512</v>
      </c>
      <c r="C188" s="4">
        <f>155/9+50/19</f>
        <v>19.853801169590643</v>
      </c>
      <c r="D188" s="4">
        <f>195/8</f>
        <v>24.375</v>
      </c>
      <c r="E188" s="4">
        <v>50</v>
      </c>
      <c r="H188" s="4">
        <f>210/3</f>
        <v>70</v>
      </c>
      <c r="J188" s="8">
        <v>1</v>
      </c>
      <c r="K188" s="8">
        <v>1</v>
      </c>
      <c r="Z188" s="17">
        <f t="shared" si="13"/>
        <v>164.22880116959064</v>
      </c>
      <c r="AA188" s="4">
        <f t="shared" si="11"/>
        <v>4</v>
      </c>
    </row>
    <row r="189" spans="1:29" x14ac:dyDescent="0.2">
      <c r="A189" s="5" t="s">
        <v>1631</v>
      </c>
      <c r="B189" s="13" t="s">
        <v>1514</v>
      </c>
      <c r="C189" s="4">
        <f>45/2</f>
        <v>22.5</v>
      </c>
      <c r="D189" s="4">
        <f>220/8</f>
        <v>27.5</v>
      </c>
      <c r="E189" s="4">
        <v>57</v>
      </c>
      <c r="G189" s="4">
        <v>36</v>
      </c>
      <c r="H189" s="4">
        <f>150/4</f>
        <v>37.5</v>
      </c>
      <c r="J189" s="8">
        <v>0</v>
      </c>
      <c r="K189" s="8">
        <v>1</v>
      </c>
      <c r="Z189" s="17">
        <f t="shared" si="13"/>
        <v>180.5</v>
      </c>
      <c r="AA189" s="4">
        <f t="shared" si="11"/>
        <v>5</v>
      </c>
    </row>
    <row r="190" spans="1:29" x14ac:dyDescent="0.2">
      <c r="A190" s="5" t="s">
        <v>1568</v>
      </c>
      <c r="B190" s="4">
        <f>50/6</f>
        <v>8.3333333333333339</v>
      </c>
      <c r="C190" s="4">
        <f>45/2</f>
        <v>22.5</v>
      </c>
      <c r="D190" s="4">
        <f>220/8</f>
        <v>27.5</v>
      </c>
      <c r="E190" s="4">
        <v>55</v>
      </c>
      <c r="G190" s="4">
        <v>36</v>
      </c>
      <c r="H190" s="4">
        <f>150/4</f>
        <v>37.5</v>
      </c>
      <c r="J190" s="8">
        <v>1</v>
      </c>
      <c r="K190" s="8">
        <v>1</v>
      </c>
      <c r="L190" s="4" t="s">
        <v>721</v>
      </c>
      <c r="Z190" s="17">
        <f t="shared" si="13"/>
        <v>178.5</v>
      </c>
      <c r="AA190" s="4">
        <f>COUNT(B190:I190)</f>
        <v>6</v>
      </c>
    </row>
    <row r="191" spans="1:29" x14ac:dyDescent="0.2">
      <c r="A191" s="5" t="s">
        <v>1570</v>
      </c>
      <c r="B191" s="4">
        <f>50/6</f>
        <v>8.3333333333333339</v>
      </c>
      <c r="C191" s="4">
        <f>135/7+50/19</f>
        <v>21.917293233082706</v>
      </c>
      <c r="D191" s="4">
        <f>220/8</f>
        <v>27.5</v>
      </c>
      <c r="E191" s="4">
        <v>53</v>
      </c>
      <c r="G191" s="4">
        <v>45</v>
      </c>
      <c r="H191" s="4">
        <f>150/4</f>
        <v>37.5</v>
      </c>
      <c r="J191" s="8">
        <v>0</v>
      </c>
      <c r="K191" s="8">
        <v>0</v>
      </c>
      <c r="Z191" s="17">
        <f t="shared" si="13"/>
        <v>184.91729323308272</v>
      </c>
      <c r="AA191" s="4">
        <f>COUNT(B191:I191)</f>
        <v>6</v>
      </c>
    </row>
    <row r="192" spans="1:29" x14ac:dyDescent="0.2">
      <c r="A192" s="5" t="s">
        <v>1572</v>
      </c>
      <c r="B192" s="4">
        <f>50/6</f>
        <v>8.3333333333333339</v>
      </c>
      <c r="C192" s="4">
        <f>180/10</f>
        <v>18</v>
      </c>
      <c r="D192" s="4">
        <f>90/4</f>
        <v>22.5</v>
      </c>
      <c r="E192" s="4">
        <v>95</v>
      </c>
      <c r="G192" s="4">
        <f>55/2</f>
        <v>27.5</v>
      </c>
      <c r="J192" s="8">
        <v>27</v>
      </c>
      <c r="K192" s="8">
        <v>28</v>
      </c>
      <c r="L192" s="4" t="s">
        <v>1794</v>
      </c>
      <c r="Z192" s="17"/>
      <c r="AA192" s="4">
        <f>COUNT(B192:I192)</f>
        <v>5</v>
      </c>
      <c r="AB192" s="4" t="s">
        <v>1795</v>
      </c>
      <c r="AC192" s="4" t="s">
        <v>1796</v>
      </c>
    </row>
    <row r="193" spans="1:29" x14ac:dyDescent="0.2">
      <c r="A193" s="5" t="s">
        <v>1696</v>
      </c>
      <c r="B193" s="4">
        <f>120/7</f>
        <v>17.142857142857142</v>
      </c>
      <c r="C193" s="4">
        <f>115/2</f>
        <v>57.5</v>
      </c>
      <c r="D193" s="4">
        <f>90/4</f>
        <v>22.5</v>
      </c>
      <c r="E193" s="4">
        <v>120</v>
      </c>
      <c r="G193" s="4">
        <f>55/2</f>
        <v>27.5</v>
      </c>
      <c r="J193" s="8">
        <v>29</v>
      </c>
      <c r="K193" s="8">
        <v>33</v>
      </c>
      <c r="L193" s="4" t="s">
        <v>1791</v>
      </c>
      <c r="Z193" s="17"/>
      <c r="AA193" s="4">
        <f>COUNT(B193:I193)</f>
        <v>5</v>
      </c>
      <c r="AB193" s="4" t="s">
        <v>1792</v>
      </c>
      <c r="AC193" s="4" t="s">
        <v>1793</v>
      </c>
    </row>
    <row r="194" spans="1:29" x14ac:dyDescent="0.2">
      <c r="A194" s="5" t="s">
        <v>1704</v>
      </c>
      <c r="B194" s="4">
        <f>40/4</f>
        <v>10</v>
      </c>
      <c r="C194" s="4">
        <f>115/2</f>
        <v>57.5</v>
      </c>
      <c r="D194" s="4">
        <f>90/4</f>
        <v>22.5</v>
      </c>
      <c r="E194" s="4">
        <v>58</v>
      </c>
      <c r="G194" s="4">
        <f>56/2</f>
        <v>28</v>
      </c>
      <c r="J194" s="8">
        <v>3</v>
      </c>
      <c r="K194" s="8">
        <v>16</v>
      </c>
      <c r="Z194" s="17">
        <f t="shared" si="13"/>
        <v>166</v>
      </c>
      <c r="AA194" s="4">
        <f>COUNT(B194:I194)</f>
        <v>5</v>
      </c>
    </row>
    <row r="195" spans="1:29" x14ac:dyDescent="0.2">
      <c r="A195" s="5" t="s">
        <v>1573</v>
      </c>
      <c r="B195" s="4">
        <f>50/6</f>
        <v>8.3333333333333339</v>
      </c>
      <c r="C195" s="4">
        <f t="shared" ref="C195:C203" si="14">175/9</f>
        <v>19.444444444444443</v>
      </c>
      <c r="D195" s="4">
        <f>220/8</f>
        <v>27.5</v>
      </c>
      <c r="E195" s="4">
        <v>52</v>
      </c>
      <c r="G195" s="4">
        <v>37</v>
      </c>
      <c r="H195" s="4">
        <f>180/4</f>
        <v>45</v>
      </c>
      <c r="J195" s="8">
        <v>0</v>
      </c>
      <c r="K195" s="8">
        <v>0</v>
      </c>
      <c r="Z195" s="17">
        <f t="shared" si="13"/>
        <v>180.94444444444446</v>
      </c>
      <c r="AA195" s="4">
        <f t="shared" ref="AA195:AA242" si="15">COUNT(B195:I195)</f>
        <v>6</v>
      </c>
    </row>
    <row r="196" spans="1:29" x14ac:dyDescent="0.2">
      <c r="A196" s="5" t="s">
        <v>1639</v>
      </c>
      <c r="C196" s="4">
        <f t="shared" si="14"/>
        <v>19.444444444444443</v>
      </c>
      <c r="D196" s="4">
        <f>220/8</f>
        <v>27.5</v>
      </c>
      <c r="E196" s="4">
        <v>70</v>
      </c>
      <c r="J196" s="8">
        <v>3</v>
      </c>
      <c r="K196" s="8">
        <v>4</v>
      </c>
      <c r="L196" s="4" t="s">
        <v>1680</v>
      </c>
      <c r="Z196" s="17"/>
      <c r="AA196" s="4">
        <f t="shared" si="15"/>
        <v>3</v>
      </c>
    </row>
    <row r="197" spans="1:29" x14ac:dyDescent="0.2">
      <c r="A197" s="5" t="s">
        <v>1637</v>
      </c>
      <c r="C197" s="4">
        <f t="shared" si="14"/>
        <v>19.444444444444443</v>
      </c>
      <c r="D197" s="4">
        <f>220/8</f>
        <v>27.5</v>
      </c>
      <c r="E197" s="4">
        <v>100</v>
      </c>
      <c r="G197" s="4">
        <v>40</v>
      </c>
      <c r="H197" s="4">
        <f>180/4</f>
        <v>45</v>
      </c>
      <c r="J197" s="8">
        <v>4</v>
      </c>
      <c r="K197" s="8">
        <v>5</v>
      </c>
      <c r="L197" s="4" t="s">
        <v>1681</v>
      </c>
      <c r="Z197" s="17">
        <f t="shared" si="13"/>
        <v>231.94444444444446</v>
      </c>
      <c r="AA197" s="4">
        <f t="shared" si="15"/>
        <v>5</v>
      </c>
    </row>
    <row r="198" spans="1:29" x14ac:dyDescent="0.2">
      <c r="A198" s="5" t="s">
        <v>1698</v>
      </c>
      <c r="B198" s="4">
        <f>120/7</f>
        <v>17.142857142857142</v>
      </c>
      <c r="C198" s="4">
        <f t="shared" si="14"/>
        <v>19.444444444444443</v>
      </c>
      <c r="D198" s="4">
        <f>75/4</f>
        <v>18.75</v>
      </c>
      <c r="E198" s="4">
        <v>65</v>
      </c>
      <c r="G198" s="4">
        <f>58/2</f>
        <v>29</v>
      </c>
      <c r="J198" s="8">
        <v>4</v>
      </c>
      <c r="K198" s="8">
        <v>5</v>
      </c>
      <c r="Z198" s="17">
        <f t="shared" si="13"/>
        <v>132.19444444444446</v>
      </c>
      <c r="AA198" s="4">
        <f>COUNT(B198:I198)</f>
        <v>5</v>
      </c>
    </row>
    <row r="199" spans="1:29" x14ac:dyDescent="0.2">
      <c r="A199" s="5" t="s">
        <v>1702</v>
      </c>
      <c r="B199" s="4">
        <f>40/4</f>
        <v>10</v>
      </c>
      <c r="C199" s="4">
        <f t="shared" si="14"/>
        <v>19.444444444444443</v>
      </c>
      <c r="D199" s="4">
        <f>75/4</f>
        <v>18.75</v>
      </c>
      <c r="J199" s="8"/>
      <c r="K199" s="8"/>
      <c r="Z199" s="17"/>
      <c r="AA199" s="4">
        <f>COUNT(B199:I199)</f>
        <v>3</v>
      </c>
    </row>
    <row r="200" spans="1:29" x14ac:dyDescent="0.2">
      <c r="A200" s="5" t="s">
        <v>1701</v>
      </c>
      <c r="B200" s="17">
        <f>40/4</f>
        <v>10</v>
      </c>
      <c r="C200" s="17">
        <f t="shared" si="14"/>
        <v>19.444444444444443</v>
      </c>
      <c r="D200" s="17">
        <f>75/4</f>
        <v>18.75</v>
      </c>
      <c r="E200" s="17"/>
      <c r="F200" s="17"/>
      <c r="G200" s="17"/>
      <c r="H200" s="17"/>
      <c r="I200" s="17"/>
      <c r="J200" s="8">
        <v>6</v>
      </c>
      <c r="K200" s="8">
        <v>12</v>
      </c>
      <c r="L200" s="17" t="s">
        <v>1730</v>
      </c>
      <c r="M200" s="17"/>
      <c r="N200" s="17"/>
      <c r="O200" s="17"/>
      <c r="P200" s="17"/>
      <c r="Q200" s="17"/>
      <c r="R200" s="17"/>
      <c r="S200" s="17"/>
      <c r="T200" s="17"/>
      <c r="U200" s="17"/>
      <c r="V200" s="17"/>
      <c r="W200" s="17"/>
      <c r="X200" s="17"/>
      <c r="Y200" s="17"/>
      <c r="Z200" s="17"/>
      <c r="AA200" s="4">
        <f>COUNT(B200:I200)</f>
        <v>3</v>
      </c>
    </row>
    <row r="201" spans="1:29" x14ac:dyDescent="0.2">
      <c r="A201" s="5" t="s">
        <v>1668</v>
      </c>
      <c r="B201" s="17"/>
      <c r="C201" s="17">
        <f t="shared" si="14"/>
        <v>19.444444444444443</v>
      </c>
      <c r="D201" s="17">
        <f>236/8</f>
        <v>29.5</v>
      </c>
      <c r="E201" s="17">
        <v>63</v>
      </c>
      <c r="F201" s="17"/>
      <c r="G201" s="17">
        <f>62/2</f>
        <v>31</v>
      </c>
      <c r="H201" s="17"/>
      <c r="I201" s="17"/>
      <c r="J201" s="8">
        <v>3</v>
      </c>
      <c r="K201" s="8">
        <v>38</v>
      </c>
      <c r="L201" s="17"/>
      <c r="M201" s="17"/>
      <c r="N201" s="17"/>
      <c r="O201" s="17"/>
      <c r="P201" s="17"/>
      <c r="Q201" s="17"/>
      <c r="R201" s="17"/>
      <c r="S201" s="17"/>
      <c r="T201" s="17"/>
      <c r="U201" s="17"/>
      <c r="V201" s="17"/>
      <c r="W201" s="17"/>
      <c r="X201" s="17"/>
      <c r="Y201" s="17"/>
      <c r="Z201" s="17"/>
      <c r="AA201" s="4">
        <f t="shared" si="15"/>
        <v>4</v>
      </c>
    </row>
    <row r="202" spans="1:29" x14ac:dyDescent="0.2">
      <c r="A202" s="5" t="s">
        <v>1666</v>
      </c>
      <c r="B202" s="17"/>
      <c r="C202" s="17">
        <f t="shared" si="14"/>
        <v>19.444444444444443</v>
      </c>
      <c r="D202" s="17">
        <f>236/8</f>
        <v>29.5</v>
      </c>
      <c r="E202" s="17">
        <v>59</v>
      </c>
      <c r="F202" s="17"/>
      <c r="G202" s="17">
        <f>62/2</f>
        <v>31</v>
      </c>
      <c r="H202" s="17"/>
      <c r="I202" s="17"/>
      <c r="J202" s="8">
        <v>5</v>
      </c>
      <c r="K202" s="8">
        <v>11</v>
      </c>
      <c r="L202" s="17"/>
      <c r="M202" s="17"/>
      <c r="N202" s="17"/>
      <c r="O202" s="17"/>
      <c r="P202" s="17"/>
      <c r="Q202" s="17"/>
      <c r="R202" s="17"/>
      <c r="S202" s="17"/>
      <c r="T202" s="17"/>
      <c r="U202" s="17"/>
      <c r="V202" s="17"/>
      <c r="W202" s="17"/>
      <c r="X202" s="17"/>
      <c r="Y202" s="17"/>
      <c r="Z202" s="17"/>
      <c r="AA202" s="4">
        <f t="shared" si="15"/>
        <v>4</v>
      </c>
    </row>
    <row r="203" spans="1:29" x14ac:dyDescent="0.2">
      <c r="A203" s="5" t="s">
        <v>1729</v>
      </c>
      <c r="B203" s="17">
        <v>10</v>
      </c>
      <c r="C203" s="17">
        <f t="shared" si="14"/>
        <v>19.444444444444443</v>
      </c>
      <c r="D203" s="17">
        <f>90/4</f>
        <v>22.5</v>
      </c>
      <c r="E203" s="17"/>
      <c r="F203" s="17"/>
      <c r="G203" s="17">
        <f>56/2</f>
        <v>28</v>
      </c>
      <c r="H203" s="17"/>
      <c r="I203" s="17"/>
      <c r="J203" s="8">
        <v>1</v>
      </c>
      <c r="K203" s="8">
        <v>1</v>
      </c>
      <c r="L203" s="17"/>
      <c r="M203" s="17"/>
      <c r="N203" s="17"/>
      <c r="O203" s="17"/>
      <c r="P203" s="17"/>
      <c r="Q203" s="17"/>
      <c r="R203" s="17"/>
      <c r="S203" s="17"/>
      <c r="T203" s="17"/>
      <c r="U203" s="17"/>
      <c r="V203" s="17"/>
      <c r="W203" s="17"/>
      <c r="X203" s="17"/>
      <c r="Y203" s="17"/>
      <c r="Z203" s="17"/>
      <c r="AA203" s="4">
        <f>COUNT(B203:I203)</f>
        <v>4</v>
      </c>
    </row>
    <row r="204" spans="1:29" x14ac:dyDescent="0.2">
      <c r="A204" s="5" t="s">
        <v>1673</v>
      </c>
      <c r="B204" s="17">
        <f>40/4</f>
        <v>10</v>
      </c>
      <c r="C204" s="17">
        <f t="shared" ref="C204:C212" si="16">180/10</f>
        <v>18</v>
      </c>
      <c r="D204" s="17">
        <f>236/8</f>
        <v>29.5</v>
      </c>
      <c r="E204" s="17">
        <v>57</v>
      </c>
      <c r="F204" s="17"/>
      <c r="G204" s="17">
        <v>40</v>
      </c>
      <c r="H204" s="17">
        <f>180/4</f>
        <v>45</v>
      </c>
      <c r="I204" s="17"/>
      <c r="J204" s="8">
        <v>1</v>
      </c>
      <c r="K204" s="8">
        <v>6</v>
      </c>
      <c r="L204" s="17"/>
      <c r="M204" s="17"/>
      <c r="N204" s="17"/>
      <c r="O204" s="17"/>
      <c r="P204" s="17"/>
      <c r="Q204" s="17"/>
      <c r="R204" s="17"/>
      <c r="S204" s="17"/>
      <c r="T204" s="17"/>
      <c r="U204" s="17"/>
      <c r="V204" s="17"/>
      <c r="W204" s="17"/>
      <c r="X204" s="17"/>
      <c r="Y204" s="17"/>
      <c r="Z204" s="17">
        <f t="shared" si="13"/>
        <v>189.5</v>
      </c>
      <c r="AA204" s="4">
        <f t="shared" si="15"/>
        <v>6</v>
      </c>
    </row>
    <row r="205" spans="1:29" x14ac:dyDescent="0.2">
      <c r="A205" s="5" t="s">
        <v>1675</v>
      </c>
      <c r="B205" s="17">
        <f>40/4</f>
        <v>10</v>
      </c>
      <c r="C205" s="17">
        <f t="shared" si="16"/>
        <v>18</v>
      </c>
      <c r="D205" s="17">
        <f>236/8</f>
        <v>29.5</v>
      </c>
      <c r="E205" s="17">
        <v>58</v>
      </c>
      <c r="F205" s="17"/>
      <c r="G205" s="17">
        <v>40</v>
      </c>
      <c r="H205" s="17">
        <v>120</v>
      </c>
      <c r="I205" s="17"/>
      <c r="J205" s="8">
        <v>2</v>
      </c>
      <c r="K205" s="8">
        <v>2</v>
      </c>
      <c r="L205" s="17" t="s">
        <v>1692</v>
      </c>
      <c r="M205" s="17"/>
      <c r="N205" s="17"/>
      <c r="O205" s="17"/>
      <c r="P205" s="17"/>
      <c r="Q205" s="17"/>
      <c r="R205" s="17"/>
      <c r="S205" s="17"/>
      <c r="T205" s="17"/>
      <c r="U205" s="17"/>
      <c r="V205" s="17"/>
      <c r="W205" s="17"/>
      <c r="X205" s="17"/>
      <c r="Y205" s="17"/>
      <c r="Z205" s="17">
        <f t="shared" si="13"/>
        <v>265.5</v>
      </c>
      <c r="AA205" s="4">
        <f t="shared" si="15"/>
        <v>6</v>
      </c>
    </row>
    <row r="206" spans="1:29" x14ac:dyDescent="0.2">
      <c r="A206" s="5" t="s">
        <v>1677</v>
      </c>
      <c r="B206" s="17">
        <f>40/4</f>
        <v>10</v>
      </c>
      <c r="C206" s="17">
        <f t="shared" si="16"/>
        <v>18</v>
      </c>
      <c r="D206" s="17">
        <f>236/8</f>
        <v>29.5</v>
      </c>
      <c r="E206" s="17">
        <v>147</v>
      </c>
      <c r="F206" s="17"/>
      <c r="G206" s="17"/>
      <c r="H206" s="17"/>
      <c r="I206" s="17"/>
      <c r="J206" s="8">
        <v>21</v>
      </c>
      <c r="K206" s="8">
        <v>18</v>
      </c>
      <c r="L206" s="17" t="s">
        <v>1689</v>
      </c>
      <c r="M206" s="17"/>
      <c r="N206" s="17"/>
      <c r="O206" s="17"/>
      <c r="P206" s="17"/>
      <c r="Q206" s="17"/>
      <c r="R206" s="17"/>
      <c r="S206" s="17"/>
      <c r="T206" s="17"/>
      <c r="U206" s="17"/>
      <c r="V206" s="17"/>
      <c r="W206" s="17"/>
      <c r="X206" s="17"/>
      <c r="Y206" s="17"/>
      <c r="Z206" s="17">
        <f t="shared" si="13"/>
        <v>194.5</v>
      </c>
      <c r="AA206" s="4">
        <f t="shared" si="15"/>
        <v>4</v>
      </c>
      <c r="AB206" s="17" t="s">
        <v>1690</v>
      </c>
      <c r="AC206" s="4" t="s">
        <v>1691</v>
      </c>
    </row>
    <row r="207" spans="1:29" x14ac:dyDescent="0.2">
      <c r="A207" s="5" t="s">
        <v>1773</v>
      </c>
      <c r="B207" s="17">
        <f>35/4</f>
        <v>8.75</v>
      </c>
      <c r="C207" s="17">
        <f t="shared" si="16"/>
        <v>18</v>
      </c>
      <c r="D207" s="17">
        <f>90/3</f>
        <v>30</v>
      </c>
      <c r="E207" s="17"/>
      <c r="F207" s="17"/>
      <c r="G207" s="17"/>
      <c r="H207" s="17"/>
      <c r="I207" s="17"/>
      <c r="J207" s="8"/>
      <c r="K207" s="8"/>
      <c r="L207" s="17"/>
      <c r="M207" s="17"/>
      <c r="N207" s="17"/>
      <c r="O207" s="17"/>
      <c r="P207" s="17"/>
      <c r="Q207" s="17"/>
      <c r="R207" s="17"/>
      <c r="S207" s="17"/>
      <c r="T207" s="17"/>
      <c r="U207" s="17"/>
      <c r="V207" s="17"/>
      <c r="W207" s="17"/>
      <c r="X207" s="17"/>
      <c r="Y207" s="17"/>
      <c r="Z207" s="17"/>
      <c r="AA207" s="4">
        <f>COUNT(B207:I207)</f>
        <v>3</v>
      </c>
    </row>
    <row r="208" spans="1:29" x14ac:dyDescent="0.2">
      <c r="A208" s="5" t="s">
        <v>1679</v>
      </c>
      <c r="B208" s="17">
        <f>40/4</f>
        <v>10</v>
      </c>
      <c r="C208" s="17">
        <f t="shared" si="16"/>
        <v>18</v>
      </c>
      <c r="D208" s="17">
        <f>236/8</f>
        <v>29.5</v>
      </c>
      <c r="E208" s="17">
        <v>90</v>
      </c>
      <c r="F208" s="17"/>
      <c r="G208" s="17">
        <v>70</v>
      </c>
      <c r="H208" s="17"/>
      <c r="I208" s="17"/>
      <c r="J208" s="8">
        <v>2</v>
      </c>
      <c r="K208" s="8">
        <v>3</v>
      </c>
      <c r="L208" s="17"/>
      <c r="M208" s="17"/>
      <c r="N208" s="17"/>
      <c r="O208" s="17"/>
      <c r="P208" s="17"/>
      <c r="Q208" s="17"/>
      <c r="R208" s="17"/>
      <c r="S208" s="17"/>
      <c r="T208" s="17"/>
      <c r="U208" s="17"/>
      <c r="V208" s="17"/>
      <c r="W208" s="17"/>
      <c r="X208" s="17"/>
      <c r="Y208" s="17"/>
      <c r="Z208" s="17">
        <f t="shared" si="13"/>
        <v>207.5</v>
      </c>
      <c r="AA208" s="4">
        <f t="shared" si="15"/>
        <v>5</v>
      </c>
    </row>
    <row r="209" spans="1:27" x14ac:dyDescent="0.2">
      <c r="A209" s="5" t="s">
        <v>1770</v>
      </c>
      <c r="B209" s="17">
        <f>35/4</f>
        <v>8.75</v>
      </c>
      <c r="C209" s="17">
        <f t="shared" si="16"/>
        <v>18</v>
      </c>
      <c r="D209" s="17">
        <f>90/3</f>
        <v>30</v>
      </c>
      <c r="E209" s="17">
        <v>63</v>
      </c>
      <c r="F209" s="17"/>
      <c r="G209" s="17"/>
      <c r="H209" s="17"/>
      <c r="I209" s="17"/>
      <c r="J209" s="8">
        <v>14</v>
      </c>
      <c r="K209" s="8">
        <v>18</v>
      </c>
      <c r="L209" s="17" t="s">
        <v>1797</v>
      </c>
      <c r="M209" s="17"/>
      <c r="N209" s="17"/>
      <c r="O209" s="17"/>
      <c r="P209" s="17"/>
      <c r="Q209" s="17"/>
      <c r="R209" s="17"/>
      <c r="S209" s="17"/>
      <c r="T209" s="17"/>
      <c r="U209" s="17"/>
      <c r="V209" s="17"/>
      <c r="W209" s="17"/>
      <c r="X209" s="17"/>
      <c r="Y209" s="17"/>
      <c r="Z209" s="17"/>
      <c r="AA209" s="4">
        <f>COUNT(B209:I209)</f>
        <v>4</v>
      </c>
    </row>
    <row r="210" spans="1:27" x14ac:dyDescent="0.2">
      <c r="A210" s="5" t="s">
        <v>1670</v>
      </c>
      <c r="B210" s="17"/>
      <c r="C210" s="17">
        <f t="shared" si="16"/>
        <v>18</v>
      </c>
      <c r="D210" s="17">
        <f>236/8</f>
        <v>29.5</v>
      </c>
      <c r="E210" s="17">
        <v>55</v>
      </c>
      <c r="F210" s="17"/>
      <c r="G210" s="17">
        <f>53/2</f>
        <v>26.5</v>
      </c>
      <c r="H210" s="17"/>
      <c r="I210" s="17"/>
      <c r="J210" s="8">
        <v>1</v>
      </c>
      <c r="K210" s="8">
        <v>6</v>
      </c>
      <c r="L210" s="17"/>
      <c r="M210" s="17"/>
      <c r="N210" s="17"/>
      <c r="O210" s="17"/>
      <c r="P210" s="17"/>
      <c r="Q210" s="17"/>
      <c r="R210" s="17"/>
      <c r="S210" s="17"/>
      <c r="T210" s="17"/>
      <c r="U210" s="17"/>
      <c r="V210" s="17"/>
      <c r="W210" s="17"/>
      <c r="X210" s="17"/>
      <c r="Y210" s="17"/>
      <c r="Z210" s="17"/>
      <c r="AA210" s="4">
        <f t="shared" si="15"/>
        <v>4</v>
      </c>
    </row>
    <row r="211" spans="1:27" x14ac:dyDescent="0.2">
      <c r="A211" s="5" t="s">
        <v>1569</v>
      </c>
      <c r="B211" s="17">
        <f>50/6</f>
        <v>8.3333333333333339</v>
      </c>
      <c r="C211" s="17">
        <f t="shared" si="16"/>
        <v>18</v>
      </c>
      <c r="D211" s="17">
        <f>236/8</f>
        <v>29.5</v>
      </c>
      <c r="E211" s="17">
        <v>70</v>
      </c>
      <c r="F211" s="17"/>
      <c r="G211" s="17">
        <f>53/2</f>
        <v>26.5</v>
      </c>
      <c r="H211" s="17"/>
      <c r="I211" s="17"/>
      <c r="J211" s="8">
        <v>2</v>
      </c>
      <c r="K211" s="8">
        <v>30</v>
      </c>
      <c r="L211" s="17"/>
      <c r="M211" s="17"/>
      <c r="N211" s="17"/>
      <c r="O211" s="17"/>
      <c r="P211" s="17"/>
      <c r="Q211" s="17"/>
      <c r="R211" s="17"/>
      <c r="S211" s="17"/>
      <c r="T211" s="17"/>
      <c r="U211" s="17"/>
      <c r="V211" s="17"/>
      <c r="W211" s="17"/>
      <c r="X211" s="17"/>
      <c r="Y211" s="17"/>
      <c r="Z211" s="17">
        <f t="shared" si="13"/>
        <v>144</v>
      </c>
      <c r="AA211" s="4">
        <f t="shared" si="15"/>
        <v>5</v>
      </c>
    </row>
    <row r="212" spans="1:27" x14ac:dyDescent="0.2">
      <c r="A212" s="5" t="s">
        <v>1699</v>
      </c>
      <c r="B212" s="17">
        <f>120/7</f>
        <v>17.142857142857142</v>
      </c>
      <c r="C212" s="17">
        <f t="shared" si="16"/>
        <v>18</v>
      </c>
      <c r="D212" s="17">
        <f>75/4</f>
        <v>18.75</v>
      </c>
      <c r="E212" s="17">
        <v>60</v>
      </c>
      <c r="F212" s="17"/>
      <c r="G212" s="17">
        <f>58/2</f>
        <v>29</v>
      </c>
      <c r="H212" s="17"/>
      <c r="I212" s="17"/>
      <c r="J212" s="8">
        <v>6</v>
      </c>
      <c r="K212" s="8">
        <v>11</v>
      </c>
      <c r="L212" s="17"/>
      <c r="M212" s="17"/>
      <c r="N212" s="17"/>
      <c r="O212" s="17"/>
      <c r="P212" s="17"/>
      <c r="Q212" s="17"/>
      <c r="R212" s="17"/>
      <c r="S212" s="17"/>
      <c r="T212" s="17"/>
      <c r="U212" s="17"/>
      <c r="V212" s="17"/>
      <c r="W212" s="17"/>
      <c r="X212" s="17"/>
      <c r="Y212" s="17"/>
      <c r="Z212" s="17">
        <f t="shared" si="13"/>
        <v>125.75</v>
      </c>
      <c r="AA212" s="4">
        <f t="shared" si="15"/>
        <v>5</v>
      </c>
    </row>
    <row r="213" spans="1:27" x14ac:dyDescent="0.2">
      <c r="A213" s="5"/>
      <c r="B213" s="17"/>
      <c r="C213" s="17">
        <f t="shared" ref="C213:C219" si="17">120/7</f>
        <v>17.142857142857142</v>
      </c>
      <c r="D213" s="17"/>
      <c r="E213" s="17"/>
      <c r="F213" s="17"/>
      <c r="G213" s="17"/>
      <c r="H213" s="17"/>
      <c r="I213" s="17"/>
      <c r="J213" s="8"/>
      <c r="K213" s="8"/>
      <c r="L213" s="17"/>
      <c r="M213" s="17"/>
      <c r="N213" s="17"/>
      <c r="O213" s="17"/>
      <c r="P213" s="17"/>
      <c r="Q213" s="17"/>
      <c r="R213" s="17"/>
      <c r="S213" s="17"/>
      <c r="T213" s="17"/>
      <c r="U213" s="17"/>
      <c r="V213" s="17"/>
      <c r="W213" s="17"/>
      <c r="X213" s="17"/>
      <c r="Y213" s="17"/>
      <c r="Z213" s="17"/>
      <c r="AA213" s="4">
        <f t="shared" si="15"/>
        <v>1</v>
      </c>
    </row>
    <row r="214" spans="1:27" x14ac:dyDescent="0.2">
      <c r="A214" s="5"/>
      <c r="B214" s="17"/>
      <c r="C214" s="17">
        <f t="shared" si="17"/>
        <v>17.142857142857142</v>
      </c>
      <c r="D214" s="17"/>
      <c r="E214" s="17"/>
      <c r="F214" s="17"/>
      <c r="G214" s="17"/>
      <c r="H214" s="17"/>
      <c r="I214" s="17"/>
      <c r="J214" s="8"/>
      <c r="K214" s="8"/>
      <c r="L214" s="17"/>
      <c r="M214" s="17"/>
      <c r="N214" s="17"/>
      <c r="O214" s="17"/>
      <c r="P214" s="17"/>
      <c r="Q214" s="17"/>
      <c r="R214" s="17"/>
      <c r="S214" s="17"/>
      <c r="T214" s="17"/>
      <c r="U214" s="17"/>
      <c r="V214" s="17"/>
      <c r="W214" s="17"/>
      <c r="X214" s="17"/>
      <c r="Y214" s="17"/>
      <c r="Z214" s="17"/>
      <c r="AA214" s="4">
        <f t="shared" si="15"/>
        <v>1</v>
      </c>
    </row>
    <row r="215" spans="1:27" x14ac:dyDescent="0.2">
      <c r="A215" s="5" t="s">
        <v>1772</v>
      </c>
      <c r="B215" s="17">
        <f>35/4</f>
        <v>8.75</v>
      </c>
      <c r="C215" s="17">
        <f t="shared" si="17"/>
        <v>17.142857142857142</v>
      </c>
      <c r="D215" s="17">
        <f>90/3</f>
        <v>30</v>
      </c>
      <c r="E215" s="17">
        <v>49</v>
      </c>
      <c r="F215" s="17"/>
      <c r="G215" s="17"/>
      <c r="H215" s="17"/>
      <c r="I215" s="17"/>
      <c r="J215" s="8">
        <v>1</v>
      </c>
      <c r="K215" s="8">
        <v>4</v>
      </c>
      <c r="L215" s="17"/>
      <c r="M215" s="17"/>
      <c r="N215" s="17"/>
      <c r="O215" s="17"/>
      <c r="P215" s="17"/>
      <c r="Q215" s="17"/>
      <c r="R215" s="17"/>
      <c r="S215" s="17"/>
      <c r="T215" s="17"/>
      <c r="U215" s="17"/>
      <c r="V215" s="17"/>
      <c r="W215" s="17"/>
      <c r="X215" s="17"/>
      <c r="Y215" s="17"/>
      <c r="Z215" s="17">
        <f>SUM(C215:I215,)</f>
        <v>96.142857142857139</v>
      </c>
      <c r="AA215" s="4">
        <f t="shared" si="15"/>
        <v>4</v>
      </c>
    </row>
    <row r="216" spans="1:27" x14ac:dyDescent="0.2">
      <c r="A216" s="5" t="s">
        <v>1780</v>
      </c>
      <c r="B216" s="17">
        <f>22/3</f>
        <v>7.333333333333333</v>
      </c>
      <c r="C216" s="17">
        <f t="shared" si="17"/>
        <v>17.142857142857142</v>
      </c>
      <c r="D216" s="17">
        <f>85/4</f>
        <v>21.25</v>
      </c>
      <c r="E216" s="17">
        <v>47</v>
      </c>
      <c r="F216" s="17"/>
      <c r="G216" s="17"/>
      <c r="H216" s="17"/>
      <c r="I216" s="17"/>
      <c r="J216" s="8">
        <v>5</v>
      </c>
      <c r="K216" s="8">
        <v>6</v>
      </c>
      <c r="L216" s="17"/>
      <c r="M216" s="17"/>
      <c r="N216" s="17"/>
      <c r="O216" s="17"/>
      <c r="P216" s="17"/>
      <c r="Q216" s="17"/>
      <c r="R216" s="17"/>
      <c r="S216" s="17"/>
      <c r="T216" s="17"/>
      <c r="U216" s="17"/>
      <c r="V216" s="17"/>
      <c r="W216" s="17"/>
      <c r="X216" s="17"/>
      <c r="Y216" s="17"/>
      <c r="Z216" s="17"/>
      <c r="AA216" s="4">
        <f t="shared" si="15"/>
        <v>4</v>
      </c>
    </row>
    <row r="217" spans="1:27" x14ac:dyDescent="0.2">
      <c r="A217" s="5" t="s">
        <v>1771</v>
      </c>
      <c r="B217" s="17">
        <f>35/4</f>
        <v>8.75</v>
      </c>
      <c r="C217" s="17">
        <f t="shared" si="17"/>
        <v>17.142857142857142</v>
      </c>
      <c r="D217" s="17">
        <f>85/4</f>
        <v>21.25</v>
      </c>
      <c r="E217" s="17">
        <v>55</v>
      </c>
      <c r="F217" s="17"/>
      <c r="G217" s="17"/>
      <c r="H217" s="17"/>
      <c r="I217" s="17"/>
      <c r="J217" s="8">
        <v>3</v>
      </c>
      <c r="K217" s="8">
        <v>4</v>
      </c>
      <c r="L217" s="17"/>
      <c r="M217" s="17"/>
      <c r="N217" s="17"/>
      <c r="O217" s="17"/>
      <c r="P217" s="17"/>
      <c r="Q217" s="17"/>
      <c r="R217" s="17"/>
      <c r="S217" s="17"/>
      <c r="T217" s="17"/>
      <c r="U217" s="17"/>
      <c r="V217" s="17"/>
      <c r="W217" s="17"/>
      <c r="X217" s="17"/>
      <c r="Y217" s="17"/>
      <c r="Z217" s="17"/>
      <c r="AA217" s="4">
        <f t="shared" si="15"/>
        <v>4</v>
      </c>
    </row>
    <row r="218" spans="1:27" x14ac:dyDescent="0.2">
      <c r="A218" s="5"/>
      <c r="B218" s="17"/>
      <c r="C218" s="17">
        <f t="shared" si="17"/>
        <v>17.142857142857142</v>
      </c>
      <c r="D218" s="17"/>
      <c r="E218" s="17"/>
      <c r="F218" s="17"/>
      <c r="G218" s="17"/>
      <c r="H218" s="17"/>
      <c r="I218" s="17"/>
      <c r="J218" s="8"/>
      <c r="K218" s="8"/>
      <c r="L218" s="17"/>
      <c r="M218" s="17"/>
      <c r="N218" s="17"/>
      <c r="O218" s="17"/>
      <c r="P218" s="17"/>
      <c r="Q218" s="17"/>
      <c r="R218" s="17"/>
      <c r="S218" s="17"/>
      <c r="T218" s="17"/>
      <c r="U218" s="17"/>
      <c r="V218" s="17"/>
      <c r="W218" s="17"/>
      <c r="X218" s="17"/>
      <c r="Y218" s="17"/>
      <c r="Z218" s="17"/>
      <c r="AA218" s="4">
        <f t="shared" si="15"/>
        <v>1</v>
      </c>
    </row>
    <row r="219" spans="1:27" x14ac:dyDescent="0.2">
      <c r="A219" s="5" t="s">
        <v>1774</v>
      </c>
      <c r="B219" s="17">
        <f>30/4</f>
        <v>7.5</v>
      </c>
      <c r="C219" s="17">
        <f t="shared" si="17"/>
        <v>17.142857142857142</v>
      </c>
      <c r="D219" s="17">
        <f>85/4</f>
        <v>21.25</v>
      </c>
      <c r="E219" s="17">
        <v>50</v>
      </c>
      <c r="F219" s="17"/>
      <c r="G219" s="17"/>
      <c r="H219" s="17"/>
      <c r="I219" s="17"/>
      <c r="J219" s="8">
        <v>0</v>
      </c>
      <c r="K219" s="8">
        <v>1</v>
      </c>
      <c r="L219" s="17"/>
      <c r="M219" s="17"/>
      <c r="N219" s="17"/>
      <c r="O219" s="17"/>
      <c r="P219" s="17"/>
      <c r="Q219" s="17"/>
      <c r="R219" s="17"/>
      <c r="S219" s="17"/>
      <c r="T219" s="17"/>
      <c r="U219" s="17"/>
      <c r="V219" s="17"/>
      <c r="W219" s="17"/>
      <c r="X219" s="17"/>
      <c r="Y219" s="17"/>
      <c r="Z219" s="17"/>
      <c r="AA219" s="4">
        <f t="shared" si="15"/>
        <v>4</v>
      </c>
    </row>
    <row r="220" spans="1:27" x14ac:dyDescent="0.2">
      <c r="A220" s="5" t="s">
        <v>1777</v>
      </c>
      <c r="B220" s="17">
        <f>30/4</f>
        <v>7.5</v>
      </c>
      <c r="C220" s="17">
        <f t="shared" ref="C220:C233" si="18">280/14</f>
        <v>20</v>
      </c>
      <c r="D220" s="17">
        <f>85/4</f>
        <v>21.25</v>
      </c>
      <c r="E220" s="17">
        <v>135</v>
      </c>
      <c r="F220" s="17"/>
      <c r="G220" s="17"/>
      <c r="H220" s="17"/>
      <c r="I220" s="17"/>
      <c r="J220" s="8">
        <v>15</v>
      </c>
      <c r="K220" s="8">
        <v>23</v>
      </c>
      <c r="L220" s="17" t="s">
        <v>1810</v>
      </c>
      <c r="M220" s="17"/>
      <c r="N220" s="17"/>
      <c r="O220" s="17"/>
      <c r="P220" s="17"/>
      <c r="Q220" s="17"/>
      <c r="R220" s="17"/>
      <c r="S220" s="17"/>
      <c r="T220" s="17"/>
      <c r="U220" s="17"/>
      <c r="V220" s="17"/>
      <c r="W220" s="17"/>
      <c r="X220" s="17"/>
      <c r="Y220" s="17"/>
      <c r="Z220" s="17">
        <f>SUM(C220:I220,)</f>
        <v>176.25</v>
      </c>
      <c r="AA220" s="4">
        <f t="shared" si="15"/>
        <v>4</v>
      </c>
    </row>
    <row r="221" spans="1:27" x14ac:dyDescent="0.2">
      <c r="A221" s="5"/>
      <c r="B221" s="17"/>
      <c r="C221" s="17">
        <f t="shared" si="18"/>
        <v>20</v>
      </c>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4">
        <f t="shared" si="15"/>
        <v>1</v>
      </c>
    </row>
    <row r="222" spans="1:27" x14ac:dyDescent="0.2">
      <c r="A222" s="5"/>
      <c r="B222" s="17"/>
      <c r="C222" s="17">
        <f t="shared" si="18"/>
        <v>20</v>
      </c>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4">
        <f t="shared" si="15"/>
        <v>1</v>
      </c>
    </row>
    <row r="223" spans="1:27" x14ac:dyDescent="0.2">
      <c r="A223" s="5"/>
      <c r="B223" s="17"/>
      <c r="C223" s="17">
        <f t="shared" si="18"/>
        <v>20</v>
      </c>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4">
        <f t="shared" si="15"/>
        <v>1</v>
      </c>
    </row>
    <row r="224" spans="1:27" x14ac:dyDescent="0.2">
      <c r="A224" s="5"/>
      <c r="B224" s="17"/>
      <c r="C224" s="17">
        <f t="shared" si="18"/>
        <v>20</v>
      </c>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4">
        <f t="shared" si="15"/>
        <v>1</v>
      </c>
    </row>
    <row r="225" spans="1:27" x14ac:dyDescent="0.2">
      <c r="A225" s="5" t="s">
        <v>1693</v>
      </c>
      <c r="B225" s="17">
        <f>120/7</f>
        <v>17.142857142857142</v>
      </c>
      <c r="C225" s="17">
        <f t="shared" si="18"/>
        <v>20</v>
      </c>
      <c r="D225" s="17">
        <f>180/8</f>
        <v>22.5</v>
      </c>
      <c r="E225" s="17"/>
      <c r="F225" s="17"/>
      <c r="G225" s="17"/>
      <c r="H225" s="17"/>
      <c r="I225" s="17"/>
      <c r="J225" s="17"/>
      <c r="K225" s="17"/>
      <c r="L225" s="17"/>
      <c r="M225" s="17"/>
      <c r="N225" s="17"/>
      <c r="O225" s="17"/>
      <c r="P225" s="17"/>
      <c r="Q225" s="17"/>
      <c r="R225" s="17"/>
      <c r="S225" s="17"/>
      <c r="T225" s="17"/>
      <c r="U225" s="17"/>
      <c r="V225" s="17"/>
      <c r="W225" s="17"/>
      <c r="X225" s="17"/>
      <c r="Y225" s="17"/>
      <c r="Z225" s="17"/>
      <c r="AA225" s="4">
        <f>COUNT(B225:I225)</f>
        <v>3</v>
      </c>
    </row>
    <row r="226" spans="1:27" x14ac:dyDescent="0.2">
      <c r="A226" s="5" t="s">
        <v>1818</v>
      </c>
      <c r="B226" s="17"/>
      <c r="C226" s="17">
        <f t="shared" si="18"/>
        <v>20</v>
      </c>
      <c r="D226" s="17">
        <f>180/8</f>
        <v>22.5</v>
      </c>
      <c r="E226" s="17"/>
      <c r="F226" s="17"/>
      <c r="G226" s="17"/>
      <c r="H226" s="17"/>
      <c r="I226" s="17"/>
      <c r="J226" s="17"/>
      <c r="K226" s="17"/>
      <c r="L226" s="17"/>
      <c r="M226" s="17"/>
      <c r="N226" s="17"/>
      <c r="O226" s="17"/>
      <c r="P226" s="17"/>
      <c r="Q226" s="17"/>
      <c r="R226" s="17"/>
      <c r="S226" s="17"/>
      <c r="T226" s="17"/>
      <c r="U226" s="17"/>
      <c r="V226" s="17"/>
      <c r="W226" s="17"/>
      <c r="X226" s="17"/>
      <c r="Y226" s="17"/>
      <c r="Z226" s="17"/>
      <c r="AA226" s="4">
        <f t="shared" si="15"/>
        <v>2</v>
      </c>
    </row>
    <row r="227" spans="1:27" x14ac:dyDescent="0.2">
      <c r="A227" s="5"/>
      <c r="B227" s="17"/>
      <c r="C227" s="17">
        <f t="shared" si="18"/>
        <v>20</v>
      </c>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4">
        <f t="shared" si="15"/>
        <v>1</v>
      </c>
    </row>
    <row r="228" spans="1:27" x14ac:dyDescent="0.2">
      <c r="A228" s="5" t="s">
        <v>1776</v>
      </c>
      <c r="B228" s="17">
        <f>30/4</f>
        <v>7.5</v>
      </c>
      <c r="C228" s="17">
        <f t="shared" si="18"/>
        <v>20</v>
      </c>
      <c r="D228" s="17">
        <f t="shared" ref="D228:D233" si="19">180/8</f>
        <v>22.5</v>
      </c>
      <c r="E228" s="17"/>
      <c r="F228" s="17"/>
      <c r="G228" s="17"/>
      <c r="H228" s="17"/>
      <c r="I228" s="17"/>
      <c r="J228" s="17"/>
      <c r="K228" s="17"/>
      <c r="L228" s="17"/>
      <c r="M228" s="17"/>
      <c r="N228" s="17"/>
      <c r="O228" s="17"/>
      <c r="P228" s="17"/>
      <c r="Q228" s="17"/>
      <c r="R228" s="17"/>
      <c r="S228" s="17"/>
      <c r="T228" s="17"/>
      <c r="U228" s="17"/>
      <c r="V228" s="17"/>
      <c r="W228" s="17"/>
      <c r="X228" s="17"/>
      <c r="Y228" s="17"/>
      <c r="Z228" s="17"/>
      <c r="AA228" s="4">
        <f t="shared" ref="AA228:AA233" si="20">COUNT(B228:I228)</f>
        <v>3</v>
      </c>
    </row>
    <row r="229" spans="1:27" x14ac:dyDescent="0.2">
      <c r="A229" s="5" t="s">
        <v>1775</v>
      </c>
      <c r="B229" s="17">
        <f>30/4</f>
        <v>7.5</v>
      </c>
      <c r="C229" s="17">
        <f t="shared" si="18"/>
        <v>20</v>
      </c>
      <c r="D229" s="17">
        <f t="shared" si="19"/>
        <v>22.5</v>
      </c>
      <c r="E229" s="17"/>
      <c r="F229" s="17"/>
      <c r="G229" s="17"/>
      <c r="H229" s="17"/>
      <c r="I229" s="17"/>
      <c r="J229" s="17"/>
      <c r="K229" s="17"/>
      <c r="L229" s="17"/>
      <c r="M229" s="17"/>
      <c r="N229" s="17"/>
      <c r="O229" s="17"/>
      <c r="P229" s="17"/>
      <c r="Q229" s="17"/>
      <c r="R229" s="17"/>
      <c r="S229" s="17"/>
      <c r="T229" s="17"/>
      <c r="U229" s="17"/>
      <c r="V229" s="17"/>
      <c r="W229" s="17"/>
      <c r="X229" s="17"/>
      <c r="Y229" s="17"/>
      <c r="Z229" s="17"/>
      <c r="AA229" s="4">
        <f t="shared" si="20"/>
        <v>3</v>
      </c>
    </row>
    <row r="230" spans="1:27" x14ac:dyDescent="0.2">
      <c r="A230" s="5" t="s">
        <v>1778</v>
      </c>
      <c r="B230" s="17">
        <f>22/3</f>
        <v>7.333333333333333</v>
      </c>
      <c r="C230" s="17">
        <f t="shared" si="18"/>
        <v>20</v>
      </c>
      <c r="D230" s="17">
        <f t="shared" si="19"/>
        <v>22.5</v>
      </c>
      <c r="E230" s="17"/>
      <c r="F230" s="17"/>
      <c r="G230" s="17"/>
      <c r="H230" s="17"/>
      <c r="I230" s="17"/>
      <c r="J230" s="17"/>
      <c r="K230" s="17"/>
      <c r="L230" s="17"/>
      <c r="M230" s="17"/>
      <c r="N230" s="17"/>
      <c r="O230" s="17"/>
      <c r="P230" s="17"/>
      <c r="Q230" s="17"/>
      <c r="R230" s="17"/>
      <c r="S230" s="17"/>
      <c r="T230" s="17"/>
      <c r="U230" s="17"/>
      <c r="V230" s="17"/>
      <c r="W230" s="17"/>
      <c r="X230" s="17"/>
      <c r="Y230" s="17"/>
      <c r="Z230" s="17"/>
      <c r="AA230" s="4">
        <f t="shared" si="20"/>
        <v>3</v>
      </c>
    </row>
    <row r="231" spans="1:27" x14ac:dyDescent="0.2">
      <c r="A231" s="5" t="s">
        <v>1779</v>
      </c>
      <c r="B231" s="17">
        <f>22/3</f>
        <v>7.333333333333333</v>
      </c>
      <c r="C231" s="17">
        <f t="shared" si="18"/>
        <v>20</v>
      </c>
      <c r="D231" s="17">
        <f t="shared" si="19"/>
        <v>22.5</v>
      </c>
      <c r="E231" s="17"/>
      <c r="F231" s="17"/>
      <c r="G231" s="17"/>
      <c r="H231" s="17"/>
      <c r="I231" s="17"/>
      <c r="J231" s="17"/>
      <c r="K231" s="17"/>
      <c r="L231" s="17"/>
      <c r="M231" s="17"/>
      <c r="N231" s="17"/>
      <c r="O231" s="17"/>
      <c r="P231" s="17"/>
      <c r="Q231" s="17"/>
      <c r="R231" s="17"/>
      <c r="S231" s="17"/>
      <c r="T231" s="17"/>
      <c r="U231" s="17"/>
      <c r="V231" s="17"/>
      <c r="W231" s="17"/>
      <c r="X231" s="17"/>
      <c r="Y231" s="17"/>
      <c r="Z231" s="17"/>
      <c r="AA231" s="4">
        <f t="shared" si="20"/>
        <v>3</v>
      </c>
    </row>
    <row r="232" spans="1:27" x14ac:dyDescent="0.2">
      <c r="A232" s="5" t="s">
        <v>1697</v>
      </c>
      <c r="B232" s="17">
        <f>120/7</f>
        <v>17.142857142857142</v>
      </c>
      <c r="C232" s="17">
        <f t="shared" si="18"/>
        <v>20</v>
      </c>
      <c r="D232" s="17">
        <f t="shared" si="19"/>
        <v>22.5</v>
      </c>
      <c r="E232" s="17"/>
      <c r="F232" s="17"/>
      <c r="G232" s="17"/>
      <c r="H232" s="17"/>
      <c r="I232" s="17"/>
      <c r="J232" s="17"/>
      <c r="K232" s="17"/>
      <c r="L232" s="17"/>
      <c r="M232" s="17"/>
      <c r="N232" s="17"/>
      <c r="O232" s="17"/>
      <c r="P232" s="17"/>
      <c r="Q232" s="17"/>
      <c r="R232" s="17"/>
      <c r="S232" s="17"/>
      <c r="T232" s="17"/>
      <c r="U232" s="17"/>
      <c r="V232" s="17"/>
      <c r="W232" s="17"/>
      <c r="X232" s="17"/>
      <c r="Y232" s="17"/>
      <c r="Z232" s="17"/>
      <c r="AA232" s="4">
        <f t="shared" si="20"/>
        <v>3</v>
      </c>
    </row>
    <row r="233" spans="1:27" x14ac:dyDescent="0.2">
      <c r="A233" s="5" t="s">
        <v>1703</v>
      </c>
      <c r="B233" s="17">
        <f>40/4</f>
        <v>10</v>
      </c>
      <c r="C233" s="17">
        <f t="shared" si="18"/>
        <v>20</v>
      </c>
      <c r="D233" s="17">
        <f t="shared" si="19"/>
        <v>22.5</v>
      </c>
      <c r="E233" s="17"/>
      <c r="F233" s="17"/>
      <c r="G233" s="17"/>
      <c r="H233" s="17"/>
      <c r="I233" s="17"/>
      <c r="J233" s="17"/>
      <c r="K233" s="17"/>
      <c r="L233" s="17"/>
      <c r="M233" s="17"/>
      <c r="N233" s="17"/>
      <c r="O233" s="17"/>
      <c r="P233" s="17"/>
      <c r="Q233" s="17"/>
      <c r="R233" s="17"/>
      <c r="S233" s="17"/>
      <c r="T233" s="17"/>
      <c r="U233" s="17"/>
      <c r="V233" s="17"/>
      <c r="W233" s="17"/>
      <c r="X233" s="17"/>
      <c r="Y233" s="17"/>
      <c r="Z233" s="17"/>
      <c r="AA233" s="4">
        <f t="shared" si="20"/>
        <v>3</v>
      </c>
    </row>
    <row r="234" spans="1:27" x14ac:dyDescent="0.2">
      <c r="A234" s="5"/>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4">
        <f t="shared" si="15"/>
        <v>0</v>
      </c>
    </row>
    <row r="235" spans="1:27" x14ac:dyDescent="0.2">
      <c r="A235" s="5"/>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4">
        <f t="shared" si="15"/>
        <v>0</v>
      </c>
    </row>
    <row r="236" spans="1:27" x14ac:dyDescent="0.2">
      <c r="A236" s="5"/>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4">
        <f t="shared" si="15"/>
        <v>0</v>
      </c>
    </row>
    <row r="237" spans="1:27" x14ac:dyDescent="0.2">
      <c r="A237" s="5"/>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4">
        <f t="shared" si="15"/>
        <v>0</v>
      </c>
    </row>
    <row r="238" spans="1:27" x14ac:dyDescent="0.2">
      <c r="A238" s="5"/>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4">
        <f t="shared" si="15"/>
        <v>0</v>
      </c>
    </row>
    <row r="239" spans="1:27" x14ac:dyDescent="0.2">
      <c r="A239" s="5"/>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4">
        <f t="shared" si="15"/>
        <v>0</v>
      </c>
    </row>
    <row r="240" spans="1:27" x14ac:dyDescent="0.2">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4">
        <f t="shared" si="15"/>
        <v>0</v>
      </c>
    </row>
    <row r="241" spans="1:27" x14ac:dyDescent="0.2">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4">
        <f t="shared" si="15"/>
        <v>0</v>
      </c>
    </row>
    <row r="242" spans="1:27" x14ac:dyDescent="0.2">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4">
        <f t="shared" si="15"/>
        <v>0</v>
      </c>
    </row>
    <row r="243" spans="1:27" x14ac:dyDescent="0.2">
      <c r="A243" s="4" t="s">
        <v>1694</v>
      </c>
      <c r="B243" s="17">
        <f>120/7</f>
        <v>17.142857142857142</v>
      </c>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7" x14ac:dyDescent="0.2">
      <c r="A244" s="4" t="s">
        <v>1695</v>
      </c>
      <c r="B244" s="17">
        <f>120/7</f>
        <v>17.142857142857142</v>
      </c>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7" x14ac:dyDescent="0.2">
      <c r="A245" s="4" t="s">
        <v>1571</v>
      </c>
      <c r="B245" s="17">
        <f>50/6</f>
        <v>8.3333333333333339</v>
      </c>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7" x14ac:dyDescent="0.2">
      <c r="Z246" s="17"/>
    </row>
    <row r="247" spans="1:27" x14ac:dyDescent="0.2">
      <c r="Z247" s="17"/>
    </row>
    <row r="248" spans="1:27" x14ac:dyDescent="0.2">
      <c r="Z248" s="17"/>
    </row>
    <row r="249" spans="1:27" x14ac:dyDescent="0.2">
      <c r="Z249" s="17"/>
    </row>
    <row r="250" spans="1:27" x14ac:dyDescent="0.2">
      <c r="Z250" s="17"/>
    </row>
    <row r="251" spans="1:27" x14ac:dyDescent="0.2">
      <c r="Z251" s="17"/>
    </row>
    <row r="252" spans="1:27" x14ac:dyDescent="0.2">
      <c r="Z252" s="17"/>
    </row>
    <row r="253" spans="1:27" x14ac:dyDescent="0.2">
      <c r="Z253" s="17"/>
    </row>
    <row r="254" spans="1:27" x14ac:dyDescent="0.2">
      <c r="A254" s="2" t="s">
        <v>1025</v>
      </c>
      <c r="Z254" s="17"/>
    </row>
    <row r="255" spans="1:27" x14ac:dyDescent="0.2">
      <c r="A255" s="2" t="s">
        <v>1026</v>
      </c>
      <c r="Z255" s="17"/>
    </row>
    <row r="256" spans="1:27" x14ac:dyDescent="0.2">
      <c r="A256" s="2" t="s">
        <v>1027</v>
      </c>
      <c r="Z256" s="17"/>
    </row>
    <row r="257" spans="1:26" x14ac:dyDescent="0.2">
      <c r="A257" s="2" t="s">
        <v>1028</v>
      </c>
      <c r="D257" s="4">
        <f>180/8</f>
        <v>22.5</v>
      </c>
      <c r="Z257" s="17"/>
    </row>
    <row r="258" spans="1:26" x14ac:dyDescent="0.2">
      <c r="A258" s="5" t="s">
        <v>880</v>
      </c>
      <c r="D258" s="4">
        <f>180/8</f>
        <v>22.5</v>
      </c>
      <c r="Z258" s="17"/>
    </row>
    <row r="259" spans="1:26" x14ac:dyDescent="0.2">
      <c r="A259" s="5" t="s">
        <v>881</v>
      </c>
      <c r="D259" s="4">
        <f>180/8</f>
        <v>22.5</v>
      </c>
      <c r="Z259" s="17"/>
    </row>
    <row r="260" spans="1:26" x14ac:dyDescent="0.2">
      <c r="A260" s="5" t="s">
        <v>884</v>
      </c>
      <c r="D260" s="4">
        <f>180/8</f>
        <v>22.5</v>
      </c>
      <c r="Z260" s="17"/>
    </row>
    <row r="261" spans="1:26" x14ac:dyDescent="0.2">
      <c r="A261" s="5" t="s">
        <v>885</v>
      </c>
      <c r="D261" s="4">
        <f>180/8</f>
        <v>22.5</v>
      </c>
      <c r="Z261" s="17"/>
    </row>
    <row r="262" spans="1:26" x14ac:dyDescent="0.2">
      <c r="A262" s="2" t="s">
        <v>882</v>
      </c>
      <c r="D262" s="17">
        <f>250/9</f>
        <v>27.777777777777779</v>
      </c>
      <c r="Z262" s="17"/>
    </row>
    <row r="263" spans="1:26" x14ac:dyDescent="0.2">
      <c r="A263" s="2" t="s">
        <v>883</v>
      </c>
      <c r="D263" s="17">
        <f>250/9</f>
        <v>27.777777777777779</v>
      </c>
      <c r="Z263" s="17"/>
    </row>
    <row r="264" spans="1:26" x14ac:dyDescent="0.2">
      <c r="A264" s="2" t="s">
        <v>753</v>
      </c>
      <c r="D264" s="17">
        <f>250/9</f>
        <v>27.777777777777779</v>
      </c>
      <c r="Z264" s="17"/>
    </row>
    <row r="265" spans="1:26" x14ac:dyDescent="0.2">
      <c r="A265" s="2" t="s">
        <v>754</v>
      </c>
      <c r="D265" s="17">
        <f>250/9</f>
        <v>27.777777777777779</v>
      </c>
      <c r="Z265" s="17"/>
    </row>
    <row r="266" spans="1:26" x14ac:dyDescent="0.2">
      <c r="A266" s="2" t="s">
        <v>1803</v>
      </c>
      <c r="Z266" s="17"/>
    </row>
    <row r="267" spans="1:26" x14ac:dyDescent="0.2">
      <c r="A267" s="2" t="s">
        <v>1804</v>
      </c>
      <c r="Z267" s="17"/>
    </row>
    <row r="268" spans="1:26" x14ac:dyDescent="0.2">
      <c r="Z268" s="17"/>
    </row>
    <row r="270" spans="1:26" x14ac:dyDescent="0.2">
      <c r="A270" s="13" t="s">
        <v>725</v>
      </c>
      <c r="B270" s="8">
        <f>AVERAGE(B2:B262)</f>
        <v>10.146153846153846</v>
      </c>
      <c r="C270" s="8">
        <f t="shared" ref="C270:I270" si="21">AVERAGE(C2:C269)</f>
        <v>22.489711934156389</v>
      </c>
      <c r="D270" s="8">
        <f t="shared" si="21"/>
        <v>26.48148148148147</v>
      </c>
      <c r="E270" s="8">
        <f t="shared" si="21"/>
        <v>72.83660130718954</v>
      </c>
      <c r="F270" s="8">
        <f t="shared" si="21"/>
        <v>53.45</v>
      </c>
      <c r="G270" s="8">
        <f t="shared" si="21"/>
        <v>53.011811023622045</v>
      </c>
      <c r="H270" s="8">
        <f t="shared" si="21"/>
        <v>54.987951807228917</v>
      </c>
      <c r="I270" s="8">
        <f t="shared" si="21"/>
        <v>15</v>
      </c>
      <c r="Z270" s="8">
        <f>AVERAGE(Z2:Z269)</f>
        <v>202.93106098579779</v>
      </c>
    </row>
    <row r="271" spans="1:26" x14ac:dyDescent="0.2">
      <c r="A271" s="13" t="s">
        <v>726</v>
      </c>
      <c r="B271" s="8">
        <f>MAX(B2:B262)</f>
        <v>17.142857142857142</v>
      </c>
      <c r="C271" s="8">
        <f t="shared" ref="C271:I271" si="22">MAX(C2:C269)</f>
        <v>57.5</v>
      </c>
      <c r="D271" s="8">
        <f t="shared" si="22"/>
        <v>39</v>
      </c>
      <c r="E271" s="8">
        <f t="shared" si="22"/>
        <v>350</v>
      </c>
      <c r="F271" s="8">
        <f t="shared" si="22"/>
        <v>130</v>
      </c>
      <c r="G271" s="8">
        <f t="shared" si="22"/>
        <v>147.5</v>
      </c>
      <c r="H271" s="8">
        <f t="shared" si="22"/>
        <v>180</v>
      </c>
      <c r="I271" s="8">
        <f t="shared" si="22"/>
        <v>30</v>
      </c>
      <c r="Z271" s="8">
        <f>MAX(Z2:Z269)</f>
        <v>457.5</v>
      </c>
    </row>
    <row r="272" spans="1:26" x14ac:dyDescent="0.2">
      <c r="A272" s="13" t="s">
        <v>727</v>
      </c>
      <c r="B272" s="8">
        <f>MIN(B2:B262)</f>
        <v>7.333333333333333</v>
      </c>
      <c r="C272" s="8">
        <f t="shared" ref="C272:I272" si="23">MIN(C2:C269)</f>
        <v>17.142857142857142</v>
      </c>
      <c r="D272" s="8">
        <f t="shared" si="23"/>
        <v>18.75</v>
      </c>
      <c r="E272" s="8">
        <f t="shared" si="23"/>
        <v>30</v>
      </c>
      <c r="F272" s="8">
        <f t="shared" si="23"/>
        <v>31</v>
      </c>
      <c r="G272" s="8">
        <f t="shared" si="23"/>
        <v>21.5</v>
      </c>
      <c r="H272" s="8">
        <f t="shared" si="23"/>
        <v>35</v>
      </c>
      <c r="I272" s="8">
        <f t="shared" si="23"/>
        <v>7.5</v>
      </c>
      <c r="M272" s="4">
        <f>43+77</f>
        <v>120</v>
      </c>
      <c r="N272" s="4">
        <f>73+55</f>
        <v>128</v>
      </c>
      <c r="O272" s="4">
        <f>60+77+88</f>
        <v>225</v>
      </c>
      <c r="P272" s="4">
        <f>109+120+150</f>
        <v>379</v>
      </c>
      <c r="Z272" s="8">
        <f>MIN(Z2:Z269)</f>
        <v>96.142857142857139</v>
      </c>
    </row>
    <row r="273" spans="1:26" x14ac:dyDescent="0.2">
      <c r="A273" s="4" t="s">
        <v>1144</v>
      </c>
      <c r="B273" s="8">
        <f>COUNT(B2:B262)</f>
        <v>65</v>
      </c>
      <c r="C273" s="8">
        <f>COUNT(C2:C269)</f>
        <v>108</v>
      </c>
      <c r="D273" s="8">
        <f t="shared" ref="D273:I273" si="24">COUNT(D2:D268)</f>
        <v>162</v>
      </c>
      <c r="E273" s="8">
        <f t="shared" si="24"/>
        <v>153</v>
      </c>
      <c r="F273" s="8">
        <f t="shared" si="24"/>
        <v>20</v>
      </c>
      <c r="G273" s="8">
        <f t="shared" si="24"/>
        <v>127</v>
      </c>
      <c r="H273" s="8">
        <f t="shared" si="24"/>
        <v>83</v>
      </c>
      <c r="I273" s="8">
        <f t="shared" si="24"/>
        <v>5</v>
      </c>
      <c r="M273" s="4">
        <f>M272/2</f>
        <v>60</v>
      </c>
      <c r="N273" s="4">
        <f>N272/2</f>
        <v>64</v>
      </c>
      <c r="O273" s="4">
        <f>O272/3</f>
        <v>75</v>
      </c>
      <c r="P273" s="8">
        <f>P272/3</f>
        <v>126.33333333333333</v>
      </c>
      <c r="Z273" s="8">
        <f>COUNT(Z2:Z268)</f>
        <v>110</v>
      </c>
    </row>
    <row r="274" spans="1:26" x14ac:dyDescent="0.2">
      <c r="A274" s="4" t="s">
        <v>1141</v>
      </c>
      <c r="B274" s="8">
        <f>STDEV(B2:B262)</f>
        <v>2.9013854330851361</v>
      </c>
      <c r="C274" s="8">
        <f>STDEV(C2:C269)</f>
        <v>6.8574306776818066</v>
      </c>
      <c r="D274" s="8">
        <f t="shared" ref="D274:I274" si="25">STDEV(D2:D268)</f>
        <v>4.8831651803766443</v>
      </c>
      <c r="E274" s="8">
        <f t="shared" si="25"/>
        <v>32.392627799258797</v>
      </c>
      <c r="F274" s="8">
        <f t="shared" si="25"/>
        <v>23.199591647948868</v>
      </c>
      <c r="G274" s="8">
        <f t="shared" si="25"/>
        <v>22.444018944402604</v>
      </c>
      <c r="H274" s="8">
        <f t="shared" si="25"/>
        <v>24.350419760277539</v>
      </c>
      <c r="I274" s="8">
        <f t="shared" si="25"/>
        <v>9.1855865354369186</v>
      </c>
      <c r="Z274" s="8">
        <f>STDEV(Z2:Z268)</f>
        <v>54.882257657361976</v>
      </c>
    </row>
    <row r="275" spans="1:26" x14ac:dyDescent="0.2">
      <c r="A275" s="4" t="s">
        <v>1143</v>
      </c>
      <c r="B275" s="8">
        <f>MEDIAN(B2:B262)</f>
        <v>10</v>
      </c>
      <c r="C275" s="8">
        <f>MEDIAN(C2:C269)</f>
        <v>20</v>
      </c>
      <c r="D275" s="8">
        <f t="shared" ref="D275:I275" si="26">MEDIAN(D2:D268)</f>
        <v>24.75</v>
      </c>
      <c r="E275" s="8">
        <f t="shared" si="26"/>
        <v>63</v>
      </c>
      <c r="F275" s="8">
        <f t="shared" si="26"/>
        <v>45</v>
      </c>
      <c r="G275" s="8">
        <f t="shared" si="26"/>
        <v>48</v>
      </c>
      <c r="H275" s="8">
        <f t="shared" si="26"/>
        <v>45</v>
      </c>
      <c r="I275" s="8">
        <f t="shared" si="26"/>
        <v>15</v>
      </c>
      <c r="Z275" s="8">
        <f>MEDIAN(Z2:Z268)</f>
        <v>191.11440058479531</v>
      </c>
    </row>
    <row r="276" spans="1:26" x14ac:dyDescent="0.2">
      <c r="A276" s="4" t="s">
        <v>1142</v>
      </c>
      <c r="B276" s="8">
        <f>MODE(B2:B262)</f>
        <v>10</v>
      </c>
      <c r="C276" s="8">
        <f>MODE(C2:C269)</f>
        <v>20</v>
      </c>
      <c r="D276" s="8">
        <f t="shared" ref="D276:I276" si="27">MODE(D2:D268)</f>
        <v>22.5</v>
      </c>
      <c r="E276" s="8">
        <f t="shared" si="27"/>
        <v>60</v>
      </c>
      <c r="F276" s="8">
        <f t="shared" si="27"/>
        <v>31</v>
      </c>
      <c r="G276" s="8">
        <f t="shared" si="27"/>
        <v>40</v>
      </c>
      <c r="H276" s="8">
        <f t="shared" si="27"/>
        <v>45</v>
      </c>
      <c r="I276" s="8">
        <f t="shared" si="27"/>
        <v>7.5</v>
      </c>
      <c r="Z276" s="8"/>
    </row>
    <row r="278" spans="1:26" x14ac:dyDescent="0.2">
      <c r="G278" s="8">
        <f>SUM(B270,C270,D270,E270,G270,H270)</f>
        <v>239.9537113998322</v>
      </c>
      <c r="H278" s="4">
        <f>G278/60</f>
        <v>3.9992285233305367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Yeild</vt:lpstr>
      <vt:lpstr>Diving Board</vt:lpstr>
      <vt:lpstr>Plots</vt:lpstr>
      <vt:lpstr>Time</vt:lpstr>
    </vt:vector>
  </TitlesOfParts>
  <Company>RTI International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Roberson, Douglas</dc:creator>
  <cp:lastModifiedBy>Microsoft Office User</cp:lastModifiedBy>
  <cp:lastPrinted>2016-01-13T17:37:44Z</cp:lastPrinted>
  <dcterms:created xsi:type="dcterms:W3CDTF">2015-12-03T17:09:52Z</dcterms:created>
  <dcterms:modified xsi:type="dcterms:W3CDTF">2016-04-13T19:34:58Z</dcterms:modified>
</cp:coreProperties>
</file>