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IdeaProjects\PokemonGame2\PokemonGame\src\CreateNewPokeAI\Data\CSVs\"/>
    </mc:Choice>
  </mc:AlternateContent>
  <xr:revisionPtr revIDLastSave="0" documentId="13_ncr:1_{CAA18949-25A7-4137-A315-C216B5E77F1F}" xr6:coauthVersionLast="47" xr6:coauthVersionMax="47" xr10:uidLastSave="{00000000-0000-0000-0000-000000000000}"/>
  <bookViews>
    <workbookView xWindow="28695" yWindow="5940" windowWidth="17280" windowHeight="8880" xr2:uid="{E8CCA08E-141E-4AF1-8542-E5A0A2287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" i="1" l="1"/>
  <c r="L48" i="1"/>
  <c r="L85" i="1"/>
  <c r="L37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<sst xmlns="http://schemas.openxmlformats.org/spreadsheetml/2006/main" count="201" uniqueCount="201">
  <si>
    <t>Name</t>
  </si>
  <si>
    <t>Image</t>
  </si>
  <si>
    <t>isLegendary</t>
  </si>
  <si>
    <t>isHP</t>
  </si>
  <si>
    <t>isAtt</t>
  </si>
  <si>
    <t>isDef</t>
  </si>
  <si>
    <t>isSpec</t>
  </si>
  <si>
    <t>isPhys</t>
  </si>
  <si>
    <t>Weight</t>
  </si>
  <si>
    <t>totalStats</t>
  </si>
  <si>
    <t>Ariados</t>
  </si>
  <si>
    <t>Ariados.png</t>
  </si>
  <si>
    <t>isBalanced</t>
  </si>
  <si>
    <t>isNormal</t>
  </si>
  <si>
    <t>isFire</t>
  </si>
  <si>
    <t>isWater</t>
  </si>
  <si>
    <t>isGrass</t>
  </si>
  <si>
    <t>isElectric</t>
  </si>
  <si>
    <t>isIce</t>
  </si>
  <si>
    <t>isFighting</t>
  </si>
  <si>
    <t>isPoison</t>
  </si>
  <si>
    <t>isGround</t>
  </si>
  <si>
    <t>isFlying</t>
  </si>
  <si>
    <t>isPsychic</t>
  </si>
  <si>
    <t>isBug</t>
  </si>
  <si>
    <t>isRock</t>
  </si>
  <si>
    <t>isGhost</t>
  </si>
  <si>
    <t>isDark</t>
  </si>
  <si>
    <t>isDragon</t>
  </si>
  <si>
    <t>isSteel</t>
  </si>
  <si>
    <t>isFairy</t>
  </si>
  <si>
    <t>isNoSecondType</t>
  </si>
  <si>
    <t>Articuno</t>
  </si>
  <si>
    <t>Articuno.png</t>
  </si>
  <si>
    <t>Audino</t>
  </si>
  <si>
    <t>Audino.png</t>
  </si>
  <si>
    <t>isSpeed</t>
  </si>
  <si>
    <t>AlolanRaticate</t>
  </si>
  <si>
    <t>AlolanRaticate.png</t>
  </si>
  <si>
    <t>CaptureRate</t>
  </si>
  <si>
    <t>expYield</t>
  </si>
  <si>
    <t>AlolanRattata</t>
  </si>
  <si>
    <t>AlolanRattata.png</t>
  </si>
  <si>
    <t>BasculinBlue</t>
  </si>
  <si>
    <t>BasculinBlue.png</t>
  </si>
  <si>
    <t>BasculinRed</t>
  </si>
  <si>
    <t>BasculinRed.png</t>
  </si>
  <si>
    <t>Beautifly</t>
  </si>
  <si>
    <t>Beautifly.png</t>
  </si>
  <si>
    <t>Bellossom</t>
  </si>
  <si>
    <t>Bellossom.png</t>
  </si>
  <si>
    <t>Bellsprout</t>
  </si>
  <si>
    <t>Bellsprout.png</t>
  </si>
  <si>
    <t>Blastoise</t>
  </si>
  <si>
    <t>Blastoise.png</t>
  </si>
  <si>
    <t>Bulbasaur</t>
  </si>
  <si>
    <t>Bulbasaur.png</t>
  </si>
  <si>
    <t>Butterfree</t>
  </si>
  <si>
    <t>Butterfree.png</t>
  </si>
  <si>
    <t>Cascoon</t>
  </si>
  <si>
    <t>Cascoon.png</t>
  </si>
  <si>
    <t>Caterpie</t>
  </si>
  <si>
    <t>Caterpie.png</t>
  </si>
  <si>
    <t>Charizard</t>
  </si>
  <si>
    <t>Charizard.png</t>
  </si>
  <si>
    <t>Charmander</t>
  </si>
  <si>
    <t>Charmander.png</t>
  </si>
  <si>
    <t>Charmeleon</t>
  </si>
  <si>
    <t>Charmeleon.png</t>
  </si>
  <si>
    <t>Dragonair</t>
  </si>
  <si>
    <t>Dragonair.png</t>
  </si>
  <si>
    <t>Dragonite</t>
  </si>
  <si>
    <t>Dragonite.png</t>
  </si>
  <si>
    <t>Dratini</t>
  </si>
  <si>
    <t>Dratini.png</t>
  </si>
  <si>
    <t>Dunsparce</t>
  </si>
  <si>
    <t>Dunsparce.png</t>
  </si>
  <si>
    <t>Dustox</t>
  </si>
  <si>
    <t>Dustox.png</t>
  </si>
  <si>
    <t>Farfetchd</t>
  </si>
  <si>
    <t>Farfetchd.png</t>
  </si>
  <si>
    <t>Feebas</t>
  </si>
  <si>
    <t>Feebas.png</t>
  </si>
  <si>
    <t>Forretress</t>
  </si>
  <si>
    <t>Forretress.png</t>
  </si>
  <si>
    <t>Furret</t>
  </si>
  <si>
    <t>Furret.png</t>
  </si>
  <si>
    <t>Gloom</t>
  </si>
  <si>
    <t>Gloom.png</t>
  </si>
  <si>
    <t>GalarianArticuno</t>
  </si>
  <si>
    <t>GalarianArticuno.png</t>
  </si>
  <si>
    <t>GalarianFarfetchd</t>
  </si>
  <si>
    <t>GalarianFarfetchd.png</t>
  </si>
  <si>
    <t>GalarianMoltres</t>
  </si>
  <si>
    <t>GalarianMoltres.png</t>
  </si>
  <si>
    <t>GalarianZapdos</t>
  </si>
  <si>
    <t>GalarianZapdos.png</t>
  </si>
  <si>
    <t>Sirfetchd</t>
  </si>
  <si>
    <t>Sirfetchd.png</t>
  </si>
  <si>
    <t>Herdier</t>
  </si>
  <si>
    <t>Herdier.png</t>
  </si>
  <si>
    <t>Hoothoot</t>
  </si>
  <si>
    <t>Hoothoot.png</t>
  </si>
  <si>
    <t>BasculinWhite</t>
  </si>
  <si>
    <t>Igglybuff</t>
  </si>
  <si>
    <t>Igglybuff.png</t>
  </si>
  <si>
    <t>Ivysaur</t>
  </si>
  <si>
    <t>Ivysaur.png</t>
  </si>
  <si>
    <t>Jigglypuff</t>
  </si>
  <si>
    <t>Jigglypuff.png</t>
  </si>
  <si>
    <t>Ledian</t>
  </si>
  <si>
    <t>Ledian.png</t>
  </si>
  <si>
    <t>Ledyba</t>
  </si>
  <si>
    <t>Ledyba.png</t>
  </si>
  <si>
    <t>Lillipup</t>
  </si>
  <si>
    <t>Lillipup.png</t>
  </si>
  <si>
    <t>Luxio</t>
  </si>
  <si>
    <t>Luxio.png</t>
  </si>
  <si>
    <t>Luxray</t>
  </si>
  <si>
    <t>Luxray.png</t>
  </si>
  <si>
    <t>Metapod</t>
  </si>
  <si>
    <t>Metapod.png</t>
  </si>
  <si>
    <t>Mightyena</t>
  </si>
  <si>
    <t>Mightyena.png</t>
  </si>
  <si>
    <t>Milotic</t>
  </si>
  <si>
    <t>Milotic.png</t>
  </si>
  <si>
    <t>Minun</t>
  </si>
  <si>
    <t>Minun.png</t>
  </si>
  <si>
    <t>Moltres</t>
  </si>
  <si>
    <t>Moltres.png</t>
  </si>
  <si>
    <t>Noctowl</t>
  </si>
  <si>
    <t>Noctowl.png</t>
  </si>
  <si>
    <t>Oddish</t>
  </si>
  <si>
    <t>Oddish.png</t>
  </si>
  <si>
    <t>Patrat</t>
  </si>
  <si>
    <t>Patrat.png</t>
  </si>
  <si>
    <t>Pidgeot</t>
  </si>
  <si>
    <t>Pidgeot.png</t>
  </si>
  <si>
    <t>Pidgeotto</t>
  </si>
  <si>
    <t>Pidgeotto.png</t>
  </si>
  <si>
    <t>Pidgey</t>
  </si>
  <si>
    <t>Pidgey.png</t>
  </si>
  <si>
    <t>Pikipek</t>
  </si>
  <si>
    <t>Pikipek.png</t>
  </si>
  <si>
    <t>Pineco</t>
  </si>
  <si>
    <t>Pineco.png</t>
  </si>
  <si>
    <t>Plusle</t>
  </si>
  <si>
    <t>Plusle.png</t>
  </si>
  <si>
    <t>Poochyena</t>
  </si>
  <si>
    <t>Poochyena.png</t>
  </si>
  <si>
    <t>Raticate</t>
  </si>
  <si>
    <t>Raticate.png</t>
  </si>
  <si>
    <t>Rattata</t>
  </si>
  <si>
    <t>Rattata.png</t>
  </si>
  <si>
    <t>Scrafty</t>
  </si>
  <si>
    <t>Scrafty.png</t>
  </si>
  <si>
    <t>Scraggy</t>
  </si>
  <si>
    <t>Scraggy.png</t>
  </si>
  <si>
    <t>Sentret</t>
  </si>
  <si>
    <t>Sentret.png</t>
  </si>
  <si>
    <t>Shinx</t>
  </si>
  <si>
    <t>Shinx.png</t>
  </si>
  <si>
    <t>Silcoon</t>
  </si>
  <si>
    <t>Silcoon.png</t>
  </si>
  <si>
    <t>Spinarak</t>
  </si>
  <si>
    <t>Spinarak.png</t>
  </si>
  <si>
    <t>Squirtle</t>
  </si>
  <si>
    <t>Squirtle.png</t>
  </si>
  <si>
    <t>Stoutland</t>
  </si>
  <si>
    <t>Stoutland.png</t>
  </si>
  <si>
    <t>Toucannon</t>
  </si>
  <si>
    <t>Toucannon.png</t>
  </si>
  <si>
    <t>Trumbeak</t>
  </si>
  <si>
    <t>Trumbeak.png</t>
  </si>
  <si>
    <t>Venusaur</t>
  </si>
  <si>
    <t>Venusaur.png</t>
  </si>
  <si>
    <t>Victreebel</t>
  </si>
  <si>
    <t>Victreebel.png</t>
  </si>
  <si>
    <t>Vileplume</t>
  </si>
  <si>
    <t>Vileplume.png</t>
  </si>
  <si>
    <t>Wartortle</t>
  </si>
  <si>
    <t>Wartortle.png</t>
  </si>
  <si>
    <t>Watchdog</t>
  </si>
  <si>
    <t>Watchdog.png</t>
  </si>
  <si>
    <t>Weepinbell</t>
  </si>
  <si>
    <t>Weepinbell.png</t>
  </si>
  <si>
    <t>Wigglytuff</t>
  </si>
  <si>
    <t>Wigglytuff.png</t>
  </si>
  <si>
    <t>Wurmple</t>
  </si>
  <si>
    <t>Wurmple.png</t>
  </si>
  <si>
    <t>BasculinWhite.png</t>
  </si>
  <si>
    <t>BasculegionMale</t>
  </si>
  <si>
    <t>BasculegionMale.png</t>
  </si>
  <si>
    <t>BasculegionFemale</t>
  </si>
  <si>
    <t>BasculegionFemale.png</t>
  </si>
  <si>
    <t>Zapdos</t>
  </si>
  <si>
    <t>Zapdos.png</t>
  </si>
  <si>
    <t>Mewtwo</t>
  </si>
  <si>
    <t>Mew</t>
  </si>
  <si>
    <t>Mew.png</t>
  </si>
  <si>
    <t>Mewtwo.png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</si>
</sst>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2D34-3CF6-4ABA-8B3A-014D20A0AE5E}">
  <dimension ref="A1:AG85"/>
  <sheetViews>
    <sheetView tabSelected="1" workbookViewId="0">
      <pane ySplit="1" topLeftCell="A77" activePane="bottomLeft" state="frozen"/>
      <selection pane="bottomLeft" activeCell="D88" sqref="D88"/>
    </sheetView>
  </sheetViews>
  <sheetFormatPr defaultRowHeight="14.4" x14ac:dyDescent="0.3"/>
  <cols>
    <col min="1" max="1" width="18.33203125" customWidth="1"/>
    <col min="2" max="2" width="21.44140625" customWidth="1"/>
    <col min="3" max="3" width="11.5546875" customWidth="1"/>
    <col min="4" max="4" width="6.77734375" customWidth="1"/>
    <col min="5" max="5" width="7.21875" customWidth="1"/>
    <col min="6" max="6" width="6" customWidth="1"/>
    <col min="7" max="7" width="6.77734375" customWidth="1"/>
    <col min="8" max="8" width="6.88671875" customWidth="1"/>
    <col min="9" max="9" width="7.88671875" customWidth="1"/>
    <col min="10" max="10" width="10.44140625" customWidth="1"/>
    <col min="13" max="13" width="12.33203125" customWidth="1"/>
    <col min="14" max="14" width="8.88671875" customWidth="1"/>
    <col min="16" max="16" width="7.109375" customWidth="1"/>
    <col min="17" max="17" width="8.77734375" customWidth="1"/>
    <col min="18" max="18" width="7.21875" customWidth="1"/>
    <col min="19" max="19" width="9" customWidth="1"/>
    <col min="20" max="20" width="6.33203125" customWidth="1"/>
    <col min="21" max="21" width="9.77734375" customWidth="1"/>
    <col min="22" max="22" width="8.44140625" customWidth="1"/>
    <col min="24" max="24" width="7.88671875" customWidth="1"/>
    <col min="26" max="26" width="7.109375" customWidth="1"/>
    <col min="27" max="27" width="6.6640625" customWidth="1"/>
    <col min="28" max="28" width="7.6640625" customWidth="1"/>
    <col min="29" max="29" width="6.77734375" customWidth="1"/>
    <col min="30" max="30" width="9.109375" customWidth="1"/>
    <col min="31" max="31" width="7.44140625" customWidth="1"/>
    <col min="32" max="32" width="7.21875" customWidth="1"/>
    <col min="33" max="33" width="15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12</v>
      </c>
      <c r="K1" t="s">
        <v>8</v>
      </c>
      <c r="L1" t="s">
        <v>9</v>
      </c>
      <c r="M1" t="s">
        <v>39</v>
      </c>
      <c r="N1" t="s">
        <v>40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">
      <c r="A2" t="s">
        <v>10</v>
      </c>
      <c r="B2" t="s">
        <v>11</v>
      </c>
      <c r="E2" t="b">
        <v>1</v>
      </c>
      <c r="K2">
        <v>73.900000000000006</v>
      </c>
      <c r="L2">
        <f>SUM(70, 90, 70, 60, 70, 40)</f>
        <v>400</v>
      </c>
      <c r="M2">
        <v>90</v>
      </c>
      <c r="N2">
        <v>140</v>
      </c>
      <c r="V2" t="b">
        <v>1</v>
      </c>
      <c r="Z2" t="b">
        <v>1</v>
      </c>
    </row>
    <row r="3" spans="1:33" x14ac:dyDescent="0.3">
      <c r="A3" t="s">
        <v>32</v>
      </c>
      <c r="B3" t="s">
        <v>33</v>
      </c>
      <c r="C3" t="b">
        <v>1</v>
      </c>
      <c r="F3" t="b">
        <v>1</v>
      </c>
      <c r="K3">
        <v>122.1</v>
      </c>
      <c r="L3">
        <f>SUM(100, 85, 90, 95, 125, 85)</f>
        <v>580</v>
      </c>
      <c r="M3">
        <v>3</v>
      </c>
      <c r="N3">
        <v>261</v>
      </c>
      <c r="T3" t="b">
        <v>1</v>
      </c>
      <c r="X3" t="b">
        <v>1</v>
      </c>
    </row>
    <row r="4" spans="1:33" x14ac:dyDescent="0.3">
      <c r="A4" t="s">
        <v>34</v>
      </c>
      <c r="B4" t="s">
        <v>35</v>
      </c>
      <c r="D4" t="b">
        <v>1</v>
      </c>
      <c r="K4">
        <v>68.3</v>
      </c>
      <c r="L4">
        <f xml:space="preserve"> SUM(86, 60,103,60,86,50)</f>
        <v>445</v>
      </c>
      <c r="M4">
        <v>255</v>
      </c>
      <c r="N4">
        <v>390</v>
      </c>
      <c r="O4" t="b">
        <v>1</v>
      </c>
      <c r="AG4" t="b">
        <v>1</v>
      </c>
    </row>
    <row r="5" spans="1:33" x14ac:dyDescent="0.3">
      <c r="A5" t="s">
        <v>37</v>
      </c>
      <c r="B5" t="s">
        <v>38</v>
      </c>
      <c r="I5" t="b">
        <v>1</v>
      </c>
      <c r="K5">
        <v>40.799999999999997</v>
      </c>
      <c r="L5">
        <f xml:space="preserve"> SUM(60, 81,55,50,70,97)</f>
        <v>413</v>
      </c>
      <c r="M5">
        <v>127</v>
      </c>
      <c r="N5">
        <v>145</v>
      </c>
      <c r="O5" t="b">
        <v>1</v>
      </c>
      <c r="AC5" t="b">
        <v>1</v>
      </c>
    </row>
    <row r="6" spans="1:33" x14ac:dyDescent="0.3">
      <c r="A6" t="s">
        <v>41</v>
      </c>
      <c r="B6" t="s">
        <v>42</v>
      </c>
      <c r="I6" t="b">
        <v>1</v>
      </c>
      <c r="K6">
        <v>7.7</v>
      </c>
      <c r="L6">
        <f>SUM(35,56,30,25,35,72)</f>
        <v>253</v>
      </c>
      <c r="M6">
        <v>255</v>
      </c>
      <c r="N6">
        <v>51</v>
      </c>
      <c r="O6" t="b">
        <v>1</v>
      </c>
      <c r="AC6" t="b">
        <v>1</v>
      </c>
    </row>
    <row r="7" spans="1:33" x14ac:dyDescent="0.3">
      <c r="A7" t="s">
        <v>43</v>
      </c>
      <c r="B7" t="s">
        <v>44</v>
      </c>
      <c r="E7" t="b">
        <v>1</v>
      </c>
      <c r="K7">
        <v>39.700000000000003</v>
      </c>
      <c r="L7">
        <f>SUM(65,92,70,80,55,98)</f>
        <v>460</v>
      </c>
      <c r="M7">
        <v>25</v>
      </c>
      <c r="N7">
        <v>161</v>
      </c>
      <c r="Q7" t="b">
        <v>1</v>
      </c>
      <c r="AG7" t="b">
        <v>1</v>
      </c>
    </row>
    <row r="8" spans="1:33" x14ac:dyDescent="0.3">
      <c r="A8" t="s">
        <v>45</v>
      </c>
      <c r="B8" t="s">
        <v>46</v>
      </c>
      <c r="E8" t="b">
        <v>1</v>
      </c>
      <c r="K8">
        <v>39.700000000000003</v>
      </c>
      <c r="L8">
        <f>SUM(65,92,70,80,55,98)</f>
        <v>460</v>
      </c>
      <c r="M8">
        <v>25</v>
      </c>
      <c r="N8">
        <v>161</v>
      </c>
      <c r="Q8" t="b">
        <v>1</v>
      </c>
      <c r="AG8" t="b">
        <v>1</v>
      </c>
    </row>
    <row r="9" spans="1:33" x14ac:dyDescent="0.3">
      <c r="A9" t="s">
        <v>47</v>
      </c>
      <c r="B9" t="s">
        <v>48</v>
      </c>
      <c r="E9" t="b">
        <v>1</v>
      </c>
      <c r="K9">
        <v>62.6</v>
      </c>
      <c r="L9">
        <f>SUM(50, 70, 60,100,50,65)</f>
        <v>395</v>
      </c>
      <c r="M9">
        <v>45</v>
      </c>
      <c r="N9">
        <v>161</v>
      </c>
      <c r="X9" t="b">
        <v>1</v>
      </c>
      <c r="Z9" t="b">
        <v>1</v>
      </c>
    </row>
    <row r="10" spans="1:33" x14ac:dyDescent="0.3">
      <c r="A10" t="s">
        <v>49</v>
      </c>
      <c r="B10" t="s">
        <v>50</v>
      </c>
      <c r="F10" t="b">
        <v>1</v>
      </c>
      <c r="K10">
        <v>12.8</v>
      </c>
      <c r="L10">
        <f>SUM(95,80,75,90,100,50)</f>
        <v>490</v>
      </c>
      <c r="M10">
        <v>45</v>
      </c>
      <c r="N10">
        <v>221</v>
      </c>
      <c r="R10" t="b">
        <v>1</v>
      </c>
      <c r="V10" t="b">
        <v>1</v>
      </c>
    </row>
    <row r="11" spans="1:33" x14ac:dyDescent="0.3">
      <c r="A11" t="s">
        <v>51</v>
      </c>
      <c r="B11" t="s">
        <v>52</v>
      </c>
      <c r="E11" t="b">
        <v>1</v>
      </c>
      <c r="K11">
        <v>8.8000000000000007</v>
      </c>
      <c r="L11">
        <f>SUM(35,75,50,70,30,40)</f>
        <v>300</v>
      </c>
      <c r="M11">
        <v>255</v>
      </c>
      <c r="N11">
        <v>84</v>
      </c>
      <c r="R11" t="b">
        <v>1</v>
      </c>
      <c r="V11" t="b">
        <v>1</v>
      </c>
    </row>
    <row r="12" spans="1:33" x14ac:dyDescent="0.3">
      <c r="A12" t="s">
        <v>53</v>
      </c>
      <c r="B12" t="s">
        <v>54</v>
      </c>
      <c r="F12" t="b">
        <v>1</v>
      </c>
      <c r="K12">
        <v>188.5</v>
      </c>
      <c r="L12">
        <f>SUM(100,83,79,85,105,78)</f>
        <v>530</v>
      </c>
      <c r="M12">
        <v>45</v>
      </c>
      <c r="N12">
        <v>142</v>
      </c>
      <c r="Q12" t="b">
        <v>1</v>
      </c>
      <c r="AG12" t="b">
        <v>1</v>
      </c>
    </row>
    <row r="13" spans="1:33" x14ac:dyDescent="0.3">
      <c r="A13" t="s">
        <v>55</v>
      </c>
      <c r="B13" t="s">
        <v>56</v>
      </c>
      <c r="G13" t="b">
        <v>1</v>
      </c>
      <c r="K13">
        <v>12.5</v>
      </c>
      <c r="L13">
        <f>SUM(49,45,45,65,65,45)</f>
        <v>314</v>
      </c>
      <c r="M13">
        <v>45</v>
      </c>
      <c r="N13">
        <v>64</v>
      </c>
      <c r="R13" t="b">
        <v>1</v>
      </c>
      <c r="V13" t="b">
        <v>1</v>
      </c>
    </row>
    <row r="14" spans="1:33" x14ac:dyDescent="0.3">
      <c r="A14" t="s">
        <v>57</v>
      </c>
      <c r="B14" t="s">
        <v>58</v>
      </c>
      <c r="G14" t="b">
        <v>1</v>
      </c>
      <c r="K14">
        <v>70.5</v>
      </c>
      <c r="L14">
        <f>SUM(50,45,60,90,80,70)</f>
        <v>395</v>
      </c>
      <c r="M14">
        <v>45</v>
      </c>
      <c r="N14">
        <v>198</v>
      </c>
      <c r="X14" t="b">
        <v>1</v>
      </c>
      <c r="Z14" t="b">
        <v>1</v>
      </c>
    </row>
    <row r="15" spans="1:33" x14ac:dyDescent="0.3">
      <c r="A15" t="s">
        <v>59</v>
      </c>
      <c r="B15" t="s">
        <v>60</v>
      </c>
      <c r="H15" t="b">
        <v>1</v>
      </c>
      <c r="K15">
        <v>25.4</v>
      </c>
      <c r="L15">
        <f>SUM(55,35,50,25,25,15)</f>
        <v>205</v>
      </c>
      <c r="M15">
        <v>120</v>
      </c>
      <c r="N15">
        <v>72</v>
      </c>
      <c r="Z15" t="b">
        <v>1</v>
      </c>
      <c r="AG15" t="b">
        <v>1</v>
      </c>
    </row>
    <row r="16" spans="1:33" x14ac:dyDescent="0.3">
      <c r="A16" t="s">
        <v>61</v>
      </c>
      <c r="B16" t="s">
        <v>62</v>
      </c>
      <c r="D16" t="b">
        <v>1</v>
      </c>
      <c r="K16">
        <v>6.4</v>
      </c>
      <c r="L16">
        <f>SUM(35,30,45,20,20,45)</f>
        <v>195</v>
      </c>
      <c r="M16">
        <v>255</v>
      </c>
      <c r="N16">
        <v>39</v>
      </c>
      <c r="Z16" t="b">
        <v>1</v>
      </c>
      <c r="AG16" t="b">
        <v>1</v>
      </c>
    </row>
    <row r="17" spans="1:33" x14ac:dyDescent="0.3">
      <c r="A17" t="s">
        <v>63</v>
      </c>
      <c r="B17" t="s">
        <v>64</v>
      </c>
      <c r="G17" t="b">
        <v>1</v>
      </c>
      <c r="K17">
        <v>199.5</v>
      </c>
      <c r="L17">
        <f>SUM(78,84,78,109,85,100)</f>
        <v>534</v>
      </c>
      <c r="M17">
        <v>45</v>
      </c>
      <c r="N17">
        <v>267</v>
      </c>
      <c r="P17" t="b">
        <v>1</v>
      </c>
      <c r="X17" t="b">
        <v>1</v>
      </c>
    </row>
    <row r="18" spans="1:33" x14ac:dyDescent="0.3">
      <c r="A18" t="s">
        <v>65</v>
      </c>
      <c r="B18" t="s">
        <v>66</v>
      </c>
      <c r="I18" t="b">
        <v>1</v>
      </c>
      <c r="K18">
        <v>18.7</v>
      </c>
      <c r="L18">
        <f>SUM(43,52,39,60,50,65)</f>
        <v>309</v>
      </c>
      <c r="M18">
        <v>45</v>
      </c>
      <c r="N18">
        <v>62</v>
      </c>
      <c r="P18" t="b">
        <v>1</v>
      </c>
      <c r="AG18" t="b">
        <v>1</v>
      </c>
    </row>
    <row r="19" spans="1:33" x14ac:dyDescent="0.3">
      <c r="A19" t="s">
        <v>67</v>
      </c>
      <c r="B19" t="s">
        <v>68</v>
      </c>
      <c r="G19" t="b">
        <v>1</v>
      </c>
      <c r="K19">
        <v>41.5</v>
      </c>
      <c r="L19">
        <f>SUM(58,64,58,80,65,80)</f>
        <v>405</v>
      </c>
      <c r="M19">
        <v>45</v>
      </c>
      <c r="N19">
        <v>142</v>
      </c>
      <c r="P19" t="b">
        <v>1</v>
      </c>
      <c r="AG19" t="b">
        <v>1</v>
      </c>
    </row>
    <row r="20" spans="1:33" x14ac:dyDescent="0.3">
      <c r="A20" t="s">
        <v>69</v>
      </c>
      <c r="B20" t="s">
        <v>70</v>
      </c>
      <c r="J20" t="b">
        <v>1</v>
      </c>
      <c r="K20">
        <v>36.4</v>
      </c>
      <c r="L20">
        <f>SUM(65,84,61,70,70,70)</f>
        <v>420</v>
      </c>
      <c r="M20">
        <v>45</v>
      </c>
      <c r="N20">
        <v>147</v>
      </c>
      <c r="AD20" t="b">
        <v>1</v>
      </c>
      <c r="AG20" t="b">
        <v>1</v>
      </c>
    </row>
    <row r="21" spans="1:33" x14ac:dyDescent="0.3">
      <c r="A21" t="s">
        <v>71</v>
      </c>
      <c r="B21" t="s">
        <v>72</v>
      </c>
      <c r="E21" t="b">
        <v>1</v>
      </c>
      <c r="K21">
        <v>463</v>
      </c>
      <c r="L21">
        <f>SUM(95,134,91,100,100,80)</f>
        <v>600</v>
      </c>
      <c r="M21">
        <v>45</v>
      </c>
      <c r="N21">
        <v>147</v>
      </c>
      <c r="X21" t="b">
        <v>1</v>
      </c>
      <c r="AD21" t="b">
        <v>1</v>
      </c>
    </row>
    <row r="22" spans="1:33" x14ac:dyDescent="0.3">
      <c r="A22" t="s">
        <v>73</v>
      </c>
      <c r="B22" t="s">
        <v>74</v>
      </c>
      <c r="E22" t="b">
        <v>1</v>
      </c>
      <c r="K22">
        <v>7.3</v>
      </c>
      <c r="L22">
        <f>SUM(45,64,41,50,50,50)</f>
        <v>300</v>
      </c>
      <c r="M22">
        <v>45</v>
      </c>
      <c r="N22">
        <v>60</v>
      </c>
      <c r="AD22" t="b">
        <v>1</v>
      </c>
      <c r="AG22" t="b">
        <v>1</v>
      </c>
    </row>
    <row r="23" spans="1:33" x14ac:dyDescent="0.3">
      <c r="A23" t="s">
        <v>75</v>
      </c>
      <c r="B23" t="s">
        <v>76</v>
      </c>
      <c r="D23" t="b">
        <v>1</v>
      </c>
      <c r="K23">
        <v>30.9</v>
      </c>
      <c r="L23">
        <f>SUM(70,70,100,65,65,45)</f>
        <v>415</v>
      </c>
      <c r="M23">
        <v>190</v>
      </c>
      <c r="N23">
        <v>145</v>
      </c>
      <c r="O23" t="b">
        <v>1</v>
      </c>
      <c r="AG23" t="b">
        <v>1</v>
      </c>
    </row>
    <row r="24" spans="1:33" x14ac:dyDescent="0.3">
      <c r="A24" t="s">
        <v>77</v>
      </c>
      <c r="B24" t="s">
        <v>78</v>
      </c>
      <c r="F24" t="b">
        <v>1</v>
      </c>
      <c r="K24">
        <v>69.7</v>
      </c>
      <c r="L24">
        <f>SUM(70,50,60,50,90,65)</f>
        <v>385</v>
      </c>
      <c r="M24">
        <v>45</v>
      </c>
      <c r="N24">
        <v>173</v>
      </c>
      <c r="V24" t="b">
        <v>1</v>
      </c>
      <c r="Z24" t="b">
        <v>1</v>
      </c>
    </row>
    <row r="25" spans="1:33" x14ac:dyDescent="0.3">
      <c r="A25" t="s">
        <v>79</v>
      </c>
      <c r="B25" t="s">
        <v>80</v>
      </c>
      <c r="E25" t="b">
        <v>1</v>
      </c>
      <c r="K25">
        <v>33.1</v>
      </c>
      <c r="L25">
        <f>SUM(55,89,52,58,62,60)</f>
        <v>376</v>
      </c>
      <c r="M25">
        <v>45</v>
      </c>
      <c r="N25">
        <v>132</v>
      </c>
      <c r="O25" t="b">
        <v>1</v>
      </c>
      <c r="X25" t="b">
        <v>1</v>
      </c>
    </row>
    <row r="26" spans="1:33" x14ac:dyDescent="0.3">
      <c r="A26" t="s">
        <v>81</v>
      </c>
      <c r="B26" t="s">
        <v>82</v>
      </c>
      <c r="F26" t="b">
        <v>1</v>
      </c>
      <c r="K26">
        <v>16.3</v>
      </c>
      <c r="L26">
        <f>SUM(20, 15,20,10,55,80)</f>
        <v>200</v>
      </c>
      <c r="M26">
        <v>255</v>
      </c>
      <c r="N26">
        <v>40</v>
      </c>
      <c r="Q26" t="b">
        <v>1</v>
      </c>
      <c r="AG26" t="b">
        <v>1</v>
      </c>
    </row>
    <row r="27" spans="1:33" x14ac:dyDescent="0.3">
      <c r="A27" t="s">
        <v>83</v>
      </c>
      <c r="B27" t="s">
        <v>84</v>
      </c>
      <c r="F27" t="b">
        <v>1</v>
      </c>
      <c r="K27">
        <v>277.3</v>
      </c>
      <c r="L27">
        <f>SUM(140,90,75,60,60,40)</f>
        <v>465</v>
      </c>
      <c r="M27">
        <v>75</v>
      </c>
      <c r="N27">
        <v>142</v>
      </c>
      <c r="Z27" t="b">
        <v>1</v>
      </c>
      <c r="AE27" t="b">
        <v>1</v>
      </c>
    </row>
    <row r="28" spans="1:33" x14ac:dyDescent="0.3">
      <c r="A28" t="s">
        <v>85</v>
      </c>
      <c r="B28" t="s">
        <v>86</v>
      </c>
      <c r="D28" t="b">
        <v>1</v>
      </c>
      <c r="K28">
        <v>71.599999999999994</v>
      </c>
      <c r="L28">
        <f>SUM(64,76,85,45,55,60)</f>
        <v>385</v>
      </c>
      <c r="M28">
        <v>90</v>
      </c>
      <c r="N28">
        <v>116</v>
      </c>
      <c r="O28" t="b">
        <v>1</v>
      </c>
      <c r="AG28" t="b">
        <v>1</v>
      </c>
    </row>
    <row r="29" spans="1:33" x14ac:dyDescent="0.3">
      <c r="A29" t="s">
        <v>87</v>
      </c>
      <c r="B29" t="s">
        <v>88</v>
      </c>
      <c r="G29" t="b">
        <v>1</v>
      </c>
      <c r="K29">
        <v>19</v>
      </c>
      <c r="L29">
        <f>SUM(70,65,60,85,75,40)</f>
        <v>395</v>
      </c>
      <c r="M29">
        <v>120</v>
      </c>
      <c r="N29">
        <v>138</v>
      </c>
      <c r="R29" t="b">
        <v>1</v>
      </c>
      <c r="V29" t="b">
        <v>1</v>
      </c>
    </row>
    <row r="30" spans="1:33" x14ac:dyDescent="0.3">
      <c r="A30" t="s">
        <v>89</v>
      </c>
      <c r="B30" t="s">
        <v>90</v>
      </c>
      <c r="C30" t="b">
        <v>1</v>
      </c>
      <c r="G30" t="b">
        <v>1</v>
      </c>
      <c r="K30">
        <v>112.2</v>
      </c>
      <c r="L30">
        <f>SUM(85,85,90,125,100,95)</f>
        <v>580</v>
      </c>
      <c r="M30">
        <v>3</v>
      </c>
      <c r="N30">
        <v>290</v>
      </c>
      <c r="X30" t="b">
        <v>1</v>
      </c>
      <c r="Y30" t="b">
        <v>1</v>
      </c>
    </row>
    <row r="31" spans="1:33" x14ac:dyDescent="0.3">
      <c r="A31" t="s">
        <v>91</v>
      </c>
      <c r="B31" t="s">
        <v>92</v>
      </c>
      <c r="E31" t="b">
        <v>1</v>
      </c>
      <c r="K31">
        <v>92.6</v>
      </c>
      <c r="L31">
        <f>SUM(55,95,52,58,62,55)</f>
        <v>377</v>
      </c>
      <c r="M31">
        <v>45</v>
      </c>
      <c r="N31">
        <v>132</v>
      </c>
      <c r="U31" t="b">
        <v>1</v>
      </c>
      <c r="AG31" t="b">
        <v>1</v>
      </c>
    </row>
    <row r="32" spans="1:33" x14ac:dyDescent="0.3">
      <c r="A32" t="s">
        <v>93</v>
      </c>
      <c r="B32" t="s">
        <v>94</v>
      </c>
      <c r="C32" t="b">
        <v>1</v>
      </c>
      <c r="G32" t="b">
        <v>1</v>
      </c>
      <c r="K32">
        <v>145.5</v>
      </c>
      <c r="L32">
        <f>SUM(90,85,90,100,125,90)</f>
        <v>580</v>
      </c>
      <c r="M32">
        <v>3</v>
      </c>
      <c r="N32">
        <v>261</v>
      </c>
      <c r="X32" t="b">
        <v>1</v>
      </c>
      <c r="AC32" t="b">
        <v>1</v>
      </c>
    </row>
    <row r="33" spans="1:33" x14ac:dyDescent="0.3">
      <c r="A33" t="s">
        <v>95</v>
      </c>
      <c r="B33" t="s">
        <v>96</v>
      </c>
      <c r="C33" t="b">
        <v>1</v>
      </c>
      <c r="H33" t="b">
        <v>1</v>
      </c>
      <c r="K33">
        <v>128.30000000000001</v>
      </c>
      <c r="L33">
        <f>SUM(90,125,90,85,90,100)</f>
        <v>580</v>
      </c>
      <c r="M33">
        <v>3</v>
      </c>
      <c r="N33">
        <v>261</v>
      </c>
      <c r="U33" t="b">
        <v>1</v>
      </c>
      <c r="X33" t="b">
        <v>1</v>
      </c>
    </row>
    <row r="34" spans="1:33" x14ac:dyDescent="0.3">
      <c r="A34" t="s">
        <v>97</v>
      </c>
      <c r="B34" t="s">
        <v>98</v>
      </c>
      <c r="H34" t="b">
        <v>1</v>
      </c>
      <c r="K34">
        <v>257.89999999999998</v>
      </c>
      <c r="L34">
        <f>SUM(95,135,62,68,82,65)</f>
        <v>507</v>
      </c>
      <c r="M34">
        <v>45</v>
      </c>
      <c r="N34">
        <v>177</v>
      </c>
      <c r="U34" t="b">
        <v>1</v>
      </c>
      <c r="AG34" t="b">
        <v>1</v>
      </c>
    </row>
    <row r="35" spans="1:33" x14ac:dyDescent="0.3">
      <c r="A35" t="s">
        <v>99</v>
      </c>
      <c r="B35" t="s">
        <v>100</v>
      </c>
      <c r="H35" t="b">
        <v>1</v>
      </c>
      <c r="K35">
        <v>32.4</v>
      </c>
      <c r="L35">
        <f>SUM(65,80,65,35,65,60)</f>
        <v>370</v>
      </c>
      <c r="M35">
        <v>120</v>
      </c>
      <c r="N35">
        <v>130</v>
      </c>
      <c r="O35" t="b">
        <v>1</v>
      </c>
      <c r="AG35" t="b">
        <v>1</v>
      </c>
    </row>
    <row r="36" spans="1:33" x14ac:dyDescent="0.3">
      <c r="A36" t="s">
        <v>101</v>
      </c>
      <c r="B36" t="s">
        <v>102</v>
      </c>
      <c r="J36" t="b">
        <v>1</v>
      </c>
      <c r="K36">
        <v>46.7</v>
      </c>
      <c r="L36">
        <f>SUM(30,30,60,36,56,50)</f>
        <v>262</v>
      </c>
      <c r="M36">
        <v>255</v>
      </c>
      <c r="N36">
        <v>52</v>
      </c>
      <c r="O36" t="b">
        <v>1</v>
      </c>
      <c r="X36" t="b">
        <v>1</v>
      </c>
    </row>
    <row r="37" spans="1:33" x14ac:dyDescent="0.3">
      <c r="A37" t="s">
        <v>191</v>
      </c>
      <c r="B37" t="s">
        <v>192</v>
      </c>
      <c r="E37" t="b">
        <v>1</v>
      </c>
      <c r="K37">
        <v>242.5</v>
      </c>
      <c r="L37">
        <f>SUM(65,112,120,80,75,78)</f>
        <v>530</v>
      </c>
      <c r="M37">
        <v>135</v>
      </c>
      <c r="N37">
        <v>235</v>
      </c>
      <c r="Q37" t="b">
        <v>1</v>
      </c>
      <c r="AB37" t="b">
        <v>1</v>
      </c>
    </row>
    <row r="38" spans="1:33" x14ac:dyDescent="0.3">
      <c r="A38" t="s">
        <v>193</v>
      </c>
      <c r="B38" t="s">
        <v>194</v>
      </c>
      <c r="E38" t="b">
        <v>1</v>
      </c>
      <c r="K38">
        <v>242.5</v>
      </c>
      <c r="L38">
        <f>SUM(65,112,120,80,75,78)</f>
        <v>530</v>
      </c>
      <c r="M38">
        <v>135</v>
      </c>
      <c r="N38">
        <v>235</v>
      </c>
      <c r="Q38" t="b">
        <v>1</v>
      </c>
      <c r="AB38" t="b">
        <v>1</v>
      </c>
    </row>
    <row r="39" spans="1:33" x14ac:dyDescent="0.3">
      <c r="A39" t="s">
        <v>103</v>
      </c>
      <c r="B39" t="s">
        <v>190</v>
      </c>
      <c r="E39" t="b">
        <v>1</v>
      </c>
      <c r="K39">
        <v>39.700000000000003</v>
      </c>
      <c r="L39">
        <f>SUM(65,92,70,80,55,98)</f>
        <v>460</v>
      </c>
      <c r="M39">
        <v>25</v>
      </c>
      <c r="N39">
        <v>161</v>
      </c>
      <c r="Q39" t="b">
        <v>1</v>
      </c>
      <c r="AG39" t="b">
        <v>1</v>
      </c>
    </row>
    <row r="40" spans="1:33" x14ac:dyDescent="0.3">
      <c r="A40" t="s">
        <v>104</v>
      </c>
      <c r="B40" t="s">
        <v>105</v>
      </c>
      <c r="D40" t="b">
        <v>1</v>
      </c>
      <c r="K40">
        <v>2.2000000000000002</v>
      </c>
      <c r="L40">
        <f>SUM(15,30,90,40,20,15)</f>
        <v>210</v>
      </c>
      <c r="M40">
        <v>170</v>
      </c>
      <c r="N40">
        <v>42</v>
      </c>
      <c r="AF40" t="b">
        <v>1</v>
      </c>
      <c r="AG40" t="b">
        <v>1</v>
      </c>
    </row>
    <row r="41" spans="1:33" x14ac:dyDescent="0.3">
      <c r="A41" t="s">
        <v>106</v>
      </c>
      <c r="B41" t="s">
        <v>107</v>
      </c>
      <c r="G41" t="b">
        <v>1</v>
      </c>
      <c r="K41">
        <v>28.7</v>
      </c>
      <c r="L41">
        <f>SUM(63,62,60,80,80,60)</f>
        <v>405</v>
      </c>
      <c r="M41">
        <v>45</v>
      </c>
      <c r="N41">
        <v>142</v>
      </c>
      <c r="R41" t="b">
        <v>1</v>
      </c>
      <c r="V41" t="b">
        <v>1</v>
      </c>
    </row>
    <row r="42" spans="1:33" x14ac:dyDescent="0.3">
      <c r="A42" t="s">
        <v>108</v>
      </c>
      <c r="B42" t="s">
        <v>109</v>
      </c>
      <c r="D42" t="b">
        <v>1</v>
      </c>
      <c r="K42">
        <v>12.1</v>
      </c>
      <c r="L42">
        <f>SUM(20,45,115,25,25,20)</f>
        <v>250</v>
      </c>
      <c r="M42">
        <v>170</v>
      </c>
      <c r="N42">
        <v>95</v>
      </c>
      <c r="O42" t="b">
        <v>1</v>
      </c>
      <c r="AF42" t="b">
        <v>1</v>
      </c>
    </row>
    <row r="43" spans="1:33" x14ac:dyDescent="0.3">
      <c r="A43" t="s">
        <v>110</v>
      </c>
      <c r="B43" t="s">
        <v>111</v>
      </c>
      <c r="F43" t="b">
        <v>1</v>
      </c>
      <c r="K43">
        <v>78.5</v>
      </c>
      <c r="L43">
        <f>SUM(50,35,55,55,110,85)</f>
        <v>390</v>
      </c>
      <c r="M43">
        <v>90</v>
      </c>
      <c r="N43">
        <v>134</v>
      </c>
      <c r="X43" t="b">
        <v>1</v>
      </c>
      <c r="Z43" t="b">
        <v>1</v>
      </c>
    </row>
    <row r="44" spans="1:33" x14ac:dyDescent="0.3">
      <c r="A44" t="s">
        <v>112</v>
      </c>
      <c r="B44" t="s">
        <v>113</v>
      </c>
      <c r="F44" t="b">
        <v>1</v>
      </c>
      <c r="K44">
        <v>23.8</v>
      </c>
      <c r="L44">
        <f>SUM(30,20,40,40,80,55)</f>
        <v>265</v>
      </c>
      <c r="M44">
        <v>255</v>
      </c>
      <c r="N44">
        <v>52</v>
      </c>
      <c r="X44" t="b">
        <v>1</v>
      </c>
      <c r="Z44" t="b">
        <v>1</v>
      </c>
    </row>
    <row r="45" spans="1:33" x14ac:dyDescent="0.3">
      <c r="A45" t="s">
        <v>114</v>
      </c>
      <c r="B45" t="s">
        <v>115</v>
      </c>
      <c r="I45" t="b">
        <v>1</v>
      </c>
      <c r="K45">
        <v>9</v>
      </c>
      <c r="L45">
        <f>SUM(45,60,45,25,45,55)</f>
        <v>275</v>
      </c>
      <c r="M45">
        <v>255</v>
      </c>
      <c r="N45">
        <v>55</v>
      </c>
      <c r="O45" t="b">
        <v>1</v>
      </c>
      <c r="AG45" t="b">
        <v>1</v>
      </c>
    </row>
    <row r="46" spans="1:33" x14ac:dyDescent="0.3">
      <c r="A46" t="s">
        <v>116</v>
      </c>
      <c r="B46" t="s">
        <v>117</v>
      </c>
      <c r="E46" t="b">
        <v>1</v>
      </c>
      <c r="K46">
        <v>67.2</v>
      </c>
      <c r="L46">
        <f>SUM(49,85,60,60,49,60)</f>
        <v>363</v>
      </c>
      <c r="M46">
        <v>120</v>
      </c>
      <c r="N46">
        <v>127</v>
      </c>
      <c r="S46" t="b">
        <v>1</v>
      </c>
      <c r="AG46" t="b">
        <v>1</v>
      </c>
    </row>
    <row r="47" spans="1:33" x14ac:dyDescent="0.3">
      <c r="A47" t="s">
        <v>118</v>
      </c>
      <c r="B47" t="s">
        <v>119</v>
      </c>
      <c r="E47" t="b">
        <v>1</v>
      </c>
      <c r="K47">
        <v>92.6</v>
      </c>
      <c r="L47">
        <f>SUM(79,120,80,95,79,70)</f>
        <v>523</v>
      </c>
      <c r="M47">
        <v>45</v>
      </c>
      <c r="N47">
        <v>235</v>
      </c>
      <c r="S47" t="b">
        <v>1</v>
      </c>
      <c r="AG47" t="b">
        <v>1</v>
      </c>
    </row>
    <row r="48" spans="1:33" x14ac:dyDescent="0.3">
      <c r="A48" t="s">
        <v>198</v>
      </c>
      <c r="B48" t="s">
        <v>199</v>
      </c>
      <c r="C48" t="b">
        <v>1</v>
      </c>
      <c r="J48" t="b">
        <v>1</v>
      </c>
      <c r="K48">
        <v>8.8000000000000007</v>
      </c>
      <c r="L48">
        <f>SUM(100,100,100,100,100,100)</f>
        <v>600</v>
      </c>
      <c r="M48">
        <v>45</v>
      </c>
      <c r="N48">
        <v>270</v>
      </c>
      <c r="Y48" t="b">
        <v>1</v>
      </c>
      <c r="AG48" t="b">
        <v>1</v>
      </c>
    </row>
    <row r="49" spans="1:33" x14ac:dyDescent="0.3">
      <c r="A49" t="s">
        <v>197</v>
      </c>
      <c r="B49" t="s">
        <v>200</v>
      </c>
      <c r="C49" t="b">
        <v>1</v>
      </c>
      <c r="E49" t="b">
        <v>1</v>
      </c>
      <c r="K49">
        <v>269</v>
      </c>
      <c r="L49">
        <f>SUM(90,110,106,154,90,130)</f>
        <v>680</v>
      </c>
      <c r="M49">
        <v>3</v>
      </c>
      <c r="N49">
        <v>306</v>
      </c>
      <c r="Y49" t="b">
        <v>1</v>
      </c>
      <c r="AG49" t="b">
        <v>1</v>
      </c>
    </row>
    <row r="50" spans="1:33" x14ac:dyDescent="0.3">
      <c r="A50" t="s">
        <v>120</v>
      </c>
      <c r="B50" t="s">
        <v>121</v>
      </c>
      <c r="F50" t="b">
        <v>1</v>
      </c>
      <c r="K50">
        <v>21.8</v>
      </c>
      <c r="L50">
        <f>SUM(55,20,50,25,25,30)</f>
        <v>205</v>
      </c>
      <c r="M50">
        <v>120</v>
      </c>
      <c r="N50">
        <v>72</v>
      </c>
      <c r="Z50" t="b">
        <v>1</v>
      </c>
      <c r="AG50" t="b">
        <v>1</v>
      </c>
    </row>
    <row r="51" spans="1:33" x14ac:dyDescent="0.3">
      <c r="A51" t="s">
        <v>122</v>
      </c>
      <c r="B51" t="s">
        <v>123</v>
      </c>
      <c r="F51" t="b">
        <v>1</v>
      </c>
      <c r="K51">
        <v>81.599999999999994</v>
      </c>
      <c r="L51">
        <f>SUM(70,50,60,50,90,65)</f>
        <v>385</v>
      </c>
      <c r="M51">
        <v>127</v>
      </c>
      <c r="N51">
        <v>147</v>
      </c>
      <c r="AC51" t="b">
        <v>1</v>
      </c>
      <c r="AG51" t="b">
        <v>1</v>
      </c>
    </row>
    <row r="52" spans="1:33" x14ac:dyDescent="0.3">
      <c r="A52" t="s">
        <v>124</v>
      </c>
      <c r="B52" t="s">
        <v>125</v>
      </c>
      <c r="G52" t="b">
        <v>1</v>
      </c>
      <c r="K52">
        <v>357.1</v>
      </c>
      <c r="L52">
        <f>SUM(79,60,95,100,125,81)</f>
        <v>540</v>
      </c>
      <c r="M52">
        <v>60</v>
      </c>
      <c r="N52">
        <v>189</v>
      </c>
      <c r="Q52" t="b">
        <v>1</v>
      </c>
      <c r="AG52" t="b">
        <v>1</v>
      </c>
    </row>
    <row r="53" spans="1:33" x14ac:dyDescent="0.3">
      <c r="A53" t="s">
        <v>126</v>
      </c>
      <c r="B53" t="s">
        <v>127</v>
      </c>
      <c r="G53" t="b">
        <v>1</v>
      </c>
      <c r="K53">
        <v>9.3000000000000007</v>
      </c>
      <c r="L53">
        <f>SUM(40,50,60,85,75,95)</f>
        <v>405</v>
      </c>
      <c r="M53">
        <v>200</v>
      </c>
      <c r="N53">
        <v>142</v>
      </c>
      <c r="S53" t="b">
        <v>1</v>
      </c>
      <c r="AG53" t="b">
        <v>1</v>
      </c>
    </row>
    <row r="54" spans="1:33" x14ac:dyDescent="0.3">
      <c r="A54" t="s">
        <v>128</v>
      </c>
      <c r="B54" t="s">
        <v>129</v>
      </c>
      <c r="C54" t="b">
        <v>1</v>
      </c>
      <c r="E54" t="b">
        <v>1</v>
      </c>
      <c r="K54">
        <v>132.30000000000001</v>
      </c>
      <c r="L54">
        <f>SUM(90,100,90,125,85,90)</f>
        <v>580</v>
      </c>
      <c r="M54">
        <v>3</v>
      </c>
      <c r="N54">
        <v>261</v>
      </c>
      <c r="P54" t="b">
        <v>1</v>
      </c>
      <c r="X54" t="b">
        <v>1</v>
      </c>
    </row>
    <row r="55" spans="1:33" x14ac:dyDescent="0.3">
      <c r="A55" t="s">
        <v>130</v>
      </c>
      <c r="B55" t="s">
        <v>131</v>
      </c>
      <c r="D55" t="b">
        <v>1</v>
      </c>
      <c r="K55">
        <v>89.9</v>
      </c>
      <c r="L55">
        <f>SUM(50,50,100,86,96,70)</f>
        <v>452</v>
      </c>
      <c r="M55">
        <v>90</v>
      </c>
      <c r="N55">
        <v>162</v>
      </c>
      <c r="O55" t="b">
        <v>1</v>
      </c>
      <c r="X55" t="b">
        <v>1</v>
      </c>
    </row>
    <row r="56" spans="1:33" x14ac:dyDescent="0.3">
      <c r="A56" t="s">
        <v>132</v>
      </c>
      <c r="B56" t="s">
        <v>133</v>
      </c>
      <c r="J56" t="b">
        <v>1</v>
      </c>
      <c r="K56">
        <v>11.9</v>
      </c>
      <c r="L56">
        <f>SUM(55,75,45,75,65,30)</f>
        <v>345</v>
      </c>
      <c r="M56">
        <v>255</v>
      </c>
      <c r="N56">
        <v>64</v>
      </c>
      <c r="R56" t="b">
        <v>1</v>
      </c>
      <c r="V56" t="b">
        <v>1</v>
      </c>
    </row>
    <row r="57" spans="1:33" x14ac:dyDescent="0.3">
      <c r="A57" t="s">
        <v>134</v>
      </c>
      <c r="B57" t="s">
        <v>135</v>
      </c>
      <c r="J57" t="b">
        <v>1</v>
      </c>
      <c r="K57">
        <v>25.6</v>
      </c>
      <c r="L57">
        <f>SUM(39,55,45,35,39,42)</f>
        <v>255</v>
      </c>
      <c r="M57">
        <v>255</v>
      </c>
      <c r="N57">
        <v>51</v>
      </c>
      <c r="O57" t="b">
        <v>1</v>
      </c>
      <c r="AG57" t="b">
        <v>1</v>
      </c>
    </row>
    <row r="58" spans="1:33" x14ac:dyDescent="0.3">
      <c r="A58" t="s">
        <v>136</v>
      </c>
      <c r="B58" t="s">
        <v>137</v>
      </c>
      <c r="I58" t="b">
        <v>1</v>
      </c>
      <c r="K58">
        <v>111.3</v>
      </c>
      <c r="L58">
        <f>SUM(75,80,83,70,70,101)</f>
        <v>479</v>
      </c>
      <c r="M58">
        <v>45</v>
      </c>
      <c r="N58">
        <v>172</v>
      </c>
      <c r="O58" t="b">
        <v>1</v>
      </c>
      <c r="X58" t="b">
        <v>1</v>
      </c>
    </row>
    <row r="59" spans="1:33" x14ac:dyDescent="0.3">
      <c r="A59" t="s">
        <v>138</v>
      </c>
      <c r="B59" t="s">
        <v>139</v>
      </c>
      <c r="H59" t="b">
        <v>1</v>
      </c>
      <c r="K59">
        <v>66.099999999999994</v>
      </c>
      <c r="L59">
        <f>SUM(55,60,63,50,50,71)</f>
        <v>349</v>
      </c>
      <c r="M59">
        <v>120</v>
      </c>
      <c r="N59">
        <v>113</v>
      </c>
      <c r="O59" t="b">
        <v>1</v>
      </c>
      <c r="X59" t="b">
        <v>1</v>
      </c>
    </row>
    <row r="60" spans="1:33" x14ac:dyDescent="0.3">
      <c r="A60" t="s">
        <v>140</v>
      </c>
      <c r="B60" t="s">
        <v>141</v>
      </c>
      <c r="H60" t="b">
        <v>1</v>
      </c>
      <c r="K60">
        <v>4</v>
      </c>
      <c r="L60">
        <f>SUM(40,45,40,35,35,56)</f>
        <v>251</v>
      </c>
      <c r="M60">
        <v>255</v>
      </c>
      <c r="N60">
        <v>55</v>
      </c>
      <c r="O60" t="b">
        <v>1</v>
      </c>
      <c r="X60" t="b">
        <v>1</v>
      </c>
    </row>
    <row r="61" spans="1:33" x14ac:dyDescent="0.3">
      <c r="A61" t="s">
        <v>142</v>
      </c>
      <c r="B61" t="s">
        <v>143</v>
      </c>
      <c r="I61" t="b">
        <v>1</v>
      </c>
      <c r="K61">
        <v>2.6</v>
      </c>
      <c r="L61">
        <f>SUM(30,75,35,30,30,65)</f>
        <v>265</v>
      </c>
      <c r="M61">
        <v>255</v>
      </c>
      <c r="N61">
        <v>53</v>
      </c>
      <c r="O61" t="b">
        <v>1</v>
      </c>
      <c r="X61" t="b">
        <v>1</v>
      </c>
    </row>
    <row r="62" spans="1:33" x14ac:dyDescent="0.3">
      <c r="A62" t="s">
        <v>144</v>
      </c>
      <c r="B62" t="s">
        <v>145</v>
      </c>
      <c r="H62" t="b">
        <v>1</v>
      </c>
      <c r="K62">
        <v>15.6</v>
      </c>
      <c r="L62">
        <f>SUM(90,65,50,35,35,15)</f>
        <v>290</v>
      </c>
      <c r="M62">
        <v>199</v>
      </c>
      <c r="N62">
        <v>58</v>
      </c>
      <c r="Z62" t="b">
        <v>1</v>
      </c>
      <c r="AG62" t="b">
        <v>1</v>
      </c>
    </row>
    <row r="63" spans="1:33" x14ac:dyDescent="0.3">
      <c r="A63" t="s">
        <v>146</v>
      </c>
      <c r="B63" t="s">
        <v>147</v>
      </c>
      <c r="G63" t="b">
        <v>1</v>
      </c>
      <c r="K63">
        <v>9.3000000000000007</v>
      </c>
      <c r="L63">
        <f>SUM(40,50,60,85,75,95)</f>
        <v>405</v>
      </c>
      <c r="M63">
        <v>200</v>
      </c>
      <c r="N63">
        <v>142</v>
      </c>
      <c r="S63" t="b">
        <v>1</v>
      </c>
      <c r="AG63" t="b">
        <v>1</v>
      </c>
    </row>
    <row r="64" spans="1:33" x14ac:dyDescent="0.3">
      <c r="A64" t="s">
        <v>148</v>
      </c>
      <c r="B64" t="s">
        <v>149</v>
      </c>
      <c r="J64" t="b">
        <v>1</v>
      </c>
      <c r="K64">
        <v>30</v>
      </c>
      <c r="L64">
        <f>SUM(35,55,35,30,30,35)</f>
        <v>220</v>
      </c>
      <c r="M64">
        <v>255</v>
      </c>
      <c r="N64">
        <v>56</v>
      </c>
      <c r="AC64" t="b">
        <v>1</v>
      </c>
      <c r="AG64" t="b">
        <v>1</v>
      </c>
    </row>
    <row r="65" spans="1:33" x14ac:dyDescent="0.3">
      <c r="A65" t="s">
        <v>150</v>
      </c>
      <c r="B65" t="s">
        <v>151</v>
      </c>
      <c r="I65" t="b">
        <v>1</v>
      </c>
      <c r="K65">
        <v>40.799999999999997</v>
      </c>
      <c r="L65">
        <f>SUM(60,81,55,50,70,97)</f>
        <v>413</v>
      </c>
      <c r="M65">
        <v>147</v>
      </c>
      <c r="N65">
        <v>145</v>
      </c>
      <c r="O65" t="b">
        <v>1</v>
      </c>
      <c r="AG65" t="b">
        <v>1</v>
      </c>
    </row>
    <row r="66" spans="1:33" x14ac:dyDescent="0.3">
      <c r="A66" t="s">
        <v>152</v>
      </c>
      <c r="B66" t="s">
        <v>153</v>
      </c>
      <c r="I66" t="b">
        <v>1</v>
      </c>
      <c r="K66">
        <v>7.7</v>
      </c>
      <c r="L66">
        <f>SUM(35,56,30,25,35,72)</f>
        <v>253</v>
      </c>
      <c r="M66">
        <v>255</v>
      </c>
      <c r="N66">
        <v>51</v>
      </c>
      <c r="O66" t="b">
        <v>1</v>
      </c>
      <c r="AG66" t="b">
        <v>1</v>
      </c>
    </row>
    <row r="67" spans="1:33" x14ac:dyDescent="0.3">
      <c r="A67" t="s">
        <v>154</v>
      </c>
      <c r="B67" t="s">
        <v>155</v>
      </c>
      <c r="F67" t="b">
        <v>1</v>
      </c>
      <c r="K67">
        <v>66.099999999999994</v>
      </c>
      <c r="L67">
        <f>SUM(115,90,65,45,115,58)</f>
        <v>488</v>
      </c>
      <c r="M67">
        <v>90</v>
      </c>
      <c r="N67">
        <v>171</v>
      </c>
      <c r="U67" t="b">
        <v>1</v>
      </c>
      <c r="AC67" t="b">
        <v>1</v>
      </c>
    </row>
    <row r="68" spans="1:33" x14ac:dyDescent="0.3">
      <c r="A68" t="s">
        <v>156</v>
      </c>
      <c r="B68" t="s">
        <v>157</v>
      </c>
      <c r="H68" t="b">
        <v>1</v>
      </c>
      <c r="K68">
        <v>26</v>
      </c>
      <c r="L68">
        <f>SUM(70,75,50,35,70,48)</f>
        <v>348</v>
      </c>
      <c r="M68">
        <v>180</v>
      </c>
      <c r="N68">
        <v>70</v>
      </c>
      <c r="U68" t="b">
        <v>1</v>
      </c>
      <c r="AC68" t="b">
        <v>1</v>
      </c>
    </row>
    <row r="69" spans="1:33" x14ac:dyDescent="0.3">
      <c r="A69" t="s">
        <v>158</v>
      </c>
      <c r="B69" t="s">
        <v>159</v>
      </c>
      <c r="J69" t="b">
        <v>1</v>
      </c>
      <c r="K69">
        <v>13.2</v>
      </c>
      <c r="L69">
        <f>SUM(34,46,35,35,45,20)</f>
        <v>215</v>
      </c>
      <c r="M69">
        <v>255</v>
      </c>
      <c r="N69">
        <v>43</v>
      </c>
      <c r="O69" t="b">
        <v>1</v>
      </c>
      <c r="AG69" t="b">
        <v>1</v>
      </c>
    </row>
    <row r="70" spans="1:33" x14ac:dyDescent="0.3">
      <c r="A70" t="s">
        <v>160</v>
      </c>
      <c r="B70" t="s">
        <v>161</v>
      </c>
      <c r="E70" t="b">
        <v>1</v>
      </c>
      <c r="K70">
        <v>53</v>
      </c>
      <c r="L70">
        <f>SUM(34,65,45,40,34,45)</f>
        <v>263</v>
      </c>
      <c r="M70">
        <v>235</v>
      </c>
      <c r="N70">
        <v>43</v>
      </c>
      <c r="S70" t="b">
        <v>1</v>
      </c>
      <c r="AG70" t="b">
        <v>1</v>
      </c>
    </row>
    <row r="71" spans="1:33" x14ac:dyDescent="0.3">
      <c r="A71" t="s">
        <v>162</v>
      </c>
      <c r="B71" t="s">
        <v>163</v>
      </c>
      <c r="D71" t="b">
        <v>1</v>
      </c>
      <c r="K71">
        <v>22</v>
      </c>
      <c r="L71">
        <f>SUM(55,35,50,25,25,15)</f>
        <v>205</v>
      </c>
      <c r="M71">
        <v>120</v>
      </c>
      <c r="N71">
        <v>71</v>
      </c>
      <c r="Z71" t="b">
        <v>1</v>
      </c>
      <c r="AG71" t="b">
        <v>1</v>
      </c>
    </row>
    <row r="72" spans="1:33" x14ac:dyDescent="0.3">
      <c r="A72" t="s">
        <v>164</v>
      </c>
      <c r="B72" t="s">
        <v>165</v>
      </c>
      <c r="J72" t="b">
        <v>1</v>
      </c>
      <c r="K72">
        <v>18.7</v>
      </c>
      <c r="L72">
        <f>SUM(40,60,40,40,40,30)</f>
        <v>250</v>
      </c>
      <c r="M72">
        <v>255</v>
      </c>
      <c r="N72">
        <v>50</v>
      </c>
      <c r="V72" t="b">
        <v>1</v>
      </c>
      <c r="Z72" t="b">
        <v>1</v>
      </c>
    </row>
    <row r="73" spans="1:33" x14ac:dyDescent="0.3">
      <c r="A73" t="s">
        <v>166</v>
      </c>
      <c r="B73" t="s">
        <v>167</v>
      </c>
      <c r="F73" t="b">
        <v>1</v>
      </c>
      <c r="K73">
        <v>18.7</v>
      </c>
      <c r="L73">
        <f>SUM(65,48,44,50,64,43)</f>
        <v>314</v>
      </c>
      <c r="M73">
        <v>45</v>
      </c>
      <c r="N73">
        <v>63</v>
      </c>
      <c r="Q73" t="b">
        <v>1</v>
      </c>
      <c r="AG73" t="b">
        <v>1</v>
      </c>
    </row>
    <row r="74" spans="1:33" x14ac:dyDescent="0.3">
      <c r="A74" t="s">
        <v>168</v>
      </c>
      <c r="B74" t="s">
        <v>169</v>
      </c>
      <c r="H74" t="b">
        <v>1</v>
      </c>
      <c r="K74">
        <v>134.5</v>
      </c>
      <c r="L74">
        <f>SUM(90,110,85,45,90,80)</f>
        <v>500</v>
      </c>
      <c r="M74">
        <v>45</v>
      </c>
      <c r="N74">
        <v>225</v>
      </c>
      <c r="O74" t="b">
        <v>1</v>
      </c>
      <c r="AG74" t="b">
        <v>1</v>
      </c>
    </row>
    <row r="75" spans="1:33" x14ac:dyDescent="0.3">
      <c r="A75" t="s">
        <v>170</v>
      </c>
      <c r="B75" t="s">
        <v>171</v>
      </c>
      <c r="E75" t="b">
        <v>1</v>
      </c>
      <c r="K75">
        <v>57.3</v>
      </c>
      <c r="L75">
        <f>SUM(75,120,80,75,75,60)</f>
        <v>485</v>
      </c>
      <c r="M75">
        <v>45</v>
      </c>
      <c r="N75">
        <v>218</v>
      </c>
      <c r="O75" t="b">
        <v>1</v>
      </c>
      <c r="X75" t="b">
        <v>1</v>
      </c>
    </row>
    <row r="76" spans="1:33" x14ac:dyDescent="0.3">
      <c r="A76" t="s">
        <v>172</v>
      </c>
      <c r="B76" t="s">
        <v>173</v>
      </c>
      <c r="H76" t="b">
        <v>1</v>
      </c>
      <c r="K76">
        <v>32.6</v>
      </c>
      <c r="L76">
        <f>SUM(50,85,55,40,50,75)</f>
        <v>355</v>
      </c>
      <c r="M76">
        <v>120</v>
      </c>
      <c r="N76">
        <v>50</v>
      </c>
      <c r="O76" t="b">
        <v>1</v>
      </c>
      <c r="X76" t="b">
        <v>1</v>
      </c>
    </row>
    <row r="77" spans="1:33" x14ac:dyDescent="0.3">
      <c r="A77" t="s">
        <v>174</v>
      </c>
      <c r="B77" t="s">
        <v>175</v>
      </c>
      <c r="G77" t="b">
        <v>1</v>
      </c>
      <c r="K77">
        <v>220.5</v>
      </c>
      <c r="L77">
        <f>SUM(83,82,80,100,100,80)</f>
        <v>525</v>
      </c>
      <c r="M77">
        <v>45</v>
      </c>
      <c r="N77">
        <v>263</v>
      </c>
      <c r="R77" t="b">
        <v>1</v>
      </c>
      <c r="V77" t="b">
        <v>1</v>
      </c>
    </row>
    <row r="78" spans="1:33" x14ac:dyDescent="0.3">
      <c r="A78" t="s">
        <v>176</v>
      </c>
      <c r="B78" t="s">
        <v>177</v>
      </c>
      <c r="E78" t="b">
        <v>1</v>
      </c>
      <c r="K78">
        <v>34.5</v>
      </c>
      <c r="L78">
        <f>SUM(65,105,80,100,70,70)</f>
        <v>490</v>
      </c>
      <c r="M78">
        <v>45</v>
      </c>
      <c r="N78">
        <v>221</v>
      </c>
      <c r="R78" t="b">
        <v>1</v>
      </c>
      <c r="V78" t="b">
        <v>1</v>
      </c>
    </row>
    <row r="79" spans="1:33" x14ac:dyDescent="0.3">
      <c r="A79" t="s">
        <v>178</v>
      </c>
      <c r="B79" t="s">
        <v>179</v>
      </c>
      <c r="G79" t="b">
        <v>1</v>
      </c>
      <c r="K79">
        <v>41</v>
      </c>
      <c r="L79">
        <f>SUM(85,80,75,110,90,50)</f>
        <v>490</v>
      </c>
      <c r="M79">
        <v>45</v>
      </c>
      <c r="N79">
        <v>221</v>
      </c>
      <c r="R79" t="b">
        <v>1</v>
      </c>
      <c r="V79" t="b">
        <v>1</v>
      </c>
    </row>
    <row r="80" spans="1:33" x14ac:dyDescent="0.3">
      <c r="A80" t="s">
        <v>180</v>
      </c>
      <c r="B80" t="s">
        <v>181</v>
      </c>
      <c r="F80" t="b">
        <v>1</v>
      </c>
      <c r="K80">
        <v>49.6</v>
      </c>
      <c r="L80">
        <f>SUM(80,63,59,65,80,58)</f>
        <v>405</v>
      </c>
      <c r="M80">
        <v>45</v>
      </c>
      <c r="N80">
        <v>142</v>
      </c>
      <c r="Q80" t="b">
        <v>1</v>
      </c>
      <c r="AG80" t="b">
        <v>1</v>
      </c>
    </row>
    <row r="81" spans="1:33" x14ac:dyDescent="0.3">
      <c r="A81" t="s">
        <v>182</v>
      </c>
      <c r="B81" t="s">
        <v>183</v>
      </c>
      <c r="E81" t="b">
        <v>1</v>
      </c>
      <c r="K81">
        <v>59.5</v>
      </c>
      <c r="L81">
        <f>SUM(69,85,60,60,69,77)</f>
        <v>420</v>
      </c>
      <c r="M81">
        <v>255</v>
      </c>
      <c r="N81">
        <v>147</v>
      </c>
      <c r="O81" t="b">
        <v>1</v>
      </c>
      <c r="AG81" t="b">
        <v>1</v>
      </c>
    </row>
    <row r="82" spans="1:33" x14ac:dyDescent="0.3">
      <c r="A82" t="s">
        <v>184</v>
      </c>
      <c r="B82" t="s">
        <v>185</v>
      </c>
      <c r="E82" t="b">
        <v>1</v>
      </c>
      <c r="K82">
        <v>14.1</v>
      </c>
      <c r="L82">
        <f>SUM(50,90,65,85,45,55)</f>
        <v>390</v>
      </c>
      <c r="M82">
        <v>120</v>
      </c>
      <c r="N82">
        <v>137</v>
      </c>
      <c r="R82" t="b">
        <v>1</v>
      </c>
      <c r="V82" t="b">
        <v>1</v>
      </c>
    </row>
    <row r="83" spans="1:33" x14ac:dyDescent="0.3">
      <c r="A83" t="s">
        <v>186</v>
      </c>
      <c r="B83" t="s">
        <v>187</v>
      </c>
      <c r="D83" t="b">
        <v>1</v>
      </c>
      <c r="K83">
        <v>26.5</v>
      </c>
      <c r="L83">
        <f>SUM(45,70,140,85,50,45)</f>
        <v>435</v>
      </c>
      <c r="M83">
        <v>50</v>
      </c>
      <c r="N83">
        <v>196</v>
      </c>
      <c r="O83" t="b">
        <v>1</v>
      </c>
      <c r="AF83" t="b">
        <v>1</v>
      </c>
    </row>
    <row r="84" spans="1:33" x14ac:dyDescent="0.3">
      <c r="A84" t="s">
        <v>188</v>
      </c>
      <c r="B84" t="s">
        <v>189</v>
      </c>
      <c r="H84" t="b">
        <v>1</v>
      </c>
      <c r="K84">
        <v>7.9</v>
      </c>
      <c r="L84">
        <f>SUM(35,45,45,20,30,20)</f>
        <v>195</v>
      </c>
      <c r="M84">
        <v>255</v>
      </c>
      <c r="N84">
        <v>54</v>
      </c>
      <c r="Z84" t="b">
        <v>1</v>
      </c>
      <c r="AG84" t="b">
        <v>1</v>
      </c>
    </row>
    <row r="85" spans="1:33" x14ac:dyDescent="0.3">
      <c r="A85" t="s">
        <v>195</v>
      </c>
      <c r="B85" t="s">
        <v>196</v>
      </c>
      <c r="C85" t="b">
        <v>1</v>
      </c>
      <c r="I85" t="b">
        <v>1</v>
      </c>
      <c r="K85">
        <v>116</v>
      </c>
      <c r="L85">
        <f>SUM(85,90,90,125,90,100)</f>
        <v>580</v>
      </c>
      <c r="M85">
        <v>3</v>
      </c>
      <c r="N85">
        <v>261</v>
      </c>
      <c r="S85" t="b">
        <v>1</v>
      </c>
      <c r="X85" t="b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</dc:creator>
  <cp:lastModifiedBy>Chris F</cp:lastModifiedBy>
  <dcterms:created xsi:type="dcterms:W3CDTF">2022-05-16T19:19:48Z</dcterms:created>
  <dcterms:modified xsi:type="dcterms:W3CDTF">2022-05-18T18:27:45Z</dcterms:modified>
</cp:coreProperties>
</file>