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Sweeps\"/>
    </mc:Choice>
  </mc:AlternateContent>
  <xr:revisionPtr revIDLastSave="0" documentId="13_ncr:1_{83D457EB-A648-45D1-A553-FD08B56C10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phs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0" l="1"/>
  <c r="M39" i="10"/>
  <c r="M38" i="10"/>
  <c r="M37" i="10"/>
  <c r="M36" i="10"/>
  <c r="L38" i="10"/>
  <c r="L37" i="10"/>
  <c r="L36" i="10"/>
  <c r="R39" i="10"/>
  <c r="R38" i="10"/>
  <c r="R37" i="10"/>
  <c r="Q39" i="10"/>
  <c r="Q38" i="10"/>
  <c r="Q37" i="10"/>
  <c r="R36" i="10"/>
  <c r="Q36" i="10"/>
  <c r="G24" i="10"/>
  <c r="G25" i="10"/>
  <c r="G26" i="10"/>
  <c r="G27" i="10"/>
  <c r="G28" i="10"/>
  <c r="G29" i="10"/>
  <c r="G30" i="10"/>
  <c r="G31" i="10"/>
  <c r="G32" i="10"/>
  <c r="G33" i="10"/>
  <c r="G34" i="10"/>
  <c r="G23" i="10"/>
  <c r="G4" i="10"/>
  <c r="G5" i="10"/>
  <c r="G6" i="10"/>
  <c r="G7" i="10"/>
  <c r="G8" i="10"/>
  <c r="G9" i="10"/>
  <c r="G10" i="10"/>
  <c r="G11" i="10"/>
  <c r="G12" i="10"/>
  <c r="G13" i="10"/>
  <c r="G14" i="10"/>
  <c r="G3" i="10"/>
  <c r="E37" i="10"/>
  <c r="F37" i="10"/>
  <c r="E36" i="10"/>
  <c r="F36" i="10"/>
  <c r="E35" i="10"/>
  <c r="F35" i="10"/>
  <c r="E17" i="10"/>
  <c r="F17" i="10"/>
  <c r="E16" i="10"/>
  <c r="F16" i="10"/>
  <c r="E15" i="10"/>
  <c r="F15" i="10"/>
</calcChain>
</file>

<file path=xl/sharedStrings.xml><?xml version="1.0" encoding="utf-8"?>
<sst xmlns="http://schemas.openxmlformats.org/spreadsheetml/2006/main" count="61" uniqueCount="47">
  <si>
    <t>Name</t>
  </si>
  <si>
    <t>Runtime</t>
  </si>
  <si>
    <t>lstm_hidden_size</t>
  </si>
  <si>
    <t>n_lstm_layers</t>
  </si>
  <si>
    <t>best_rew</t>
  </si>
  <si>
    <t>rare-sweep-12</t>
  </si>
  <si>
    <t>cosmic-sweep-11</t>
  </si>
  <si>
    <t>gallant-sweep-10</t>
  </si>
  <si>
    <t>vivid-sweep-9</t>
  </si>
  <si>
    <t>effortless-sweep-8</t>
  </si>
  <si>
    <t>clean-sweep-7</t>
  </si>
  <si>
    <t>hearty-sweep-6</t>
  </si>
  <si>
    <t>devout-sweep-5</t>
  </si>
  <si>
    <t>fearless-sweep-4</t>
  </si>
  <si>
    <t>glorious-sweep-3</t>
  </si>
  <si>
    <t>confused-sweep-2</t>
  </si>
  <si>
    <t>treasured-sweep-1</t>
  </si>
  <si>
    <t>min</t>
  </si>
  <si>
    <t>max</t>
  </si>
  <si>
    <t>avg</t>
  </si>
  <si>
    <t>legendary-sweep-12</t>
  </si>
  <si>
    <t>dulcet-sweep-11</t>
  </si>
  <si>
    <t>ethereal-sweep-10</t>
  </si>
  <si>
    <t>dutiful-sweep-9</t>
  </si>
  <si>
    <t>devout-sweep-8</t>
  </si>
  <si>
    <t>radiant-sweep-7</t>
  </si>
  <si>
    <t>blooming-sweep-6</t>
  </si>
  <si>
    <t>fluent-sweep-5</t>
  </si>
  <si>
    <t>frosty-sweep-4</t>
  </si>
  <si>
    <t>revived-sweep-3</t>
  </si>
  <si>
    <t>azure-sweep-2</t>
  </si>
  <si>
    <t>woven-sweep-1</t>
  </si>
  <si>
    <t>Adding layers to the LSTM makes the training noticeably slower, and does not improve the reward. In fact it slightly decreases the reward.</t>
  </si>
  <si>
    <t>Increasing the size of the hidden state does not affect the runtime, but does increase the reward.</t>
  </si>
  <si>
    <t>MLP</t>
  </si>
  <si>
    <t>Runtime (% of MLP)</t>
  </si>
  <si>
    <t>avg runtime (%)</t>
  </si>
  <si>
    <t>Sharing the LSTM makes the training 14% faster than the non-shared, but does not increase the amount of reward obtained.</t>
  </si>
  <si>
    <t>Hence, it is best to use only one LSTM layer and many nodes in the hidden state.</t>
  </si>
  <si>
    <t>Summary</t>
  </si>
  <si>
    <t>Separate LSTM</t>
  </si>
  <si>
    <t>Shared LSTM</t>
  </si>
  <si>
    <t>hidden_size</t>
  </si>
  <si>
    <t>Error bars [down, up]</t>
  </si>
  <si>
    <t>Avg rew</t>
  </si>
  <si>
    <t>Separate LSTM:</t>
  </si>
  <si>
    <t>Shared LSTM: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</si>
</sst>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8311461067367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Separate LSTM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2799650043744537E-4"/>
                  <c:y val="-7.6303951589384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graphs!$C$3:$C$14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</c:numCache>
            </c:numRef>
          </c:xVal>
          <c:yVal>
            <c:numRef>
              <c:f>graphs!$G$3:$G$14</c:f>
              <c:numCache>
                <c:formatCode>General</c:formatCode>
                <c:ptCount val="12"/>
                <c:pt idx="0">
                  <c:v>120.14184397163122</c:v>
                </c:pt>
                <c:pt idx="1">
                  <c:v>126.59574468085107</c:v>
                </c:pt>
                <c:pt idx="2">
                  <c:v>124.39716312056737</c:v>
                </c:pt>
                <c:pt idx="3">
                  <c:v>121.20567375886525</c:v>
                </c:pt>
                <c:pt idx="4">
                  <c:v>129.8581560283688</c:v>
                </c:pt>
                <c:pt idx="5">
                  <c:v>129.14893617021278</c:v>
                </c:pt>
                <c:pt idx="6">
                  <c:v>135.31914893617022</c:v>
                </c:pt>
                <c:pt idx="7">
                  <c:v>136.59574468085108</c:v>
                </c:pt>
                <c:pt idx="8">
                  <c:v>139.00709219858157</c:v>
                </c:pt>
                <c:pt idx="9">
                  <c:v>139.9290780141844</c:v>
                </c:pt>
                <c:pt idx="10">
                  <c:v>142.7659574468085</c:v>
                </c:pt>
                <c:pt idx="11">
                  <c:v>139.71631205673759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A-49A3-A4C6-D01174C3C622}"/>
            </c:ext>
          </c:extLst>
        </c:ser>
        <c:ser>
          <c:idx val="1"/>
          <c:order val="1"/>
          <c:tx>
            <c:v>Shared LSTM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2799650043744537E-4"/>
                  <c:y val="-4.0474992709244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graphs!$C$23:$C$34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</c:numCache>
            </c:numRef>
          </c:xVal>
          <c:yVal>
            <c:numRef>
              <c:f>graphs!$G$23:$G$34</c:f>
              <c:numCache>
                <c:formatCode>General</c:formatCode>
                <c:ptCount val="12"/>
                <c:pt idx="0">
                  <c:v>110.70921985815603</c:v>
                </c:pt>
                <c:pt idx="1">
                  <c:v>111.13475177304966</c:v>
                </c:pt>
                <c:pt idx="2">
                  <c:v>110.21276595744681</c:v>
                </c:pt>
                <c:pt idx="3">
                  <c:v>106.87943262411348</c:v>
                </c:pt>
                <c:pt idx="4">
                  <c:v>113.33333333333333</c:v>
                </c:pt>
                <c:pt idx="5">
                  <c:v>113.19148936170214</c:v>
                </c:pt>
                <c:pt idx="6">
                  <c:v>109.14893617021278</c:v>
                </c:pt>
                <c:pt idx="7">
                  <c:v>115.39007092198581</c:v>
                </c:pt>
                <c:pt idx="8">
                  <c:v>118.51063829787233</c:v>
                </c:pt>
                <c:pt idx="9">
                  <c:v>117.09219858156028</c:v>
                </c:pt>
                <c:pt idx="10">
                  <c:v>113.97163120567375</c:v>
                </c:pt>
                <c:pt idx="11">
                  <c:v>123.26241134751771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A-49A3-A4C6-D01174C3C622}"/>
            </c:ext>
          </c:extLst>
        </c:ser>
        <c:ser>
          <c:idx val="2"/>
          <c:order val="2"/>
          <c:tx>
            <c:v>No LSTM</c:v>
          </c:tx>
          <c:spPr>
            <a:ln w="317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graphs!$Y$5:$Y$6</c:f>
              <c:numCache>
                <c:formatCode>General</c:formatCode>
                <c:ptCount val="2"/>
                <c:pt idx="0">
                  <c:v>32</c:v>
                </c:pt>
                <c:pt idx="1">
                  <c:v>256</c:v>
                </c:pt>
              </c:numCache>
            </c:numRef>
          </c:xVal>
          <c:yVal>
            <c:numRef>
              <c:f>graphs!$AA$5:$AA$6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A-49A3-A4C6-D01174C3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16144"/>
        <c:axId val="661216464"/>
      </c:scatterChart>
      <c:valAx>
        <c:axId val="6612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lstm_hidden_size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6464"/>
        <c:crosses val="autoZero"/>
        <c:crossBetween val="midCat"/>
      </c:valAx>
      <c:valAx>
        <c:axId val="66121646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Runtime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6482939632547"/>
          <c:y val="0.56539297171186931"/>
          <c:w val="0.2948202099737533"/>
          <c:h val="0.18345071449402159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8311461067367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Separate LSTM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65704286964129E-2"/>
                  <c:y val="-5.9850904053659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graphs!$G$3:$G$14</c:f>
              <c:numCache>
                <c:formatCode>General</c:formatCode>
                <c:ptCount val="12"/>
                <c:pt idx="0">
                  <c:v>120.14184397163122</c:v>
                </c:pt>
                <c:pt idx="1">
                  <c:v>126.59574468085107</c:v>
                </c:pt>
                <c:pt idx="2">
                  <c:v>124.39716312056737</c:v>
                </c:pt>
                <c:pt idx="3">
                  <c:v>121.20567375886525</c:v>
                </c:pt>
                <c:pt idx="4">
                  <c:v>129.8581560283688</c:v>
                </c:pt>
                <c:pt idx="5">
                  <c:v>129.14893617021278</c:v>
                </c:pt>
                <c:pt idx="6">
                  <c:v>135.31914893617022</c:v>
                </c:pt>
                <c:pt idx="7">
                  <c:v>136.59574468085108</c:v>
                </c:pt>
                <c:pt idx="8">
                  <c:v>139.00709219858157</c:v>
                </c:pt>
                <c:pt idx="9">
                  <c:v>139.9290780141844</c:v>
                </c:pt>
                <c:pt idx="10">
                  <c:v>142.7659574468085</c:v>
                </c:pt>
                <c:pt idx="11">
                  <c:v>139.71631205673759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C-4C16-BC26-BDE94BDD504E}"/>
            </c:ext>
          </c:extLst>
        </c:ser>
        <c:ser>
          <c:idx val="1"/>
          <c:order val="1"/>
          <c:tx>
            <c:v>Shared LSTM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753937007874013E-2"/>
                  <c:y val="4.0011300670749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graphs!$D$23:$D$34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graphs!$G$23:$G$34</c:f>
              <c:numCache>
                <c:formatCode>General</c:formatCode>
                <c:ptCount val="12"/>
                <c:pt idx="0">
                  <c:v>110.70921985815603</c:v>
                </c:pt>
                <c:pt idx="1">
                  <c:v>111.13475177304966</c:v>
                </c:pt>
                <c:pt idx="2">
                  <c:v>110.21276595744681</c:v>
                </c:pt>
                <c:pt idx="3">
                  <c:v>106.87943262411348</c:v>
                </c:pt>
                <c:pt idx="4">
                  <c:v>113.33333333333333</c:v>
                </c:pt>
                <c:pt idx="5">
                  <c:v>113.19148936170214</c:v>
                </c:pt>
                <c:pt idx="6">
                  <c:v>109.14893617021278</c:v>
                </c:pt>
                <c:pt idx="7">
                  <c:v>115.39007092198581</c:v>
                </c:pt>
                <c:pt idx="8">
                  <c:v>118.51063829787233</c:v>
                </c:pt>
                <c:pt idx="9">
                  <c:v>117.09219858156028</c:v>
                </c:pt>
                <c:pt idx="10">
                  <c:v>113.97163120567375</c:v>
                </c:pt>
                <c:pt idx="11">
                  <c:v>123.26241134751771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C-4C16-BC26-BDE94BDD504E}"/>
            </c:ext>
          </c:extLst>
        </c:ser>
        <c:ser>
          <c:idx val="2"/>
          <c:order val="2"/>
          <c:tx>
            <c:v>No LSTM</c:v>
          </c:tx>
          <c:spPr>
            <a:ln w="317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graphs!$Z$5:$Z$6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graphs!$AA$5:$AA$6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C-4C16-BC26-BDE94BDD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16144"/>
        <c:axId val="661216464"/>
      </c:scatterChart>
      <c:valAx>
        <c:axId val="6612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n_lstm_layers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6464"/>
        <c:crosses val="autoZero"/>
        <c:crossBetween val="midCat"/>
      </c:valAx>
      <c:valAx>
        <c:axId val="66121646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975940507436566"/>
          <c:y val="0.57002260134149885"/>
          <c:w val="0.28926465441819765"/>
          <c:h val="0.1695618256051327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83114610673676"/>
          <c:h val="0.74350320793234181"/>
        </c:manualLayout>
      </c:layout>
      <c:scatterChart>
        <c:scatterStyle val="lineMarker"/>
        <c:varyColors val="0"/>
        <c:ser>
          <c:idx val="2"/>
          <c:order val="0"/>
          <c:tx>
            <c:v>Separate LSTM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graphs!$M$36:$M$39</c:f>
                <c:numCache>
                  <c:formatCode>General</c:formatCode>
                  <c:ptCount val="4"/>
                  <c:pt idx="0">
                    <c:v>28.17</c:v>
                  </c:pt>
                  <c:pt idx="1">
                    <c:v>82</c:v>
                  </c:pt>
                  <c:pt idx="2">
                    <c:v>60.5</c:v>
                  </c:pt>
                  <c:pt idx="3">
                    <c:v>134.5</c:v>
                  </c:pt>
                </c:numCache>
              </c:numRef>
            </c:plus>
            <c:minus>
              <c:numRef>
                <c:f>graphs!$L$36:$L$39</c:f>
                <c:numCache>
                  <c:formatCode>General</c:formatCode>
                  <c:ptCount val="4"/>
                  <c:pt idx="0">
                    <c:v>36.83</c:v>
                  </c:pt>
                  <c:pt idx="1">
                    <c:v>74</c:v>
                  </c:pt>
                  <c:pt idx="2">
                    <c:v>58</c:v>
                  </c:pt>
                  <c:pt idx="3">
                    <c:v>105.5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headEnd type="none"/>
                <a:tailEnd type="none" w="med" len="med"/>
              </a:ln>
              <a:effectLst/>
            </c:spPr>
          </c:errBars>
          <c:xVal>
            <c:numRef>
              <c:f>graphs!$J$36:$J$39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graphs!$K$36:$K$39</c:f>
              <c:numCache>
                <c:formatCode>General</c:formatCode>
                <c:ptCount val="4"/>
                <c:pt idx="0">
                  <c:v>121.83</c:v>
                </c:pt>
                <c:pt idx="1">
                  <c:v>180</c:v>
                </c:pt>
                <c:pt idx="2">
                  <c:v>165</c:v>
                </c:pt>
                <c:pt idx="3">
                  <c:v>224.5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1-4D8A-A93B-8641E1EB9BE5}"/>
            </c:ext>
          </c:extLst>
        </c:ser>
        <c:ser>
          <c:idx val="3"/>
          <c:order val="1"/>
          <c:tx>
            <c:v>Shared LSTM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graphs!$R$36:$R$39</c:f>
                <c:numCache>
                  <c:formatCode>General</c:formatCode>
                  <c:ptCount val="4"/>
                  <c:pt idx="0">
                    <c:v>4</c:v>
                  </c:pt>
                  <c:pt idx="1">
                    <c:v>94.699999999999989</c:v>
                  </c:pt>
                  <c:pt idx="2">
                    <c:v>62.330000000000013</c:v>
                  </c:pt>
                  <c:pt idx="3">
                    <c:v>111.833</c:v>
                  </c:pt>
                </c:numCache>
              </c:numRef>
            </c:plus>
            <c:minus>
              <c:numRef>
                <c:f>graphs!$Q$36:$Q$39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66.800000000000011</c:v>
                  </c:pt>
                  <c:pt idx="2">
                    <c:v>53.669999999999987</c:v>
                  </c:pt>
                  <c:pt idx="3">
                    <c:v>106.667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  <a:tailEnd type="none"/>
              </a:ln>
              <a:effectLst/>
            </c:spPr>
          </c:errBars>
          <c:xVal>
            <c:numRef>
              <c:f>graphs!$O$36:$O$39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graphs!$P$36:$P$39</c:f>
              <c:numCache>
                <c:formatCode>General</c:formatCode>
                <c:ptCount val="4"/>
                <c:pt idx="0">
                  <c:v>83</c:v>
                </c:pt>
                <c:pt idx="1">
                  <c:v>139.30000000000001</c:v>
                </c:pt>
                <c:pt idx="2">
                  <c:v>140.66999999999999</c:v>
                </c:pt>
                <c:pt idx="3">
                  <c:v>194.167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1-4D8A-A93B-8641E1EB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16144"/>
        <c:axId val="661216464"/>
        <c:extLst/>
      </c:scatterChart>
      <c:valAx>
        <c:axId val="6612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lstm_hidden_size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6464"/>
        <c:crosses val="autoZero"/>
        <c:crossBetween val="midCat"/>
      </c:valAx>
      <c:valAx>
        <c:axId val="66121646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20384951881014"/>
          <c:y val="6.5399168853893269E-2"/>
          <c:w val="0.27398687664041987"/>
          <c:h val="0.15625109361329836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0</xdr:rowOff>
    </xdr:from>
    <xdr:to>
      <xdr:col>15</xdr:col>
      <xdr:colOff>297180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09A7F-D754-4DC6-B125-39707A2AF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0</xdr:row>
      <xdr:rowOff>0</xdr:rowOff>
    </xdr:from>
    <xdr:to>
      <xdr:col>23</xdr:col>
      <xdr:colOff>312420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B2C37-8CF6-4501-B526-203CAA980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18</xdr:row>
      <xdr:rowOff>0</xdr:rowOff>
    </xdr:from>
    <xdr:to>
      <xdr:col>16</xdr:col>
      <xdr:colOff>312420</xdr:colOff>
      <xdr:row>32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3F758-7809-4B5E-BD8E-A308F7619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27FF-51B8-452A-B426-D44188E083CE}">
  <dimension ref="A1:AA50"/>
  <sheetViews>
    <sheetView tabSelected="1" zoomScaleNormal="100" workbookViewId="0">
      <selection activeCell="S22" sqref="S22"/>
    </sheetView>
  </sheetViews>
  <sheetFormatPr defaultRowHeight="14.4" x14ac:dyDescent="0.3"/>
  <cols>
    <col min="6" max="6" width="12" bestFit="1" customWidth="1"/>
  </cols>
  <sheetData>
    <row r="1" spans="1:27" x14ac:dyDescent="0.3">
      <c r="A1" t="s">
        <v>45</v>
      </c>
    </row>
    <row r="2" spans="1:27" x14ac:dyDescent="0.3">
      <c r="B2" s="1" t="s">
        <v>0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35</v>
      </c>
    </row>
    <row r="3" spans="1:27" x14ac:dyDescent="0.3">
      <c r="B3" s="1" t="s">
        <v>31</v>
      </c>
      <c r="C3" s="1">
        <v>32</v>
      </c>
      <c r="D3" s="1">
        <v>1</v>
      </c>
      <c r="E3" s="1">
        <v>150</v>
      </c>
      <c r="F3" s="1">
        <v>1694</v>
      </c>
      <c r="G3" s="1">
        <f>F3/(23.5*60)*100</f>
        <v>120.14184397163122</v>
      </c>
      <c r="Y3" t="s">
        <v>34</v>
      </c>
    </row>
    <row r="4" spans="1:27" x14ac:dyDescent="0.3">
      <c r="B4" s="1" t="s">
        <v>28</v>
      </c>
      <c r="C4" s="1">
        <v>64</v>
      </c>
      <c r="D4" s="1">
        <v>1</v>
      </c>
      <c r="E4" s="1">
        <v>262</v>
      </c>
      <c r="F4" s="1">
        <v>1785</v>
      </c>
      <c r="G4" s="1">
        <f>F4/(23.5*60)*100</f>
        <v>126.59574468085107</v>
      </c>
      <c r="Y4" t="s">
        <v>2</v>
      </c>
      <c r="Z4" t="s">
        <v>3</v>
      </c>
      <c r="AA4" t="s">
        <v>36</v>
      </c>
    </row>
    <row r="5" spans="1:27" x14ac:dyDescent="0.3">
      <c r="B5" s="1" t="s">
        <v>25</v>
      </c>
      <c r="C5" s="1">
        <v>128</v>
      </c>
      <c r="D5" s="1">
        <v>1</v>
      </c>
      <c r="E5" s="1">
        <v>225.5</v>
      </c>
      <c r="F5" s="1">
        <v>1754</v>
      </c>
      <c r="G5" s="1">
        <f>F5/(23.5*60)*100</f>
        <v>124.39716312056737</v>
      </c>
      <c r="Y5">
        <v>32</v>
      </c>
      <c r="Z5">
        <v>1</v>
      </c>
      <c r="AA5">
        <v>100</v>
      </c>
    </row>
    <row r="6" spans="1:27" x14ac:dyDescent="0.3">
      <c r="B6" s="1" t="s">
        <v>22</v>
      </c>
      <c r="C6" s="1">
        <v>256</v>
      </c>
      <c r="D6" s="1">
        <v>1</v>
      </c>
      <c r="E6" s="1">
        <v>152</v>
      </c>
      <c r="F6" s="1">
        <v>1709</v>
      </c>
      <c r="G6" s="1">
        <f>F6/(23.5*60)*100</f>
        <v>121.20567375886525</v>
      </c>
      <c r="Y6">
        <v>256</v>
      </c>
      <c r="Z6">
        <v>3</v>
      </c>
      <c r="AA6">
        <v>100</v>
      </c>
    </row>
    <row r="7" spans="1:27" x14ac:dyDescent="0.3">
      <c r="B7" s="1" t="s">
        <v>30</v>
      </c>
      <c r="C7" s="1">
        <v>32</v>
      </c>
      <c r="D7" s="1">
        <v>2</v>
      </c>
      <c r="E7" s="1">
        <v>85</v>
      </c>
      <c r="F7" s="1">
        <v>1831</v>
      </c>
      <c r="G7" s="1">
        <f>F7/(23.5*60)*100</f>
        <v>129.8581560283688</v>
      </c>
    </row>
    <row r="8" spans="1:27" x14ac:dyDescent="0.3">
      <c r="B8" s="1" t="s">
        <v>27</v>
      </c>
      <c r="C8" s="1">
        <v>64</v>
      </c>
      <c r="D8" s="1">
        <v>2</v>
      </c>
      <c r="E8" s="1">
        <v>106</v>
      </c>
      <c r="F8" s="1">
        <v>1821</v>
      </c>
      <c r="G8" s="1">
        <f>F8/(23.5*60)*100</f>
        <v>129.14893617021278</v>
      </c>
    </row>
    <row r="9" spans="1:27" x14ac:dyDescent="0.3">
      <c r="B9" s="1" t="s">
        <v>24</v>
      </c>
      <c r="C9" s="1">
        <v>128</v>
      </c>
      <c r="D9" s="1">
        <v>2</v>
      </c>
      <c r="E9" s="1">
        <v>107</v>
      </c>
      <c r="F9" s="1">
        <v>1908</v>
      </c>
      <c r="G9" s="1">
        <f>F9/(23.5*60)*100</f>
        <v>135.31914893617022</v>
      </c>
    </row>
    <row r="10" spans="1:27" x14ac:dyDescent="0.3">
      <c r="B10" s="1" t="s">
        <v>21</v>
      </c>
      <c r="C10" s="1">
        <v>256</v>
      </c>
      <c r="D10" s="1">
        <v>2</v>
      </c>
      <c r="E10" s="1">
        <v>359</v>
      </c>
      <c r="F10" s="1">
        <v>1926</v>
      </c>
      <c r="G10" s="1">
        <f>F10/(23.5*60)*100</f>
        <v>136.59574468085108</v>
      </c>
    </row>
    <row r="11" spans="1:27" x14ac:dyDescent="0.3">
      <c r="B11" s="1" t="s">
        <v>29</v>
      </c>
      <c r="C11" s="1">
        <v>32</v>
      </c>
      <c r="D11" s="1">
        <v>3</v>
      </c>
      <c r="E11" s="1">
        <v>130.5</v>
      </c>
      <c r="F11" s="1">
        <v>1960</v>
      </c>
      <c r="G11" s="1">
        <f>F11/(23.5*60)*100</f>
        <v>139.00709219858157</v>
      </c>
    </row>
    <row r="12" spans="1:27" x14ac:dyDescent="0.3">
      <c r="B12" s="1" t="s">
        <v>26</v>
      </c>
      <c r="C12" s="1">
        <v>64</v>
      </c>
      <c r="D12" s="1">
        <v>3</v>
      </c>
      <c r="E12" s="1">
        <v>172</v>
      </c>
      <c r="F12" s="1">
        <v>1973</v>
      </c>
      <c r="G12" s="1">
        <f>F12/(23.5*60)*100</f>
        <v>139.9290780141844</v>
      </c>
    </row>
    <row r="13" spans="1:27" x14ac:dyDescent="0.3">
      <c r="B13" s="1" t="s">
        <v>23</v>
      </c>
      <c r="C13" s="1">
        <v>128</v>
      </c>
      <c r="D13" s="1">
        <v>3</v>
      </c>
      <c r="E13" s="1">
        <v>162.5</v>
      </c>
      <c r="F13" s="1">
        <v>2013</v>
      </c>
      <c r="G13" s="1">
        <f>F13/(23.5*60)*100</f>
        <v>142.7659574468085</v>
      </c>
    </row>
    <row r="14" spans="1:27" x14ac:dyDescent="0.3">
      <c r="B14" s="1" t="s">
        <v>20</v>
      </c>
      <c r="C14" s="1">
        <v>256</v>
      </c>
      <c r="D14" s="1">
        <v>3</v>
      </c>
      <c r="E14" s="1">
        <v>119</v>
      </c>
      <c r="F14" s="1">
        <v>1970</v>
      </c>
      <c r="G14" s="1">
        <f>F14/(23.5*60)*100</f>
        <v>139.71631205673759</v>
      </c>
    </row>
    <row r="15" spans="1:27" x14ac:dyDescent="0.3">
      <c r="D15" s="2" t="s">
        <v>17</v>
      </c>
      <c r="E15">
        <f>MIN(E3:E14)</f>
        <v>85</v>
      </c>
      <c r="F15">
        <f>MIN(F3:F14)</f>
        <v>1694</v>
      </c>
    </row>
    <row r="16" spans="1:27" x14ac:dyDescent="0.3">
      <c r="D16" s="2" t="s">
        <v>18</v>
      </c>
      <c r="E16">
        <f>MAX(E3:E14)</f>
        <v>359</v>
      </c>
      <c r="F16">
        <f>MAX(F3:F14)</f>
        <v>2013</v>
      </c>
    </row>
    <row r="17" spans="1:7" x14ac:dyDescent="0.3">
      <c r="D17" s="2" t="s">
        <v>19</v>
      </c>
      <c r="E17">
        <f>AVERAGE(E3:E14)</f>
        <v>169.20833333333334</v>
      </c>
      <c r="F17">
        <f>AVERAGE(F3:F14)</f>
        <v>1862</v>
      </c>
    </row>
    <row r="18" spans="1:7" x14ac:dyDescent="0.3">
      <c r="B18" s="2"/>
    </row>
    <row r="19" spans="1:7" x14ac:dyDescent="0.3">
      <c r="B19" s="2"/>
    </row>
    <row r="20" spans="1:7" x14ac:dyDescent="0.3">
      <c r="B20" s="2"/>
    </row>
    <row r="21" spans="1:7" x14ac:dyDescent="0.3">
      <c r="A21" t="s">
        <v>46</v>
      </c>
    </row>
    <row r="22" spans="1:7" x14ac:dyDescent="0.3">
      <c r="B22" s="1" t="s">
        <v>0</v>
      </c>
      <c r="C22" s="1" t="s">
        <v>2</v>
      </c>
      <c r="D22" s="1" t="s">
        <v>3</v>
      </c>
      <c r="E22" s="1" t="s">
        <v>4</v>
      </c>
      <c r="F22" s="1" t="s">
        <v>1</v>
      </c>
      <c r="G22" s="1" t="s">
        <v>35</v>
      </c>
    </row>
    <row r="23" spans="1:7" x14ac:dyDescent="0.3">
      <c r="B23" s="1" t="s">
        <v>16</v>
      </c>
      <c r="C23" s="1">
        <v>32</v>
      </c>
      <c r="D23" s="1">
        <v>1</v>
      </c>
      <c r="E23" s="1">
        <v>87</v>
      </c>
      <c r="F23" s="1">
        <v>1561</v>
      </c>
      <c r="G23" s="1">
        <f>F23/(23.5*60)*100</f>
        <v>110.70921985815603</v>
      </c>
    </row>
    <row r="24" spans="1:7" x14ac:dyDescent="0.3">
      <c r="B24" s="1" t="s">
        <v>13</v>
      </c>
      <c r="C24" s="1">
        <v>64</v>
      </c>
      <c r="D24" s="1">
        <v>1</v>
      </c>
      <c r="E24" s="1">
        <v>234</v>
      </c>
      <c r="F24" s="1">
        <v>1567</v>
      </c>
      <c r="G24" s="1">
        <f>F24/(23.5*60)*100</f>
        <v>111.13475177304966</v>
      </c>
    </row>
    <row r="25" spans="1:7" x14ac:dyDescent="0.3">
      <c r="B25" s="1" t="s">
        <v>10</v>
      </c>
      <c r="C25" s="1">
        <v>128</v>
      </c>
      <c r="D25" s="1">
        <v>1</v>
      </c>
      <c r="E25" s="1">
        <v>203</v>
      </c>
      <c r="F25" s="1">
        <v>1554</v>
      </c>
      <c r="G25" s="1">
        <f>F25/(23.5*60)*100</f>
        <v>110.21276595744681</v>
      </c>
    </row>
    <row r="26" spans="1:7" x14ac:dyDescent="0.3">
      <c r="B26" s="1" t="s">
        <v>7</v>
      </c>
      <c r="C26" s="1">
        <v>256</v>
      </c>
      <c r="D26" s="1">
        <v>1</v>
      </c>
      <c r="E26" s="1">
        <v>306</v>
      </c>
      <c r="F26" s="1">
        <v>1507</v>
      </c>
      <c r="G26" s="1">
        <f>F26/(23.5*60)*100</f>
        <v>106.87943262411348</v>
      </c>
    </row>
    <row r="27" spans="1:7" x14ac:dyDescent="0.3">
      <c r="B27" s="1" t="s">
        <v>15</v>
      </c>
      <c r="C27" s="1">
        <v>32</v>
      </c>
      <c r="D27" s="1">
        <v>2</v>
      </c>
      <c r="E27" s="1">
        <v>78</v>
      </c>
      <c r="F27" s="1">
        <v>1598</v>
      </c>
      <c r="G27" s="1">
        <f>F27/(23.5*60)*100</f>
        <v>113.33333333333333</v>
      </c>
    </row>
    <row r="28" spans="1:7" x14ac:dyDescent="0.3">
      <c r="B28" s="1" t="s">
        <v>12</v>
      </c>
      <c r="C28" s="1">
        <v>64</v>
      </c>
      <c r="D28" s="1">
        <v>2</v>
      </c>
      <c r="E28" s="1">
        <v>111.5</v>
      </c>
      <c r="F28" s="1">
        <v>1596</v>
      </c>
      <c r="G28" s="1">
        <f>F28/(23.5*60)*100</f>
        <v>113.19148936170214</v>
      </c>
    </row>
    <row r="29" spans="1:7" x14ac:dyDescent="0.3">
      <c r="B29" s="1" t="s">
        <v>9</v>
      </c>
      <c r="C29" s="1">
        <v>128</v>
      </c>
      <c r="D29" s="1">
        <v>2</v>
      </c>
      <c r="E29" s="1">
        <v>132</v>
      </c>
      <c r="F29" s="1">
        <v>1539</v>
      </c>
      <c r="G29" s="1">
        <f>F29/(23.5*60)*100</f>
        <v>109.14893617021278</v>
      </c>
    </row>
    <row r="30" spans="1:7" x14ac:dyDescent="0.3">
      <c r="B30" s="1" t="s">
        <v>6</v>
      </c>
      <c r="C30" s="1">
        <v>256</v>
      </c>
      <c r="D30" s="1">
        <v>2</v>
      </c>
      <c r="E30" s="1">
        <v>129</v>
      </c>
      <c r="F30" s="1">
        <v>1627</v>
      </c>
      <c r="G30" s="1">
        <f>F30/(23.5*60)*100</f>
        <v>115.39007092198581</v>
      </c>
    </row>
    <row r="31" spans="1:7" x14ac:dyDescent="0.3">
      <c r="B31" s="1" t="s">
        <v>14</v>
      </c>
      <c r="C31" s="1">
        <v>32</v>
      </c>
      <c r="D31" s="1">
        <v>3</v>
      </c>
      <c r="E31" s="1">
        <v>84</v>
      </c>
      <c r="F31" s="1">
        <v>1671</v>
      </c>
      <c r="G31" s="1">
        <f>F31/(23.5*60)*100</f>
        <v>118.51063829787233</v>
      </c>
    </row>
    <row r="32" spans="1:7" x14ac:dyDescent="0.3">
      <c r="B32" s="1" t="s">
        <v>11</v>
      </c>
      <c r="C32" s="1">
        <v>64</v>
      </c>
      <c r="D32" s="1">
        <v>3</v>
      </c>
      <c r="E32" s="1">
        <v>72.5</v>
      </c>
      <c r="F32" s="1">
        <v>1651</v>
      </c>
      <c r="G32" s="1">
        <f>F32/(23.5*60)*100</f>
        <v>117.09219858156028</v>
      </c>
    </row>
    <row r="33" spans="2:18" x14ac:dyDescent="0.3">
      <c r="B33" s="1" t="s">
        <v>8</v>
      </c>
      <c r="C33" s="1">
        <v>128</v>
      </c>
      <c r="D33" s="1">
        <v>3</v>
      </c>
      <c r="E33" s="1">
        <v>87</v>
      </c>
      <c r="F33" s="1">
        <v>1607</v>
      </c>
      <c r="G33" s="1">
        <f>F33/(23.5*60)*100</f>
        <v>113.97163120567375</v>
      </c>
    </row>
    <row r="34" spans="2:18" x14ac:dyDescent="0.3">
      <c r="B34" s="1" t="s">
        <v>5</v>
      </c>
      <c r="C34" s="1">
        <v>256</v>
      </c>
      <c r="D34" s="1">
        <v>3</v>
      </c>
      <c r="E34" s="1">
        <v>87.5</v>
      </c>
      <c r="F34" s="1">
        <v>1738</v>
      </c>
      <c r="G34" s="1">
        <f>F34/(23.5*60)*100</f>
        <v>123.26241134751771</v>
      </c>
      <c r="K34" t="s">
        <v>40</v>
      </c>
      <c r="P34" t="s">
        <v>41</v>
      </c>
    </row>
    <row r="35" spans="2:18" x14ac:dyDescent="0.3">
      <c r="D35" s="2" t="s">
        <v>17</v>
      </c>
      <c r="E35">
        <f t="shared" ref="E35" si="0">MIN(E23:E34)</f>
        <v>72.5</v>
      </c>
      <c r="F35">
        <f>MIN(F23:F34)</f>
        <v>1507</v>
      </c>
      <c r="J35" t="s">
        <v>42</v>
      </c>
      <c r="K35" t="s">
        <v>44</v>
      </c>
      <c r="L35" t="s">
        <v>43</v>
      </c>
      <c r="O35" t="s">
        <v>42</v>
      </c>
      <c r="P35" t="s">
        <v>44</v>
      </c>
      <c r="Q35" t="s">
        <v>43</v>
      </c>
    </row>
    <row r="36" spans="2:18" x14ac:dyDescent="0.3">
      <c r="D36" s="2" t="s">
        <v>18</v>
      </c>
      <c r="E36">
        <f t="shared" ref="E36" si="1">MAX(E23:E34)</f>
        <v>306</v>
      </c>
      <c r="F36">
        <f>MAX(F23:F34)</f>
        <v>1738</v>
      </c>
      <c r="J36">
        <v>32</v>
      </c>
      <c r="K36">
        <v>121.83</v>
      </c>
      <c r="L36">
        <f>K36-85</f>
        <v>36.83</v>
      </c>
      <c r="M36">
        <f>150-K36</f>
        <v>28.17</v>
      </c>
      <c r="O36">
        <v>32</v>
      </c>
      <c r="P36">
        <v>83</v>
      </c>
      <c r="Q36">
        <f>P36-78</f>
        <v>5</v>
      </c>
      <c r="R36">
        <f>87-P36</f>
        <v>4</v>
      </c>
    </row>
    <row r="37" spans="2:18" x14ac:dyDescent="0.3">
      <c r="D37" s="2" t="s">
        <v>19</v>
      </c>
      <c r="E37">
        <f t="shared" ref="E37" si="2">AVERAGE(E23:E34)</f>
        <v>134.29166666666666</v>
      </c>
      <c r="F37">
        <f>AVERAGE(F23:F34)</f>
        <v>1601.3333333333333</v>
      </c>
      <c r="J37">
        <v>64</v>
      </c>
      <c r="K37">
        <v>180</v>
      </c>
      <c r="L37">
        <f>K37-106</f>
        <v>74</v>
      </c>
      <c r="M37">
        <f>262-K37</f>
        <v>82</v>
      </c>
      <c r="O37">
        <v>64</v>
      </c>
      <c r="P37">
        <v>139.30000000000001</v>
      </c>
      <c r="Q37">
        <f>P37-72.5</f>
        <v>66.800000000000011</v>
      </c>
      <c r="R37">
        <f>234-P37</f>
        <v>94.699999999999989</v>
      </c>
    </row>
    <row r="38" spans="2:18" x14ac:dyDescent="0.3">
      <c r="B38" s="2"/>
      <c r="C38" s="2"/>
      <c r="J38">
        <v>128</v>
      </c>
      <c r="K38">
        <v>165</v>
      </c>
      <c r="L38">
        <f>K38-107</f>
        <v>58</v>
      </c>
      <c r="M38">
        <f>225.5-K38</f>
        <v>60.5</v>
      </c>
      <c r="O38">
        <v>128</v>
      </c>
      <c r="P38">
        <v>140.66999999999999</v>
      </c>
      <c r="Q38">
        <f>P38-87</f>
        <v>53.669999999999987</v>
      </c>
      <c r="R38">
        <f>203-P38</f>
        <v>62.330000000000013</v>
      </c>
    </row>
    <row r="39" spans="2:18" x14ac:dyDescent="0.3">
      <c r="B39" s="2"/>
      <c r="C39" s="2"/>
      <c r="J39">
        <v>256</v>
      </c>
      <c r="K39">
        <v>224.5</v>
      </c>
      <c r="L39">
        <f>K39-119</f>
        <v>105.5</v>
      </c>
      <c r="M39">
        <f>359-K39</f>
        <v>134.5</v>
      </c>
      <c r="O39">
        <v>256</v>
      </c>
      <c r="P39">
        <v>194.167</v>
      </c>
      <c r="Q39">
        <f>P39-87.5</f>
        <v>106.667</v>
      </c>
      <c r="R39">
        <f>306-P39</f>
        <v>111.833</v>
      </c>
    </row>
    <row r="40" spans="2:18" x14ac:dyDescent="0.3">
      <c r="B40" s="2"/>
      <c r="C40" s="2"/>
    </row>
    <row r="43" spans="2:18" x14ac:dyDescent="0.3">
      <c r="B43" t="s">
        <v>39</v>
      </c>
    </row>
    <row r="44" spans="2:18" x14ac:dyDescent="0.3">
      <c r="B44" t="s">
        <v>37</v>
      </c>
    </row>
    <row r="45" spans="2:18" x14ac:dyDescent="0.3">
      <c r="B45" t="s">
        <v>32</v>
      </c>
    </row>
    <row r="46" spans="2:18" x14ac:dyDescent="0.3">
      <c r="B46" t="s">
        <v>33</v>
      </c>
    </row>
    <row r="47" spans="2:18" x14ac:dyDescent="0.3">
      <c r="B47" t="s">
        <v>38</v>
      </c>
      <c r="C47" s="2"/>
      <c r="D47" s="2"/>
      <c r="E47" s="2"/>
      <c r="F47" s="2"/>
      <c r="G47" s="2"/>
      <c r="H47" s="2"/>
      <c r="I47" s="2"/>
    </row>
    <row r="48" spans="2:18" x14ac:dyDescent="0.3">
      <c r="B48" s="2"/>
      <c r="C48" s="2"/>
      <c r="D48" s="2"/>
      <c r="E48" s="2"/>
      <c r="F48" s="2"/>
      <c r="G48" s="2"/>
      <c r="H48" s="2"/>
      <c r="I48" s="2"/>
    </row>
    <row r="49" spans="2:9" x14ac:dyDescent="0.3">
      <c r="B49" s="2"/>
      <c r="C49" s="2"/>
      <c r="D49" s="2"/>
      <c r="E49" s="2"/>
      <c r="F49" s="2"/>
      <c r="G49" s="2"/>
      <c r="H49" s="2"/>
      <c r="I49" s="2"/>
    </row>
    <row r="50" spans="2:9" x14ac:dyDescent="0.3">
      <c r="B50" s="2"/>
      <c r="C50" s="2"/>
      <c r="D50" s="2"/>
      <c r="E50" s="2"/>
      <c r="F50" s="2"/>
      <c r="G50" s="2"/>
      <c r="H50" s="2"/>
      <c r="I50" s="2"/>
    </row>
  </sheetData>
  <sortState xmlns:xlrd2="http://schemas.microsoft.com/office/spreadsheetml/2017/richdata2" ref="B23:G34">
    <sortCondition ref="D23:D34"/>
    <sortCondition ref="C23:C34"/>
  </sortState>
  <conditionalFormatting sqref="F3:F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rgb="FF00B0F0"/>
        <color rgb="FFFF0000"/>
      </colorScale>
    </cfRule>
  </conditionalFormatting>
  <conditionalFormatting sqref="D19:F20 C39:F40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2022-11-02T11:24:13Z</dcterms:created>
  <dcterms:modified xsi:type="dcterms:W3CDTF">2023-04-04T16:18:12Z</dcterms:modified>
</cp:coreProperties>
</file>