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ess\Documents\GitHub\Senior-Design\Wing Tail Drag Buildup\"/>
    </mc:Choice>
  </mc:AlternateContent>
  <xr:revisionPtr revIDLastSave="0" documentId="13_ncr:1_{341CD41D-21AA-4203-99E5-341EC24FDC11}" xr6:coauthVersionLast="47" xr6:coauthVersionMax="47" xr10:uidLastSave="{00000000-0000-0000-0000-000000000000}"/>
  <bookViews>
    <workbookView xWindow="324" yWindow="960" windowWidth="17280" windowHeight="8880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5" i="1" l="1"/>
  <c r="B55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12" i="1"/>
  <c r="F13" i="1"/>
  <c r="B14" i="1"/>
  <c r="B13" i="1"/>
  <c r="B21" i="1"/>
  <c r="B24" i="1" s="1"/>
  <c r="P5" i="1"/>
  <c r="Q5" i="1"/>
  <c r="R5" i="1"/>
  <c r="O5" i="1"/>
  <c r="P6" i="1"/>
  <c r="Q6" i="1"/>
  <c r="R6" i="1"/>
  <c r="O6" i="1"/>
  <c r="C21" i="1"/>
  <c r="C23" i="1" s="1"/>
  <c r="C24" i="1" s="1"/>
  <c r="C60" i="1" s="1"/>
  <c r="D21" i="1"/>
  <c r="D23" i="1" s="1"/>
  <c r="D24" i="1" s="1"/>
  <c r="D60" i="1" s="1"/>
  <c r="E21" i="1"/>
  <c r="E23" i="1" s="1"/>
  <c r="E24" i="1" s="1"/>
  <c r="E60" i="1" s="1"/>
  <c r="F21" i="1"/>
  <c r="F23" i="1" s="1"/>
  <c r="F24" i="1" s="1"/>
  <c r="F60" i="1" s="1"/>
  <c r="G21" i="1"/>
  <c r="G23" i="1" s="1"/>
  <c r="G24" i="1" s="1"/>
  <c r="G60" i="1" s="1"/>
  <c r="H21" i="1"/>
  <c r="H23" i="1" s="1"/>
  <c r="H24" i="1" s="1"/>
  <c r="H60" i="1" s="1"/>
  <c r="I21" i="1"/>
  <c r="I23" i="1" s="1"/>
  <c r="I24" i="1" s="1"/>
  <c r="I60" i="1" s="1"/>
  <c r="J21" i="1"/>
  <c r="J23" i="1" s="1"/>
  <c r="J24" i="1" s="1"/>
  <c r="J60" i="1" s="1"/>
  <c r="K21" i="1"/>
  <c r="K23" i="1" s="1"/>
  <c r="K24" i="1" s="1"/>
  <c r="K60" i="1" s="1"/>
  <c r="L21" i="1"/>
  <c r="L23" i="1" s="1"/>
  <c r="L24" i="1" s="1"/>
  <c r="L60" i="1" s="1"/>
  <c r="M21" i="1"/>
  <c r="M23" i="1" s="1"/>
  <c r="M24" i="1" s="1"/>
  <c r="M60" i="1" s="1"/>
  <c r="N21" i="1"/>
  <c r="N23" i="1" s="1"/>
  <c r="N24" i="1" s="1"/>
  <c r="N60" i="1" s="1"/>
  <c r="O21" i="1"/>
  <c r="O23" i="1" s="1"/>
  <c r="O24" i="1" s="1"/>
  <c r="O60" i="1" s="1"/>
  <c r="P21" i="1"/>
  <c r="P23" i="1" s="1"/>
  <c r="P24" i="1" s="1"/>
  <c r="P60" i="1" s="1"/>
  <c r="Q21" i="1"/>
  <c r="Q23" i="1" s="1"/>
  <c r="Q24" i="1" s="1"/>
  <c r="Q60" i="1" s="1"/>
  <c r="R21" i="1"/>
  <c r="R23" i="1" s="1"/>
  <c r="R24" i="1" s="1"/>
  <c r="R60" i="1" s="1"/>
  <c r="S21" i="1"/>
  <c r="S23" i="1" s="1"/>
  <c r="S24" i="1" s="1"/>
  <c r="S60" i="1" s="1"/>
  <c r="T21" i="1"/>
  <c r="T23" i="1" s="1"/>
  <c r="T24" i="1" s="1"/>
  <c r="T60" i="1" s="1"/>
  <c r="U21" i="1"/>
  <c r="U23" i="1" s="1"/>
  <c r="U24" i="1" s="1"/>
  <c r="U60" i="1" s="1"/>
  <c r="V21" i="1"/>
  <c r="V23" i="1" s="1"/>
  <c r="V24" i="1" s="1"/>
  <c r="V60" i="1" s="1"/>
  <c r="R55" i="1" l="1"/>
  <c r="Q55" i="1"/>
  <c r="O55" i="1"/>
  <c r="N55" i="1"/>
  <c r="M55" i="1"/>
  <c r="L55" i="1"/>
  <c r="K55" i="1"/>
  <c r="J55" i="1"/>
  <c r="I55" i="1"/>
  <c r="H55" i="1"/>
  <c r="G55" i="1"/>
  <c r="V55" i="1"/>
  <c r="F55" i="1"/>
  <c r="U55" i="1"/>
  <c r="E55" i="1"/>
  <c r="T55" i="1"/>
  <c r="D55" i="1"/>
  <c r="S55" i="1"/>
  <c r="C55" i="1"/>
  <c r="B60" i="1"/>
  <c r="B16" i="1"/>
  <c r="U26" i="1" s="1"/>
  <c r="U27" i="1" s="1"/>
  <c r="U54" i="1" s="1"/>
  <c r="U61" i="1" l="1"/>
  <c r="S26" i="1"/>
  <c r="S27" i="1" s="1"/>
  <c r="S54" i="1" s="1"/>
  <c r="V26" i="1"/>
  <c r="V27" i="1" s="1"/>
  <c r="V54" i="1" s="1"/>
  <c r="C26" i="1"/>
  <c r="C27" i="1" s="1"/>
  <c r="C54" i="1" s="1"/>
  <c r="B26" i="1"/>
  <c r="B27" i="1" s="1"/>
  <c r="B54" i="1" s="1"/>
  <c r="H26" i="1"/>
  <c r="H27" i="1" s="1"/>
  <c r="H54" i="1" s="1"/>
  <c r="J26" i="1"/>
  <c r="J27" i="1" s="1"/>
  <c r="J54" i="1" s="1"/>
  <c r="I26" i="1"/>
  <c r="I27" i="1" s="1"/>
  <c r="I54" i="1" s="1"/>
  <c r="P26" i="1"/>
  <c r="P27" i="1" s="1"/>
  <c r="P54" i="1" s="1"/>
  <c r="F26" i="1"/>
  <c r="F27" i="1" s="1"/>
  <c r="F54" i="1" s="1"/>
  <c r="K26" i="1"/>
  <c r="K27" i="1" s="1"/>
  <c r="K54" i="1" s="1"/>
  <c r="Q26" i="1"/>
  <c r="Q27" i="1" s="1"/>
  <c r="Q54" i="1" s="1"/>
  <c r="R26" i="1"/>
  <c r="R27" i="1" s="1"/>
  <c r="R54" i="1" s="1"/>
  <c r="M26" i="1"/>
  <c r="M27" i="1" s="1"/>
  <c r="M54" i="1" s="1"/>
  <c r="T26" i="1"/>
  <c r="T27" i="1" s="1"/>
  <c r="T54" i="1" s="1"/>
  <c r="N26" i="1"/>
  <c r="N27" i="1" s="1"/>
  <c r="N54" i="1" s="1"/>
  <c r="E26" i="1"/>
  <c r="E27" i="1" s="1"/>
  <c r="E54" i="1" s="1"/>
  <c r="O26" i="1"/>
  <c r="O27" i="1" s="1"/>
  <c r="O54" i="1" s="1"/>
  <c r="L26" i="1"/>
  <c r="L27" i="1" s="1"/>
  <c r="L54" i="1" s="1"/>
  <c r="G26" i="1"/>
  <c r="G27" i="1" s="1"/>
  <c r="G54" i="1" s="1"/>
  <c r="D26" i="1"/>
  <c r="D27" i="1" s="1"/>
  <c r="D54" i="1" s="1"/>
  <c r="K61" i="1" l="1"/>
  <c r="B61" i="1"/>
  <c r="G61" i="1"/>
  <c r="J61" i="1"/>
  <c r="N61" i="1"/>
  <c r="S61" i="1"/>
  <c r="D61" i="1"/>
  <c r="L61" i="1"/>
  <c r="E61" i="1"/>
  <c r="T61" i="1"/>
  <c r="R61" i="1"/>
  <c r="F61" i="1"/>
  <c r="P61" i="1"/>
  <c r="I61" i="1"/>
  <c r="O61" i="1"/>
  <c r="H61" i="1"/>
  <c r="C61" i="1"/>
  <c r="V61" i="1"/>
  <c r="M61" i="1"/>
  <c r="Q61" i="1"/>
</calcChain>
</file>

<file path=xl/sharedStrings.xml><?xml version="1.0" encoding="utf-8"?>
<sst xmlns="http://schemas.openxmlformats.org/spreadsheetml/2006/main" count="119" uniqueCount="106">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</sst>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6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9" xfId="0" applyFill="1" applyBorder="1"/>
    <xf numFmtId="0" fontId="0" fillId="0" borderId="9" xfId="0" applyBorder="1"/>
    <xf numFmtId="164" fontId="0" fillId="0" borderId="9" xfId="0" applyNumberFormat="1" applyBorder="1"/>
    <xf numFmtId="0" fontId="1" fillId="0" borderId="9" xfId="0" applyFont="1" applyFill="1" applyBorder="1"/>
    <xf numFmtId="165" fontId="0" fillId="0" borderId="9" xfId="0" applyNumberFormat="1" applyBorder="1"/>
    <xf numFmtId="0" fontId="2" fillId="0" borderId="9" xfId="0" applyFont="1" applyFill="1" applyBorder="1"/>
    <xf numFmtId="165" fontId="0" fillId="0" borderId="9" xfId="0" applyNumberFormat="1" applyFill="1" applyBorder="1"/>
    <xf numFmtId="0" fontId="0" fillId="0" borderId="9" xfId="0" applyFont="1" applyFill="1" applyBorder="1"/>
    <xf numFmtId="0" fontId="1" fillId="3" borderId="9" xfId="0" applyFont="1" applyFill="1" applyBorder="1"/>
    <xf numFmtId="165" fontId="1" fillId="3" borderId="9" xfId="0" applyNumberFormat="1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23">
    <dxf>
      <numFmt numFmtId="165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864E5-1AB4-44ED-B011-3769BA2B64F6}" name="Table1" displayName="Table1" ref="A20:V53" totalsRowShown="0" headerRowDxfId="22">
  <autoFilter ref="A20:V53" xr:uid="{A35864E5-1AB4-44ED-B011-3769BA2B64F6}"/>
  <tableColumns count="22">
    <tableColumn id="1" xr3:uid="{337DAE3D-CC35-4D5E-9A2B-44CCA8C580A4}" name="Speed [kts]" dataDxfId="21"/>
    <tableColumn id="2" xr3:uid="{2BB8DB6B-BCE0-489A-AAFC-35EB51C82CDD}" name="60" dataDxfId="20"/>
    <tableColumn id="3" xr3:uid="{E73E72C1-FF3B-41AA-AF59-E0954F65FF83}" name="70" dataDxfId="19"/>
    <tableColumn id="4" xr3:uid="{566E30FA-E988-460C-9707-E2B77EE07301}" name="80" dataDxfId="18"/>
    <tableColumn id="5" xr3:uid="{EADC67AA-2F02-441F-8496-61AED41EFDC6}" name="90" dataDxfId="17"/>
    <tableColumn id="6" xr3:uid="{AF493125-B14A-46A1-BDD9-15C27A84E9FC}" name="100" dataDxfId="16"/>
    <tableColumn id="7" xr3:uid="{B50A1B73-5BA2-4C0A-9496-32335029E15D}" name="110" dataDxfId="15"/>
    <tableColumn id="8" xr3:uid="{D91C4143-7899-4542-9A34-5885A074200B}" name="120" dataDxfId="14"/>
    <tableColumn id="9" xr3:uid="{0BE4B34A-C24D-4DE3-B670-25AE953B5D15}" name="130" dataDxfId="13"/>
    <tableColumn id="10" xr3:uid="{1D1FE4B6-53A7-4782-9252-74BE30204157}" name="140" dataDxfId="12"/>
    <tableColumn id="11" xr3:uid="{60259FEA-8825-4EFC-815D-C6EFFE52A43F}" name="150" dataDxfId="11"/>
    <tableColumn id="12" xr3:uid="{B49C8CD4-2B6C-4AB3-A634-60645F824708}" name="160" dataDxfId="10"/>
    <tableColumn id="13" xr3:uid="{E48B1589-4ABB-415E-8744-1B4D4155B745}" name="170" dataDxfId="9"/>
    <tableColumn id="14" xr3:uid="{08B1724F-B20D-40EF-A633-0583F90D6A6E}" name="180" dataDxfId="8"/>
    <tableColumn id="15" xr3:uid="{3AA18117-E60E-4A92-956B-CDFF49353000}" name="190" dataDxfId="7"/>
    <tableColumn id="16" xr3:uid="{C461E5BD-2C00-450B-ADA0-24F41311EA82}" name="200" dataDxfId="6"/>
    <tableColumn id="17" xr3:uid="{B05FA6FD-7DEF-4830-8D6D-D26D0280A517}" name="210" dataDxfId="5"/>
    <tableColumn id="18" xr3:uid="{8E1FE38D-8DA4-45DF-B326-33C8D34895DB}" name="220" dataDxfId="4"/>
    <tableColumn id="19" xr3:uid="{1D46DFD1-B831-4A1E-BA27-C16E5FF7DCA6}" name="230" dataDxfId="3"/>
    <tableColumn id="20" xr3:uid="{04B5C60A-DD2D-447C-825E-CE24381104C5}" name="240" dataDxfId="2"/>
    <tableColumn id="21" xr3:uid="{411AA8C2-EAD5-4295-833A-729408B0C4B2}" name="250" dataDxfId="1"/>
    <tableColumn id="22" xr3:uid="{FAC95C3B-D0BE-44EA-9910-87404BF7C195}" name="26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1" zoomScale="80" zoomScaleNormal="80" workbookViewId="0">
      <selection activeCell="D6" sqref="D6"/>
    </sheetView>
  </sheetViews>
  <sheetFormatPr defaultRowHeight="14.4" x14ac:dyDescent="0.3"/>
  <cols>
    <col min="1" max="1" width="11.77734375" customWidth="1"/>
    <col min="2" max="2" width="10.44140625" customWidth="1"/>
    <col min="3" max="22" width="10.5546875" bestFit="1" customWidth="1"/>
  </cols>
  <sheetData>
    <row r="1" spans="1:19" x14ac:dyDescent="0.3">
      <c r="I1" s="2" t="s">
        <v>29</v>
      </c>
      <c r="J1">
        <v>454.47840000000002</v>
      </c>
      <c r="K1" t="s">
        <v>28</v>
      </c>
      <c r="N1" s="6" t="s">
        <v>30</v>
      </c>
      <c r="O1" s="7">
        <v>5</v>
      </c>
      <c r="P1" s="7" t="s">
        <v>10</v>
      </c>
      <c r="Q1" s="7"/>
      <c r="R1" s="7"/>
      <c r="S1" s="8"/>
    </row>
    <row r="2" spans="1:19" x14ac:dyDescent="0.3">
      <c r="I2" s="2" t="s">
        <v>26</v>
      </c>
      <c r="J2" s="3">
        <v>3.4009999999999998E-7</v>
      </c>
      <c r="K2" s="4" t="s">
        <v>27</v>
      </c>
      <c r="L2" s="2"/>
      <c r="N2" s="9"/>
      <c r="O2" s="10"/>
      <c r="P2" s="10"/>
      <c r="Q2" s="10"/>
      <c r="R2" s="10"/>
      <c r="S2" s="11"/>
    </row>
    <row r="3" spans="1:19" x14ac:dyDescent="0.3">
      <c r="A3" t="s">
        <v>0</v>
      </c>
      <c r="B3">
        <v>575</v>
      </c>
      <c r="C3" t="s">
        <v>1</v>
      </c>
      <c r="D3" t="s">
        <v>2</v>
      </c>
      <c r="E3" t="s">
        <v>3</v>
      </c>
      <c r="F3" t="s">
        <v>9</v>
      </c>
      <c r="G3">
        <v>18000</v>
      </c>
      <c r="H3" t="s">
        <v>10</v>
      </c>
      <c r="I3" s="2" t="s">
        <v>11</v>
      </c>
      <c r="J3" s="2">
        <v>1.3546000000000001E-3</v>
      </c>
      <c r="K3" s="4" t="s">
        <v>15</v>
      </c>
      <c r="N3" s="9" t="s">
        <v>21</v>
      </c>
      <c r="O3" s="10">
        <v>1</v>
      </c>
      <c r="P3" s="10">
        <v>2</v>
      </c>
      <c r="Q3" s="10">
        <v>3</v>
      </c>
      <c r="R3" s="10">
        <v>4</v>
      </c>
      <c r="S3" s="11"/>
    </row>
    <row r="4" spans="1:19" x14ac:dyDescent="0.3">
      <c r="I4" s="2" t="s">
        <v>12</v>
      </c>
      <c r="J4" s="2">
        <v>38.531999999999996</v>
      </c>
      <c r="K4" s="4" t="s">
        <v>16</v>
      </c>
      <c r="N4" s="9" t="s">
        <v>25</v>
      </c>
      <c r="O4" s="10">
        <v>5.7469999999999999</v>
      </c>
      <c r="P4" s="10">
        <v>4.9809999999999999</v>
      </c>
      <c r="Q4" s="10">
        <v>4.2144000000000004</v>
      </c>
      <c r="R4" s="10">
        <v>3.4481999999999999</v>
      </c>
      <c r="S4" s="11" t="s">
        <v>10</v>
      </c>
    </row>
    <row r="5" spans="1:19" x14ac:dyDescent="0.3">
      <c r="A5" t="s">
        <v>4</v>
      </c>
      <c r="B5" t="s">
        <v>5</v>
      </c>
      <c r="C5" t="s">
        <v>6</v>
      </c>
      <c r="D5" t="s">
        <v>7</v>
      </c>
      <c r="I5" s="2" t="s">
        <v>13</v>
      </c>
      <c r="J5" s="2">
        <v>4.5975999999999999</v>
      </c>
      <c r="K5" s="4" t="s">
        <v>10</v>
      </c>
      <c r="N5" s="9" t="s">
        <v>12</v>
      </c>
      <c r="O5" s="10">
        <f>O4*0.25*($J$6/2)</f>
        <v>17.241</v>
      </c>
      <c r="P5" s="10">
        <f t="shared" ref="P5:R5" si="0">P4*0.25*($J$6/2)</f>
        <v>14.943</v>
      </c>
      <c r="Q5" s="10">
        <f t="shared" si="0"/>
        <v>12.6432</v>
      </c>
      <c r="R5" s="10">
        <f t="shared" si="0"/>
        <v>10.3446</v>
      </c>
      <c r="S5" s="11" t="s">
        <v>16</v>
      </c>
    </row>
    <row r="6" spans="1:19" x14ac:dyDescent="0.3">
      <c r="D6">
        <v>540</v>
      </c>
      <c r="E6" t="s">
        <v>8</v>
      </c>
      <c r="I6" s="2" t="s">
        <v>14</v>
      </c>
      <c r="J6" s="2">
        <v>24</v>
      </c>
      <c r="K6" s="4" t="s">
        <v>10</v>
      </c>
      <c r="N6" s="12" t="s">
        <v>22</v>
      </c>
      <c r="O6" s="13">
        <f>($J$3*$O$20*O4)/$J$2</f>
        <v>4349098.4357541902</v>
      </c>
      <c r="P6" s="13">
        <f>($J$3*$O$20*P4)/$J$2</f>
        <v>3769420.4469273747</v>
      </c>
      <c r="Q6" s="13">
        <f>($J$3*$O$20*Q4)/$J$2</f>
        <v>3189288.4022346372</v>
      </c>
      <c r="R6" s="13">
        <f>($J$3*$O$20*R4)/$J$2</f>
        <v>2609459.061452514</v>
      </c>
      <c r="S6" s="14"/>
    </row>
    <row r="7" spans="1:19" x14ac:dyDescent="0.3">
      <c r="I7" t="s">
        <v>23</v>
      </c>
      <c r="J7">
        <v>3.0649999999999999</v>
      </c>
      <c r="K7" s="5" t="s">
        <v>10</v>
      </c>
    </row>
    <row r="8" spans="1:19" x14ac:dyDescent="0.3">
      <c r="I8" t="s">
        <v>24</v>
      </c>
      <c r="J8">
        <v>6.13</v>
      </c>
      <c r="K8" s="5" t="s">
        <v>10</v>
      </c>
    </row>
    <row r="9" spans="1:19" x14ac:dyDescent="0.3">
      <c r="I9" s="2" t="s">
        <v>35</v>
      </c>
      <c r="J9" s="2">
        <v>15</v>
      </c>
    </row>
    <row r="10" spans="1:19" x14ac:dyDescent="0.3">
      <c r="A10" s="2" t="s">
        <v>50</v>
      </c>
      <c r="E10" s="2" t="s">
        <v>38</v>
      </c>
    </row>
    <row r="11" spans="1:19" x14ac:dyDescent="0.3">
      <c r="A11" t="s">
        <v>32</v>
      </c>
      <c r="B11">
        <v>0.04</v>
      </c>
      <c r="E11" t="s">
        <v>36</v>
      </c>
      <c r="F11">
        <v>2.7799999999999998E-2</v>
      </c>
      <c r="H11" t="s">
        <v>41</v>
      </c>
      <c r="I11">
        <v>0.12075</v>
      </c>
      <c r="K11" t="s">
        <v>56</v>
      </c>
      <c r="L11">
        <v>0.02</v>
      </c>
    </row>
    <row r="12" spans="1:19" x14ac:dyDescent="0.3">
      <c r="A12" t="s">
        <v>33</v>
      </c>
      <c r="B12">
        <v>0</v>
      </c>
      <c r="E12" t="s">
        <v>37</v>
      </c>
      <c r="F12">
        <v>5.1190000000000003E-3</v>
      </c>
      <c r="H12" s="2" t="s">
        <v>44</v>
      </c>
      <c r="I12" s="2">
        <f>1.05*F14*I11</f>
        <v>0.11410875000000001</v>
      </c>
      <c r="K12" t="s">
        <v>57</v>
      </c>
      <c r="L12">
        <v>0</v>
      </c>
    </row>
    <row r="13" spans="1:19" x14ac:dyDescent="0.3">
      <c r="A13" t="s">
        <v>46</v>
      </c>
      <c r="B13" s="1">
        <f>(1/J9)-(1/(1+J9)^1.7)</f>
        <v>5.7692460768252324E-2</v>
      </c>
      <c r="E13" t="s">
        <v>39</v>
      </c>
      <c r="F13">
        <f>(0.5*(F11-F12))/9</f>
        <v>1.2600555555555555E-3</v>
      </c>
      <c r="H13" t="s">
        <v>42</v>
      </c>
      <c r="I13">
        <v>0</v>
      </c>
    </row>
    <row r="14" spans="1:19" x14ac:dyDescent="0.3">
      <c r="A14" t="s">
        <v>47</v>
      </c>
      <c r="B14" s="1">
        <f>(10 -3*0.5)/7</f>
        <v>1.2142857142857142</v>
      </c>
      <c r="E14" t="s">
        <v>40</v>
      </c>
      <c r="F14">
        <v>0.9</v>
      </c>
      <c r="H14" t="s">
        <v>51</v>
      </c>
      <c r="I14">
        <v>0.1026</v>
      </c>
    </row>
    <row r="15" spans="1:19" x14ac:dyDescent="0.3">
      <c r="A15" t="s">
        <v>48</v>
      </c>
      <c r="B15">
        <v>1.25</v>
      </c>
      <c r="H15" t="s">
        <v>54</v>
      </c>
      <c r="I15">
        <v>2.8163</v>
      </c>
    </row>
    <row r="16" spans="1:19" x14ac:dyDescent="0.3">
      <c r="A16" s="2" t="s">
        <v>49</v>
      </c>
      <c r="B16" s="15">
        <f>4.44*(B13*B14*B15)^1.19</f>
        <v>0.24478196964639271</v>
      </c>
      <c r="H16" t="s">
        <v>55</v>
      </c>
      <c r="I16">
        <v>11.547000000000001</v>
      </c>
    </row>
    <row r="17" spans="1:23" x14ac:dyDescent="0.3">
      <c r="H17" t="s">
        <v>53</v>
      </c>
      <c r="I17">
        <v>4.0999999999999996</v>
      </c>
    </row>
    <row r="19" spans="1:23" x14ac:dyDescent="0.3">
      <c r="A19" s="2" t="s">
        <v>79</v>
      </c>
    </row>
    <row r="20" spans="1:23" x14ac:dyDescent="0.3">
      <c r="A20" s="19" t="s">
        <v>17</v>
      </c>
      <c r="B20" s="20" t="s">
        <v>82</v>
      </c>
      <c r="C20" s="20" t="s">
        <v>83</v>
      </c>
      <c r="D20" s="20" t="s">
        <v>84</v>
      </c>
      <c r="E20" s="20" t="s">
        <v>85</v>
      </c>
      <c r="F20" s="20" t="s">
        <v>86</v>
      </c>
      <c r="G20" s="20" t="s">
        <v>87</v>
      </c>
      <c r="H20" s="20" t="s">
        <v>88</v>
      </c>
      <c r="I20" s="20" t="s">
        <v>89</v>
      </c>
      <c r="J20" s="20" t="s">
        <v>90</v>
      </c>
      <c r="K20" s="20" t="s">
        <v>91</v>
      </c>
      <c r="L20" s="20" t="s">
        <v>92</v>
      </c>
      <c r="M20" s="20" t="s">
        <v>93</v>
      </c>
      <c r="N20" s="20" t="s">
        <v>94</v>
      </c>
      <c r="O20" s="20" t="s">
        <v>95</v>
      </c>
      <c r="P20" s="20" t="s">
        <v>96</v>
      </c>
      <c r="Q20" s="20" t="s">
        <v>97</v>
      </c>
      <c r="R20" s="20" t="s">
        <v>98</v>
      </c>
      <c r="S20" s="20" t="s">
        <v>99</v>
      </c>
      <c r="T20" s="20" t="s">
        <v>100</v>
      </c>
      <c r="U20" s="20" t="s">
        <v>101</v>
      </c>
      <c r="V20" s="20" t="s">
        <v>102</v>
      </c>
    </row>
    <row r="21" spans="1:23" x14ac:dyDescent="0.3">
      <c r="A21" s="19" t="s">
        <v>18</v>
      </c>
      <c r="B21" s="21">
        <f>B20*1.68780986</f>
        <v>101.26859159999999</v>
      </c>
      <c r="C21" s="21">
        <f>C20*1.68780986</f>
        <v>118.14669019999999</v>
      </c>
      <c r="D21" s="21">
        <f t="shared" ref="D21:G21" si="1">D20*1.68780986</f>
        <v>135.02478880000001</v>
      </c>
      <c r="E21" s="21">
        <f t="shared" si="1"/>
        <v>151.9028874</v>
      </c>
      <c r="F21" s="21">
        <f t="shared" si="1"/>
        <v>168.78098600000001</v>
      </c>
      <c r="G21" s="21">
        <f t="shared" si="1"/>
        <v>185.6590846</v>
      </c>
      <c r="H21" s="21">
        <f>H20*1.68780986</f>
        <v>202.53718319999999</v>
      </c>
      <c r="I21" s="21">
        <f t="shared" ref="I21:V21" si="2">I20*1.68780986</f>
        <v>219.4152818</v>
      </c>
      <c r="J21" s="21">
        <f t="shared" si="2"/>
        <v>236.29338039999999</v>
      </c>
      <c r="K21" s="21">
        <f t="shared" si="2"/>
        <v>253.17147900000001</v>
      </c>
      <c r="L21" s="21">
        <f t="shared" si="2"/>
        <v>270.04957760000002</v>
      </c>
      <c r="M21" s="21">
        <f t="shared" si="2"/>
        <v>286.92767620000001</v>
      </c>
      <c r="N21" s="21">
        <f t="shared" si="2"/>
        <v>303.80577479999999</v>
      </c>
      <c r="O21" s="21">
        <f t="shared" si="2"/>
        <v>320.68387339999998</v>
      </c>
      <c r="P21" s="21">
        <f t="shared" si="2"/>
        <v>337.56197200000003</v>
      </c>
      <c r="Q21" s="21">
        <f t="shared" si="2"/>
        <v>354.44007060000001</v>
      </c>
      <c r="R21" s="21">
        <f t="shared" si="2"/>
        <v>371.3181692</v>
      </c>
      <c r="S21" s="21">
        <f t="shared" si="2"/>
        <v>388.19626779999999</v>
      </c>
      <c r="T21" s="21">
        <f t="shared" si="2"/>
        <v>405.07436639999997</v>
      </c>
      <c r="U21" s="21">
        <f t="shared" si="2"/>
        <v>421.95246500000002</v>
      </c>
      <c r="V21" s="21">
        <f t="shared" si="2"/>
        <v>438.8305636</v>
      </c>
      <c r="W21" s="16"/>
    </row>
    <row r="22" spans="1:23" x14ac:dyDescent="0.3">
      <c r="A22" s="19" t="s">
        <v>45</v>
      </c>
      <c r="B22" s="20">
        <v>12.125500000000001</v>
      </c>
      <c r="C22" s="20">
        <v>8.9417500000000008</v>
      </c>
      <c r="D22" s="20">
        <v>6.0397499999999997</v>
      </c>
      <c r="E22" s="20">
        <v>5.5709999999999997</v>
      </c>
      <c r="F22" s="20">
        <v>3.07775</v>
      </c>
      <c r="G22" s="20">
        <v>2.1127500000000001</v>
      </c>
      <c r="H22" s="20">
        <v>1.4067499999999999</v>
      </c>
      <c r="I22" s="20">
        <v>1.0002500000000001</v>
      </c>
      <c r="J22" s="20">
        <v>0.43325000000000002</v>
      </c>
      <c r="K22" s="20">
        <v>8.8749999999999996E-2</v>
      </c>
      <c r="L22" s="20">
        <v>-0.1915</v>
      </c>
      <c r="M22" s="20">
        <v>-0.42099999999999999</v>
      </c>
      <c r="N22" s="20">
        <v>-0.61575000000000002</v>
      </c>
      <c r="O22" s="20">
        <v>-0.77875000000000005</v>
      </c>
      <c r="P22" s="20">
        <v>-0.91725000000000001</v>
      </c>
      <c r="Q22" s="20">
        <v>-1.0369999999999999</v>
      </c>
      <c r="R22" s="20">
        <v>-1.14025</v>
      </c>
      <c r="S22" s="20">
        <v>-1.2297499999999999</v>
      </c>
      <c r="T22" s="20">
        <v>-1.30775</v>
      </c>
      <c r="U22" s="20">
        <v>-1.3765000000000001</v>
      </c>
      <c r="V22" s="20">
        <v>-1.4377500000000001</v>
      </c>
      <c r="W22" s="17" t="s">
        <v>59</v>
      </c>
    </row>
    <row r="23" spans="1:23" x14ac:dyDescent="0.3">
      <c r="A23" s="22" t="s">
        <v>34</v>
      </c>
      <c r="B23" s="23">
        <v>1.5</v>
      </c>
      <c r="C23" s="23">
        <f t="shared" ref="C23:V23" si="3" xml:space="preserve"> $D$6/(0.5*$J$3*C21^2*$J$4)</f>
        <v>1.4823406325816004</v>
      </c>
      <c r="D23" s="23">
        <f t="shared" si="3"/>
        <v>1.1349170468202876</v>
      </c>
      <c r="E23" s="23">
        <f t="shared" si="3"/>
        <v>0.89672458020368406</v>
      </c>
      <c r="F23" s="23">
        <f t="shared" si="3"/>
        <v>0.72634690996498397</v>
      </c>
      <c r="G23" s="23">
        <f t="shared" si="3"/>
        <v>0.60028670245040006</v>
      </c>
      <c r="H23" s="23">
        <f t="shared" si="3"/>
        <v>0.50440757636457234</v>
      </c>
      <c r="I23" s="23">
        <f t="shared" si="3"/>
        <v>0.42979107098519775</v>
      </c>
      <c r="J23" s="23">
        <f t="shared" si="3"/>
        <v>0.37058515814540011</v>
      </c>
      <c r="K23" s="23">
        <f t="shared" si="3"/>
        <v>0.32282084887332624</v>
      </c>
      <c r="L23" s="23">
        <f t="shared" si="3"/>
        <v>0.2837292617050719</v>
      </c>
      <c r="M23" s="23">
        <f t="shared" si="3"/>
        <v>0.25133111071452735</v>
      </c>
      <c r="N23" s="23">
        <f t="shared" si="3"/>
        <v>0.22418114505092102</v>
      </c>
      <c r="O23" s="23">
        <f t="shared" si="3"/>
        <v>0.20120413018420613</v>
      </c>
      <c r="P23" s="23">
        <f t="shared" si="3"/>
        <v>0.18158672749124599</v>
      </c>
      <c r="Q23" s="23">
        <f t="shared" si="3"/>
        <v>0.16470451473128891</v>
      </c>
      <c r="R23" s="23">
        <f t="shared" si="3"/>
        <v>0.15007167561260001</v>
      </c>
      <c r="S23" s="23">
        <f t="shared" si="3"/>
        <v>0.13730565405765294</v>
      </c>
      <c r="T23" s="23">
        <f t="shared" si="3"/>
        <v>0.12610189409114309</v>
      </c>
      <c r="U23" s="23">
        <f t="shared" si="3"/>
        <v>0.11621550559439746</v>
      </c>
      <c r="V23" s="23">
        <f t="shared" si="3"/>
        <v>0.10744776774629944</v>
      </c>
      <c r="W23" s="17" t="s">
        <v>60</v>
      </c>
    </row>
    <row r="24" spans="1:23" x14ac:dyDescent="0.3">
      <c r="A24" s="19" t="s">
        <v>31</v>
      </c>
      <c r="B24" s="23">
        <f t="shared" ref="B24:V24" si="4">((1+$B$11)*(B23^2))/(PI()*$J$9)</f>
        <v>4.9656342244671345E-2</v>
      </c>
      <c r="C24" s="23">
        <f t="shared" si="4"/>
        <v>4.8494025229130482E-2</v>
      </c>
      <c r="D24" s="23">
        <f t="shared" si="4"/>
        <v>2.842630726932184E-2</v>
      </c>
      <c r="E24" s="23">
        <f t="shared" si="4"/>
        <v>1.7746403684673413E-2</v>
      </c>
      <c r="F24" s="23">
        <f t="shared" si="4"/>
        <v>1.1643415457514223E-2</v>
      </c>
      <c r="G24" s="23">
        <f t="shared" si="4"/>
        <v>7.9526094238878669E-3</v>
      </c>
      <c r="H24" s="23">
        <f t="shared" si="4"/>
        <v>5.615073040853698E-3</v>
      </c>
      <c r="I24" s="23">
        <f t="shared" si="4"/>
        <v>4.0766833995708237E-3</v>
      </c>
      <c r="J24" s="23">
        <f t="shared" si="4"/>
        <v>3.0308765768206551E-3</v>
      </c>
      <c r="K24" s="23">
        <f t="shared" si="4"/>
        <v>2.2999339175336737E-3</v>
      </c>
      <c r="L24" s="23">
        <f t="shared" si="4"/>
        <v>1.776644204332615E-3</v>
      </c>
      <c r="M24" s="23">
        <f t="shared" si="4"/>
        <v>1.3940704083421206E-3</v>
      </c>
      <c r="N24" s="23">
        <f t="shared" si="4"/>
        <v>1.1091502302920883E-3</v>
      </c>
      <c r="O24" s="23">
        <f t="shared" si="4"/>
        <v>8.9344123030933055E-4</v>
      </c>
      <c r="P24" s="23">
        <f t="shared" si="4"/>
        <v>7.2771346609463896E-4</v>
      </c>
      <c r="Q24" s="23">
        <f t="shared" si="4"/>
        <v>5.9869166949543797E-4</v>
      </c>
      <c r="R24" s="23">
        <f t="shared" si="4"/>
        <v>4.9703808899299168E-4</v>
      </c>
      <c r="S24" s="23">
        <f t="shared" si="4"/>
        <v>4.1607253610136558E-4</v>
      </c>
      <c r="T24" s="23">
        <f t="shared" si="4"/>
        <v>3.5094206505335612E-4</v>
      </c>
      <c r="U24" s="23">
        <f t="shared" si="4"/>
        <v>2.980714357123642E-4</v>
      </c>
      <c r="V24" s="23">
        <f t="shared" si="4"/>
        <v>2.5479271247317648E-4</v>
      </c>
      <c r="W24" s="17" t="s">
        <v>58</v>
      </c>
    </row>
    <row r="25" spans="1:23" x14ac:dyDescent="0.3">
      <c r="A25" s="19" t="s">
        <v>19</v>
      </c>
      <c r="B25" s="23">
        <v>2.62996909074374E-2</v>
      </c>
      <c r="C25" s="23">
        <v>1.86289773519932E-2</v>
      </c>
      <c r="D25" s="23">
        <v>1.2843480112571399E-2</v>
      </c>
      <c r="E25" s="23">
        <v>9.8121395203986297E-3</v>
      </c>
      <c r="F25" s="23">
        <v>8.1758070473596806E-3</v>
      </c>
      <c r="G25" s="23">
        <v>7.9749493381566297E-3</v>
      </c>
      <c r="H25" s="23">
        <v>8.0370514870199104E-3</v>
      </c>
      <c r="I25" s="23">
        <v>8.1974836499532893E-3</v>
      </c>
      <c r="J25" s="23">
        <v>8.3653514057388592E-3</v>
      </c>
      <c r="K25" s="23">
        <v>8.4348891474543292E-3</v>
      </c>
      <c r="L25" s="23">
        <v>8.4772608253743907E-3</v>
      </c>
      <c r="M25" s="23">
        <v>8.4973136369636392E-3</v>
      </c>
      <c r="N25" s="23">
        <v>8.51639700905997E-3</v>
      </c>
      <c r="O25" s="23">
        <v>8.5319225462757893E-3</v>
      </c>
      <c r="P25" s="23">
        <v>8.5367745788500898E-3</v>
      </c>
      <c r="Q25" s="23">
        <v>8.5503588195252195E-3</v>
      </c>
      <c r="R25" s="23">
        <v>8.56103232416674E-3</v>
      </c>
      <c r="S25" s="23">
        <v>8.5865842671771896E-3</v>
      </c>
      <c r="T25" s="23">
        <v>8.5901421020576994E-3</v>
      </c>
      <c r="U25" s="23">
        <v>8.6056676392735204E-3</v>
      </c>
      <c r="V25" s="23">
        <v>8.6182824404557306E-3</v>
      </c>
      <c r="W25" s="17" t="s">
        <v>59</v>
      </c>
    </row>
    <row r="26" spans="1:23" x14ac:dyDescent="0.3">
      <c r="A26" s="24" t="s">
        <v>43</v>
      </c>
      <c r="B26" s="23">
        <f t="shared" ref="B26:V26" si="5">$I$12*B22*(1-$B$16)*$I$14</f>
        <v>0.10721074516785122</v>
      </c>
      <c r="C26" s="23">
        <f t="shared" si="5"/>
        <v>7.9060795893335006E-2</v>
      </c>
      <c r="D26" s="23">
        <f t="shared" si="5"/>
        <v>5.340201213372886E-2</v>
      </c>
      <c r="E26" s="23">
        <f t="shared" si="5"/>
        <v>4.925743774113224E-2</v>
      </c>
      <c r="F26" s="23">
        <f t="shared" si="5"/>
        <v>2.7212722851870357E-2</v>
      </c>
      <c r="G26" s="23">
        <f t="shared" si="5"/>
        <v>1.8680425702311463E-2</v>
      </c>
      <c r="H26" s="23">
        <f t="shared" si="5"/>
        <v>1.2438144057141946E-2</v>
      </c>
      <c r="I26" s="23">
        <f t="shared" si="5"/>
        <v>8.843969143882165E-3</v>
      </c>
      <c r="J26" s="23">
        <f t="shared" si="5"/>
        <v>3.8306919585972977E-3</v>
      </c>
      <c r="K26" s="23">
        <f t="shared" si="5"/>
        <v>7.8470608499829229E-4</v>
      </c>
      <c r="L26" s="23">
        <f t="shared" si="5"/>
        <v>-1.6931967918554704E-3</v>
      </c>
      <c r="M26" s="23">
        <f t="shared" si="5"/>
        <v>-3.7223804144707728E-3</v>
      </c>
      <c r="N26" s="23">
        <f t="shared" si="5"/>
        <v>-5.4443129221149128E-3</v>
      </c>
      <c r="O26" s="23">
        <f t="shared" si="5"/>
        <v>-6.8855195909005105E-3</v>
      </c>
      <c r="P26" s="23">
        <f t="shared" si="5"/>
        <v>-8.1101031714330557E-3</v>
      </c>
      <c r="Q26" s="23">
        <f t="shared" si="5"/>
        <v>-9.168903776261738E-3</v>
      </c>
      <c r="R26" s="23">
        <f t="shared" si="5"/>
        <v>-1.0081815362471018E-2</v>
      </c>
      <c r="S26" s="23">
        <f t="shared" si="5"/>
        <v>-1.0873152766497465E-2</v>
      </c>
      <c r="T26" s="23">
        <f t="shared" si="5"/>
        <v>-1.1562809945425542E-2</v>
      </c>
      <c r="U26" s="23">
        <f t="shared" si="5"/>
        <v>-1.2170680856339712E-2</v>
      </c>
      <c r="V26" s="23">
        <f t="shared" si="5"/>
        <v>-1.2712238576972339E-2</v>
      </c>
      <c r="W26" s="17" t="s">
        <v>61</v>
      </c>
    </row>
    <row r="27" spans="1:23" x14ac:dyDescent="0.3">
      <c r="A27" s="19" t="s">
        <v>52</v>
      </c>
      <c r="B27" s="25">
        <f>((1+$L$11)*(B26^2))/(PI()*$I$17)</f>
        <v>9.102130786945075E-4</v>
      </c>
      <c r="C27" s="25">
        <f>((1+$L$11)*(C26^2))/(PI()*$I$17)</f>
        <v>4.949813164342304E-4</v>
      </c>
      <c r="D27" s="25">
        <f t="shared" ref="D27:V27" si="6">((1+$L$11)*(D26^2))/(PI()*$I$17)</f>
        <v>2.2583002602321459E-4</v>
      </c>
      <c r="E27" s="25">
        <f t="shared" si="6"/>
        <v>1.9213658905250746E-4</v>
      </c>
      <c r="F27" s="25">
        <f t="shared" si="6"/>
        <v>5.8642224952432596E-5</v>
      </c>
      <c r="G27" s="25">
        <f t="shared" si="6"/>
        <v>2.7633759933155704E-5</v>
      </c>
      <c r="H27" s="25">
        <f t="shared" si="6"/>
        <v>1.2251171156119612E-5</v>
      </c>
      <c r="I27" s="25">
        <f t="shared" si="6"/>
        <v>6.1938527969972284E-6</v>
      </c>
      <c r="J27" s="25">
        <f t="shared" si="6"/>
        <v>1.162039530909637E-6</v>
      </c>
      <c r="K27" s="25">
        <f t="shared" si="6"/>
        <v>4.8761884681389963E-8</v>
      </c>
      <c r="L27" s="25">
        <f t="shared" si="6"/>
        <v>2.2702898955059437E-7</v>
      </c>
      <c r="M27" s="25">
        <f t="shared" si="6"/>
        <v>1.0972559670305719E-6</v>
      </c>
      <c r="N27" s="25">
        <f t="shared" si="6"/>
        <v>2.3472135339238957E-6</v>
      </c>
      <c r="O27" s="25">
        <f t="shared" si="6"/>
        <v>3.7543942748468985E-6</v>
      </c>
      <c r="P27" s="25">
        <f t="shared" si="6"/>
        <v>5.2085783385320108E-6</v>
      </c>
      <c r="Q27" s="25">
        <f t="shared" si="6"/>
        <v>6.6573481982707112E-6</v>
      </c>
      <c r="R27" s="25">
        <f t="shared" si="6"/>
        <v>8.049036956644549E-6</v>
      </c>
      <c r="S27" s="25">
        <f t="shared" si="6"/>
        <v>9.362189384393714E-6</v>
      </c>
      <c r="T27" s="25">
        <f t="shared" si="6"/>
        <v>1.0587494969865056E-5</v>
      </c>
      <c r="U27" s="25">
        <f t="shared" si="6"/>
        <v>1.1729950814749983E-5</v>
      </c>
      <c r="V27" s="25">
        <f t="shared" si="6"/>
        <v>1.2797069015783988E-5</v>
      </c>
      <c r="W27" s="17" t="s">
        <v>61</v>
      </c>
    </row>
    <row r="28" spans="1:23" x14ac:dyDescent="0.3">
      <c r="A28" s="19" t="s">
        <v>20</v>
      </c>
      <c r="B28" s="23">
        <v>3.0822223606353201E-3</v>
      </c>
      <c r="C28" s="23">
        <v>2.3200506591923601E-3</v>
      </c>
      <c r="D28" s="23">
        <v>2E-3</v>
      </c>
      <c r="E28" s="23">
        <v>1.7926278417938299E-3</v>
      </c>
      <c r="F28" s="23">
        <v>1.7103132980379901E-3</v>
      </c>
      <c r="G28" s="23">
        <v>1.67982642998028E-3</v>
      </c>
      <c r="H28" s="23">
        <v>1.66458299595142E-3</v>
      </c>
      <c r="I28" s="23">
        <v>1.6554369355341E-3</v>
      </c>
      <c r="J28" s="23">
        <v>1.6523882487283299E-3</v>
      </c>
      <c r="K28" s="23">
        <v>1.6523882487283299E-3</v>
      </c>
      <c r="L28" s="23">
        <v>1.6554369355341E-3</v>
      </c>
      <c r="M28" s="23">
        <v>1.6554369355341E-3</v>
      </c>
      <c r="N28" s="23">
        <v>1.6554369355341E-3</v>
      </c>
      <c r="O28" s="23">
        <v>1.6615343091456499E-3</v>
      </c>
      <c r="P28" s="23">
        <v>1.66458299595142E-3</v>
      </c>
      <c r="Q28" s="23">
        <v>1.6676316827571899E-3</v>
      </c>
      <c r="R28" s="23">
        <v>1.6737290563687301E-3</v>
      </c>
      <c r="S28" s="23">
        <v>1.6767777431745E-3</v>
      </c>
      <c r="T28" s="23">
        <v>1.67982642998028E-3</v>
      </c>
      <c r="U28" s="23">
        <v>1.6889724903975899E-3</v>
      </c>
      <c r="V28" s="23">
        <v>1.6889724903975899E-3</v>
      </c>
      <c r="W28" s="17" t="s">
        <v>59</v>
      </c>
    </row>
    <row r="29" spans="1:23" x14ac:dyDescent="0.3">
      <c r="A29" s="22" t="s">
        <v>78</v>
      </c>
      <c r="B29" s="23">
        <v>1.71032388663968E-3</v>
      </c>
      <c r="C29" s="23">
        <v>1.6829933561714899E-3</v>
      </c>
      <c r="D29" s="23">
        <v>1.66646942800789E-3</v>
      </c>
      <c r="E29" s="23">
        <v>1.65707204401536E-3</v>
      </c>
      <c r="F29" s="23">
        <v>1.6508071213536799E-3</v>
      </c>
      <c r="G29" s="23">
        <v>1.6445421986920001E-3</v>
      </c>
      <c r="H29" s="23">
        <v>1.64054811585176E-3</v>
      </c>
      <c r="I29" s="23">
        <v>1.63514481469947E-3</v>
      </c>
      <c r="J29" s="23">
        <v>1.63514481469947E-3</v>
      </c>
      <c r="K29" s="23">
        <v>1.63827727603031E-3</v>
      </c>
      <c r="L29" s="23">
        <v>1.63514481469947E-3</v>
      </c>
      <c r="M29" s="23">
        <v>1.63514481469947E-3</v>
      </c>
      <c r="N29" s="23">
        <v>1.6414097373611499E-3</v>
      </c>
      <c r="O29" s="23">
        <v>1.63827727603031E-3</v>
      </c>
      <c r="P29" s="23">
        <v>1.6422713588705501E-3</v>
      </c>
      <c r="Q29" s="23">
        <v>1.6414097373611499E-3</v>
      </c>
      <c r="R29" s="23">
        <v>1.64767466002284E-3</v>
      </c>
      <c r="S29" s="23">
        <v>1.6445421986920001E-3</v>
      </c>
      <c r="T29" s="23">
        <v>1.6539395826845201E-3</v>
      </c>
      <c r="U29" s="23">
        <v>1.6508071213536799E-3</v>
      </c>
      <c r="V29" s="23">
        <v>1.66020450534621E-3</v>
      </c>
      <c r="W29" s="17" t="s">
        <v>59</v>
      </c>
    </row>
    <row r="30" spans="1:23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3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3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3" x14ac:dyDescent="0.3">
      <c r="A33" s="22" t="s">
        <v>80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16"/>
    </row>
    <row r="34" spans="1:23" x14ac:dyDescent="0.3">
      <c r="A34" s="2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3" x14ac:dyDescent="0.3">
      <c r="A35" s="19" t="s">
        <v>63</v>
      </c>
      <c r="B35" s="23">
        <v>8.0654190909297693E-2</v>
      </c>
      <c r="C35" s="23">
        <v>5.3919245662328502E-2</v>
      </c>
      <c r="D35" s="23">
        <v>3.4075683804960198E-2</v>
      </c>
      <c r="E35" s="23">
        <v>3.1260926619361099E-2</v>
      </c>
      <c r="F35" s="23">
        <v>1.8260445654951302E-2</v>
      </c>
      <c r="G35" s="23">
        <v>1.4080239068873899E-2</v>
      </c>
      <c r="H35" s="23">
        <v>1.1325094853749801E-2</v>
      </c>
      <c r="I35" s="23">
        <v>9.8549152115527706E-3</v>
      </c>
      <c r="J35" s="23">
        <v>7.9469040624510993E-3</v>
      </c>
      <c r="K35" s="23">
        <v>6.86847186683354E-3</v>
      </c>
      <c r="L35" s="23">
        <v>6.0363530817529598E-3</v>
      </c>
      <c r="M35" s="23">
        <v>5.3851349401790099E-3</v>
      </c>
      <c r="N35" s="23">
        <v>4.8538720110385698E-3</v>
      </c>
      <c r="O35" s="23">
        <v>4.4243007935562198E-3</v>
      </c>
      <c r="P35" s="23">
        <v>4.0701023524739302E-3</v>
      </c>
      <c r="Q35" s="23">
        <v>3.7718605998456399E-3</v>
      </c>
      <c r="R35" s="23">
        <v>3.5206781034025502E-3</v>
      </c>
      <c r="S35" s="23">
        <v>3.3074189999513599E-3</v>
      </c>
      <c r="T35" s="23">
        <v>3.1249522691504301E-3</v>
      </c>
      <c r="U35" s="23">
        <v>2.9667436566930901E-3</v>
      </c>
      <c r="V35" s="23">
        <v>2.82786222825106E-3</v>
      </c>
    </row>
    <row r="36" spans="1:23" x14ac:dyDescent="0.3">
      <c r="A36" s="19" t="s">
        <v>64</v>
      </c>
      <c r="B36" s="23">
        <v>2.1235574544969799E-2</v>
      </c>
      <c r="C36" s="23">
        <v>1.1200360436934001E-2</v>
      </c>
      <c r="D36" s="23">
        <v>5.3524472121662704E-3</v>
      </c>
      <c r="E36" s="23">
        <v>4.6545656112223204E-3</v>
      </c>
      <c r="F36" s="23">
        <v>1.92426050732076E-3</v>
      </c>
      <c r="G36" s="23">
        <v>1.2466107162451901E-3</v>
      </c>
      <c r="H36" s="23">
        <v>8.6313264908666003E-4</v>
      </c>
      <c r="I36" s="23">
        <v>6.8116584324750499E-4</v>
      </c>
      <c r="J36" s="23">
        <v>4.7064255760330702E-4</v>
      </c>
      <c r="K36" s="23">
        <v>3.65476371592562E-4</v>
      </c>
      <c r="L36" s="23">
        <v>2.9167320261376799E-4</v>
      </c>
      <c r="M36" s="23">
        <v>2.3863638350522101E-4</v>
      </c>
      <c r="N36" s="23">
        <v>1.9859559567173799E-4</v>
      </c>
      <c r="O36" s="23">
        <v>1.6843310603254801E-4</v>
      </c>
      <c r="P36" s="23">
        <v>1.4511019225452301E-4</v>
      </c>
      <c r="Q36" s="23">
        <v>1.2659375603480601E-4</v>
      </c>
      <c r="R36" s="23">
        <v>1.11818951292982E-4</v>
      </c>
      <c r="S36" s="23">
        <v>9.9879289073276096E-5</v>
      </c>
      <c r="T36" s="23">
        <v>9.0114881594810796E-5</v>
      </c>
      <c r="U36" s="23">
        <v>8.1992750954734103E-5</v>
      </c>
      <c r="V36" s="23">
        <v>7.5131420037182305E-5</v>
      </c>
    </row>
    <row r="37" spans="1:23" x14ac:dyDescent="0.3">
      <c r="A37" s="19" t="s">
        <v>65</v>
      </c>
      <c r="B37" s="23">
        <v>4.7083784217933399E-3</v>
      </c>
      <c r="C37" s="23">
        <v>4.2633117669385002E-3</v>
      </c>
      <c r="D37" s="23">
        <v>3.9218001112188696E-3</v>
      </c>
      <c r="E37" s="23">
        <v>3.6338924674827701E-3</v>
      </c>
      <c r="F37" s="23">
        <v>3.3802407413967401E-3</v>
      </c>
      <c r="G37" s="23">
        <v>3.1509220522555801E-3</v>
      </c>
      <c r="H37" s="23">
        <v>2.94004175376623E-3</v>
      </c>
      <c r="I37" s="23">
        <v>2.7437591577730998E-3</v>
      </c>
      <c r="J37" s="23">
        <v>2.5594065131721998E-3</v>
      </c>
      <c r="K37" s="23">
        <v>2.3850414466229002E-3</v>
      </c>
      <c r="L37" s="23">
        <v>2.2191976231487999E-3</v>
      </c>
      <c r="M37" s="23">
        <v>2.06073584633384E-3</v>
      </c>
      <c r="N37" s="23">
        <v>1.9087501730713E-3</v>
      </c>
      <c r="O37" s="23">
        <v>1.76250606817293E-3</v>
      </c>
      <c r="P37" s="23">
        <v>1.6213981693252999E-3</v>
      </c>
      <c r="Q37" s="23">
        <v>1.4849205588616399E-3</v>
      </c>
      <c r="R37" s="23">
        <v>1.3526452932388501E-3</v>
      </c>
      <c r="S37" s="23">
        <v>1.2242065486077001E-3</v>
      </c>
      <c r="T37" s="23">
        <v>1.0992886850102899E-3</v>
      </c>
      <c r="U37" s="23">
        <v>9.7761710668958801E-4</v>
      </c>
      <c r="V37" s="23">
        <v>8.5895115730887496E-4</v>
      </c>
    </row>
    <row r="38" spans="1:23" x14ac:dyDescent="0.3">
      <c r="A38" s="22" t="s">
        <v>62</v>
      </c>
      <c r="B38" s="23">
        <f>SUM(B36:B37)</f>
        <v>2.5943952966763138E-2</v>
      </c>
      <c r="C38" s="23">
        <f t="shared" ref="C38:V38" si="7">SUM(C36:C37)</f>
        <v>1.54636722038725E-2</v>
      </c>
      <c r="D38" s="23">
        <f t="shared" si="7"/>
        <v>9.2742473233851409E-3</v>
      </c>
      <c r="E38" s="23">
        <f t="shared" si="7"/>
        <v>8.2884580787050896E-3</v>
      </c>
      <c r="F38" s="23">
        <f t="shared" si="7"/>
        <v>5.3045012487175002E-3</v>
      </c>
      <c r="G38" s="23">
        <f t="shared" si="7"/>
        <v>4.39753276850077E-3</v>
      </c>
      <c r="H38" s="23">
        <f t="shared" si="7"/>
        <v>3.8031744028528902E-3</v>
      </c>
      <c r="I38" s="23">
        <f t="shared" si="7"/>
        <v>3.4249250010206047E-3</v>
      </c>
      <c r="J38" s="23">
        <f t="shared" si="7"/>
        <v>3.0300490707755069E-3</v>
      </c>
      <c r="K38" s="23">
        <f t="shared" si="7"/>
        <v>2.750517818215462E-3</v>
      </c>
      <c r="L38" s="23">
        <f t="shared" si="7"/>
        <v>2.5108708257625678E-3</v>
      </c>
      <c r="M38" s="23">
        <f t="shared" si="7"/>
        <v>2.299372229839061E-3</v>
      </c>
      <c r="N38" s="23">
        <f t="shared" si="7"/>
        <v>2.107345768743038E-3</v>
      </c>
      <c r="O38" s="23">
        <f t="shared" si="7"/>
        <v>1.930939174205478E-3</v>
      </c>
      <c r="P38" s="23">
        <f t="shared" si="7"/>
        <v>1.7665083615798229E-3</v>
      </c>
      <c r="Q38" s="23">
        <f t="shared" si="7"/>
        <v>1.611514314896446E-3</v>
      </c>
      <c r="R38" s="23">
        <f t="shared" si="7"/>
        <v>1.464464244531832E-3</v>
      </c>
      <c r="S38" s="23">
        <f t="shared" si="7"/>
        <v>1.3240858376809763E-3</v>
      </c>
      <c r="T38" s="23">
        <f t="shared" si="7"/>
        <v>1.1894035666051008E-3</v>
      </c>
      <c r="U38" s="23">
        <f t="shared" si="7"/>
        <v>1.0596098576443221E-3</v>
      </c>
      <c r="V38" s="23">
        <f t="shared" si="7"/>
        <v>9.3408257734605728E-4</v>
      </c>
    </row>
    <row r="39" spans="1:23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3" x14ac:dyDescent="0.3">
      <c r="A40" s="22" t="s">
        <v>81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3" x14ac:dyDescent="0.3">
      <c r="A41" s="19" t="s">
        <v>66</v>
      </c>
      <c r="B41" s="23">
        <v>1.7896825396825401E-3</v>
      </c>
      <c r="C41" s="23">
        <v>1.7896825396825401E-3</v>
      </c>
      <c r="D41" s="23">
        <v>1.7896825396825401E-3</v>
      </c>
      <c r="E41" s="23">
        <v>1.7896825396825401E-3</v>
      </c>
      <c r="F41" s="23">
        <v>1.7896825396825401E-3</v>
      </c>
      <c r="G41" s="23">
        <v>1.7896825396825401E-3</v>
      </c>
      <c r="H41" s="23">
        <v>1.7896825396825401E-3</v>
      </c>
      <c r="I41" s="23">
        <v>1.7896825396825401E-3</v>
      </c>
      <c r="J41" s="23">
        <v>1.7896825396825401E-3</v>
      </c>
      <c r="K41" s="23">
        <v>1.7896825396825401E-3</v>
      </c>
      <c r="L41" s="23">
        <v>1.7896825396825401E-3</v>
      </c>
      <c r="M41" s="23">
        <v>1.7896825396825401E-3</v>
      </c>
      <c r="N41" s="23">
        <v>1.7896825396825401E-3</v>
      </c>
      <c r="O41" s="23">
        <v>1.7896825396825401E-3</v>
      </c>
      <c r="P41" s="23">
        <v>1.7896825396825401E-3</v>
      </c>
      <c r="Q41" s="23">
        <v>1.7896825396825401E-3</v>
      </c>
      <c r="R41" s="23">
        <v>1.7896825396825401E-3</v>
      </c>
      <c r="S41" s="23">
        <v>1.7896825396825401E-3</v>
      </c>
      <c r="T41" s="23">
        <v>1.7896825396825401E-3</v>
      </c>
      <c r="U41" s="23">
        <v>1.7896825396825401E-3</v>
      </c>
      <c r="V41" s="23">
        <v>1.7896825396825401E-3</v>
      </c>
    </row>
    <row r="42" spans="1:23" x14ac:dyDescent="0.3">
      <c r="A42" s="19" t="s">
        <v>67</v>
      </c>
      <c r="B42" s="25">
        <v>1.5E-3</v>
      </c>
      <c r="C42" s="25">
        <v>1.5E-3</v>
      </c>
      <c r="D42" s="25">
        <v>1.5E-3</v>
      </c>
      <c r="E42" s="25">
        <v>1.5E-3</v>
      </c>
      <c r="F42" s="25">
        <v>1.5E-3</v>
      </c>
      <c r="G42" s="25">
        <v>1.5E-3</v>
      </c>
      <c r="H42" s="25">
        <v>1.5E-3</v>
      </c>
      <c r="I42" s="25">
        <v>1.5E-3</v>
      </c>
      <c r="J42" s="25">
        <v>1.5E-3</v>
      </c>
      <c r="K42" s="25">
        <v>1.5E-3</v>
      </c>
      <c r="L42" s="25">
        <v>1.5E-3</v>
      </c>
      <c r="M42" s="25">
        <v>1.5E-3</v>
      </c>
      <c r="N42" s="25">
        <v>1.5E-3</v>
      </c>
      <c r="O42" s="25">
        <v>1.5E-3</v>
      </c>
      <c r="P42" s="25">
        <v>1.5E-3</v>
      </c>
      <c r="Q42" s="25">
        <v>1.5E-3</v>
      </c>
      <c r="R42" s="25">
        <v>1.5E-3</v>
      </c>
      <c r="S42" s="25">
        <v>1.5E-3</v>
      </c>
      <c r="T42" s="25">
        <v>1.5E-3</v>
      </c>
      <c r="U42" s="25">
        <v>1.5E-3</v>
      </c>
      <c r="V42" s="25">
        <v>1.5E-3</v>
      </c>
    </row>
    <row r="43" spans="1:23" x14ac:dyDescent="0.3">
      <c r="A43" s="19" t="s">
        <v>68</v>
      </c>
      <c r="B43" s="23">
        <v>1.94137806637807E-3</v>
      </c>
      <c r="C43" s="23">
        <v>1.94137806637807E-3</v>
      </c>
      <c r="D43" s="23">
        <v>1.94137806637807E-3</v>
      </c>
      <c r="E43" s="23">
        <v>1.94137806637807E-3</v>
      </c>
      <c r="F43" s="23">
        <v>1.94137806637807E-3</v>
      </c>
      <c r="G43" s="23">
        <v>1.94137806637807E-3</v>
      </c>
      <c r="H43" s="23">
        <v>1.94137806637807E-3</v>
      </c>
      <c r="I43" s="23">
        <v>1.94137806637807E-3</v>
      </c>
      <c r="J43" s="23">
        <v>1.94137806637807E-3</v>
      </c>
      <c r="K43" s="23">
        <v>1.94137806637807E-3</v>
      </c>
      <c r="L43" s="23">
        <v>1.94137806637807E-3</v>
      </c>
      <c r="M43" s="23">
        <v>1.94137806637807E-3</v>
      </c>
      <c r="N43" s="23">
        <v>1.94137806637807E-3</v>
      </c>
      <c r="O43" s="23">
        <v>1.94137806637807E-3</v>
      </c>
      <c r="P43" s="23">
        <v>1.94137806637807E-3</v>
      </c>
      <c r="Q43" s="23">
        <v>1.94137806637807E-3</v>
      </c>
      <c r="R43" s="23">
        <v>1.94137806637807E-3</v>
      </c>
      <c r="S43" s="23">
        <v>1.94137806637807E-3</v>
      </c>
      <c r="T43" s="23">
        <v>1.94137806637807E-3</v>
      </c>
      <c r="U43" s="23">
        <v>1.94137806637807E-3</v>
      </c>
      <c r="V43" s="23">
        <v>1.94137806637807E-3</v>
      </c>
    </row>
    <row r="44" spans="1:23" x14ac:dyDescent="0.3">
      <c r="A44" s="19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23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3" x14ac:dyDescent="0.3">
      <c r="A46" s="19" t="s">
        <v>70</v>
      </c>
      <c r="B46" s="23">
        <v>1.29719764833815E-3</v>
      </c>
      <c r="C46" s="23">
        <v>7.7318361019362305E-4</v>
      </c>
      <c r="D46" s="23">
        <v>4.6371236616925699E-4</v>
      </c>
      <c r="E46" s="23">
        <v>4.1442290393525402E-4</v>
      </c>
      <c r="F46" s="23">
        <v>2.65225062435875E-4</v>
      </c>
      <c r="G46" s="23">
        <v>2.1987663842503799E-4</v>
      </c>
      <c r="H46" s="23">
        <v>1.9015872014264501E-4</v>
      </c>
      <c r="I46" s="23">
        <v>1.7124625005102999E-4</v>
      </c>
      <c r="J46" s="23">
        <v>1.5150245353877601E-4</v>
      </c>
      <c r="K46" s="23">
        <v>1.3752589091077299E-4</v>
      </c>
      <c r="L46" s="23">
        <v>1.25543541288128E-4</v>
      </c>
      <c r="M46" s="23">
        <v>1.1496861149195299E-4</v>
      </c>
      <c r="N46" s="23">
        <v>1.0536728843715199E-4</v>
      </c>
      <c r="O46" s="23">
        <v>9.65469587102738E-5</v>
      </c>
      <c r="P46" s="23">
        <v>8.8325418078991097E-5</v>
      </c>
      <c r="Q46" s="23">
        <v>8.0575715744822304E-5</v>
      </c>
      <c r="R46" s="23">
        <v>7.3223212226591607E-5</v>
      </c>
      <c r="S46" s="23">
        <v>6.6204291884049E-5</v>
      </c>
      <c r="T46" s="23">
        <v>5.9470178330254899E-5</v>
      </c>
      <c r="U46" s="23">
        <v>5.2980492882216097E-5</v>
      </c>
      <c r="V46" s="23">
        <v>4.6704128867302902E-5</v>
      </c>
    </row>
    <row r="47" spans="1:23" x14ac:dyDescent="0.3">
      <c r="A47" s="19" t="s">
        <v>71</v>
      </c>
      <c r="B47" s="23">
        <v>8.0513663447125095E-4</v>
      </c>
      <c r="C47" s="23">
        <v>8.0513663447125095E-4</v>
      </c>
      <c r="D47" s="23">
        <v>8.0513663447125095E-4</v>
      </c>
      <c r="E47" s="23">
        <v>8.0513663447125095E-4</v>
      </c>
      <c r="F47" s="23">
        <v>8.0513663447125095E-4</v>
      </c>
      <c r="G47" s="23">
        <v>8.0513663447125095E-4</v>
      </c>
      <c r="H47" s="23">
        <v>8.0513663447125095E-4</v>
      </c>
      <c r="I47" s="23">
        <v>8.0513663447125095E-4</v>
      </c>
      <c r="J47" s="23">
        <v>8.0513663447125095E-4</v>
      </c>
      <c r="K47" s="23">
        <v>8.0513663447125095E-4</v>
      </c>
      <c r="L47" s="23">
        <v>8.0513663447125095E-4</v>
      </c>
      <c r="M47" s="23">
        <v>8.0513663447125095E-4</v>
      </c>
      <c r="N47" s="23">
        <v>8.0513663447125095E-4</v>
      </c>
      <c r="O47" s="23">
        <v>8.0513663447125095E-4</v>
      </c>
      <c r="P47" s="23">
        <v>8.0513663447125095E-4</v>
      </c>
      <c r="Q47" s="23">
        <v>8.0513663447125095E-4</v>
      </c>
      <c r="R47" s="23">
        <v>8.0513663447125095E-4</v>
      </c>
      <c r="S47" s="23">
        <v>8.0513663447125095E-4</v>
      </c>
      <c r="T47" s="23">
        <v>8.0513663447125095E-4</v>
      </c>
      <c r="U47" s="23">
        <v>8.0513663447125095E-4</v>
      </c>
      <c r="V47" s="23">
        <v>8.0513663447125095E-4</v>
      </c>
    </row>
    <row r="48" spans="1:23" x14ac:dyDescent="0.3">
      <c r="A48" s="19" t="s">
        <v>72</v>
      </c>
      <c r="B48" s="23">
        <v>1.5435859642862999E-6</v>
      </c>
      <c r="C48" s="23">
        <v>1.5435859642862999E-6</v>
      </c>
      <c r="D48" s="23">
        <v>1.5435859642862999E-6</v>
      </c>
      <c r="E48" s="23">
        <v>1.5435859642862999E-6</v>
      </c>
      <c r="F48" s="23">
        <v>1.5435859642862999E-6</v>
      </c>
      <c r="G48" s="23">
        <v>1.5435859642862999E-6</v>
      </c>
      <c r="H48" s="23">
        <v>1.5435859642862999E-6</v>
      </c>
      <c r="I48" s="23">
        <v>1.5435859642862999E-6</v>
      </c>
      <c r="J48" s="23">
        <v>1.5435859642862999E-6</v>
      </c>
      <c r="K48" s="23">
        <v>1.5435859642862999E-6</v>
      </c>
      <c r="L48" s="23">
        <v>1.5435859642862999E-6</v>
      </c>
      <c r="M48" s="23">
        <v>1.5435859642862999E-6</v>
      </c>
      <c r="N48" s="23">
        <v>1.5435859642862999E-6</v>
      </c>
      <c r="O48" s="23">
        <v>1.5435859642862999E-6</v>
      </c>
      <c r="P48" s="23">
        <v>1.5435859642862999E-6</v>
      </c>
      <c r="Q48" s="23">
        <v>1.5435859642862999E-6</v>
      </c>
      <c r="R48" s="23">
        <v>1.5435859642862999E-6</v>
      </c>
      <c r="S48" s="23">
        <v>1.5435859642862999E-6</v>
      </c>
      <c r="T48" s="23">
        <v>1.5435859642862999E-6</v>
      </c>
      <c r="U48" s="23">
        <v>1.5435859642862999E-6</v>
      </c>
      <c r="V48" s="23">
        <v>1.5435859642862999E-6</v>
      </c>
    </row>
    <row r="49" spans="1:23" x14ac:dyDescent="0.3">
      <c r="A49" s="19" t="s">
        <v>73</v>
      </c>
      <c r="B49" s="23">
        <v>4.3529956131946E-5</v>
      </c>
      <c r="C49" s="23">
        <v>4.3529956131946E-5</v>
      </c>
      <c r="D49" s="23">
        <v>4.3529956131946E-5</v>
      </c>
      <c r="E49" s="23">
        <v>4.3529956131946E-5</v>
      </c>
      <c r="F49" s="23">
        <v>4.3529956131946E-5</v>
      </c>
      <c r="G49" s="23">
        <v>4.3529956131946E-5</v>
      </c>
      <c r="H49" s="23">
        <v>4.3529956131946E-5</v>
      </c>
      <c r="I49" s="23">
        <v>4.3529956131946E-5</v>
      </c>
      <c r="J49" s="23">
        <v>4.3529956131946E-5</v>
      </c>
      <c r="K49" s="23">
        <v>4.3529956131946E-5</v>
      </c>
      <c r="L49" s="23">
        <v>4.3529956131946E-5</v>
      </c>
      <c r="M49" s="23">
        <v>4.3529956131946E-5</v>
      </c>
      <c r="N49" s="23">
        <v>4.3529956131946E-5</v>
      </c>
      <c r="O49" s="23">
        <v>4.3529956131946E-5</v>
      </c>
      <c r="P49" s="23">
        <v>4.3529956131946E-5</v>
      </c>
      <c r="Q49" s="23">
        <v>4.3529956131946E-5</v>
      </c>
      <c r="R49" s="23">
        <v>4.3529956131946E-5</v>
      </c>
      <c r="S49" s="23">
        <v>4.3529956131946E-5</v>
      </c>
      <c r="T49" s="23">
        <v>4.3529956131946E-5</v>
      </c>
      <c r="U49" s="23">
        <v>4.3529956131946E-5</v>
      </c>
      <c r="V49" s="23">
        <v>4.3529956131946E-5</v>
      </c>
    </row>
    <row r="50" spans="1:23" x14ac:dyDescent="0.3">
      <c r="A50" s="22" t="s">
        <v>69</v>
      </c>
      <c r="B50" s="23">
        <f>SUM(B46:B49)</f>
        <v>2.147407824905633E-3</v>
      </c>
      <c r="C50" s="23">
        <f t="shared" ref="C50:V50" si="8">SUM(C46:C49)</f>
        <v>1.6233937867611065E-3</v>
      </c>
      <c r="D50" s="23">
        <f t="shared" si="8"/>
        <v>1.3139225427367402E-3</v>
      </c>
      <c r="E50" s="23">
        <f t="shared" si="8"/>
        <v>1.2646330805027373E-3</v>
      </c>
      <c r="F50" s="23">
        <f t="shared" si="8"/>
        <v>1.1154352390033582E-3</v>
      </c>
      <c r="G50" s="23">
        <f t="shared" si="8"/>
        <v>1.0700868149925212E-3</v>
      </c>
      <c r="H50" s="23">
        <f t="shared" si="8"/>
        <v>1.0403688967101283E-3</v>
      </c>
      <c r="I50" s="23">
        <f t="shared" si="8"/>
        <v>1.0214564266185133E-3</v>
      </c>
      <c r="J50" s="23">
        <f t="shared" si="8"/>
        <v>1.0017126301062594E-3</v>
      </c>
      <c r="K50" s="23">
        <f t="shared" si="8"/>
        <v>9.8773606747825618E-4</v>
      </c>
      <c r="L50" s="23">
        <f t="shared" si="8"/>
        <v>9.7575371785561132E-4</v>
      </c>
      <c r="M50" s="23">
        <f t="shared" si="8"/>
        <v>9.6517878805943631E-4</v>
      </c>
      <c r="N50" s="23">
        <f t="shared" si="8"/>
        <v>9.5557746500463526E-4</v>
      </c>
      <c r="O50" s="23">
        <f t="shared" si="8"/>
        <v>9.467571352777571E-4</v>
      </c>
      <c r="P50" s="23">
        <f t="shared" si="8"/>
        <v>9.3853559464647442E-4</v>
      </c>
      <c r="Q50" s="23">
        <f t="shared" si="8"/>
        <v>9.3078589231230559E-4</v>
      </c>
      <c r="R50" s="23">
        <f t="shared" si="8"/>
        <v>9.2343338879407493E-4</v>
      </c>
      <c r="S50" s="23">
        <f t="shared" si="8"/>
        <v>9.1641446845153228E-4</v>
      </c>
      <c r="T50" s="23">
        <f t="shared" si="8"/>
        <v>9.0968035489773821E-4</v>
      </c>
      <c r="U50" s="23">
        <f t="shared" si="8"/>
        <v>9.0319066944969935E-4</v>
      </c>
      <c r="V50" s="23">
        <f t="shared" si="8"/>
        <v>8.9691430543478614E-4</v>
      </c>
    </row>
    <row r="51" spans="1:23" x14ac:dyDescent="0.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3" x14ac:dyDescent="0.3">
      <c r="A52" s="22" t="s">
        <v>74</v>
      </c>
      <c r="B52" s="23">
        <v>1.825E-3</v>
      </c>
      <c r="C52" s="23">
        <v>1.7702499999999999E-3</v>
      </c>
      <c r="D52" s="23">
        <v>1.7155E-3</v>
      </c>
      <c r="E52" s="23">
        <v>1.6607499999999999E-3</v>
      </c>
      <c r="F52" s="23">
        <v>1.606E-3</v>
      </c>
      <c r="G52" s="23">
        <v>1.5512499999999999E-3</v>
      </c>
      <c r="H52" s="23">
        <v>1.4965E-3</v>
      </c>
      <c r="I52" s="23">
        <v>1.4417500000000001E-3</v>
      </c>
      <c r="J52" s="23">
        <v>1.387E-3</v>
      </c>
      <c r="K52" s="23">
        <v>1.3322500000000001E-3</v>
      </c>
      <c r="L52" s="23">
        <v>1.2775E-3</v>
      </c>
      <c r="M52" s="23">
        <v>1.2227500000000001E-3</v>
      </c>
      <c r="N52" s="23">
        <v>1.168E-3</v>
      </c>
      <c r="O52" s="23">
        <v>1.1132500000000001E-3</v>
      </c>
      <c r="P52" s="23">
        <v>1.0585E-3</v>
      </c>
      <c r="Q52" s="23">
        <v>1.0037500000000001E-3</v>
      </c>
      <c r="R52" s="23">
        <v>9.4899999999999997E-4</v>
      </c>
      <c r="S52" s="23">
        <v>8.9424999999999997E-4</v>
      </c>
      <c r="T52" s="23">
        <v>8.3949999999999997E-4</v>
      </c>
      <c r="U52" s="23">
        <v>7.8474999999999997E-4</v>
      </c>
      <c r="V52" s="23">
        <v>7.2999999999999996E-4</v>
      </c>
    </row>
    <row r="53" spans="1:23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3" ht="18" x14ac:dyDescent="0.35">
      <c r="A54" s="27" t="s">
        <v>75</v>
      </c>
      <c r="B54" s="28">
        <f t="shared" ref="B54:V55" si="9">SUM(B24:B25,B27:B28,B36:B37,B41:B43,B46:B49,B52)</f>
        <v>0.11509588998916793</v>
      </c>
      <c r="C54" s="28">
        <f t="shared" si="9"/>
        <v>9.4026411153444484E-2</v>
      </c>
      <c r="D54" s="28">
        <f t="shared" si="9"/>
        <v>6.1030347880098958E-2</v>
      </c>
      <c r="E54" s="28">
        <f t="shared" si="9"/>
        <v>4.5988209401186815E-2</v>
      </c>
      <c r="F54" s="28">
        <f t="shared" si="9"/>
        <v>3.4845175121645797E-2</v>
      </c>
      <c r="G54" s="28">
        <f t="shared" si="9"/>
        <v>2.9884949141511838E-2</v>
      </c>
      <c r="H54" s="28">
        <f t="shared" si="9"/>
        <v>2.690006260060478E-2</v>
      </c>
      <c r="I54" s="28">
        <f t="shared" si="9"/>
        <v>2.5054989871554936E-2</v>
      </c>
      <c r="J54" s="28">
        <f t="shared" si="9"/>
        <v>2.3699600577761132E-2</v>
      </c>
      <c r="K54" s="28">
        <f t="shared" si="9"/>
        <v>2.268882456735534E-2</v>
      </c>
      <c r="L54" s="28">
        <f t="shared" si="9"/>
        <v>2.1904754143909445E-2</v>
      </c>
      <c r="M54" s="28">
        <f t="shared" si="9"/>
        <v>2.1266279860766003E-2</v>
      </c>
      <c r="N54" s="28">
        <f t="shared" si="9"/>
        <v>2.0745315228228367E-2</v>
      </c>
      <c r="O54" s="28">
        <f t="shared" si="9"/>
        <v>2.0312659395549462E-2</v>
      </c>
      <c r="P54" s="28">
        <f t="shared" si="9"/>
        <v>1.992888418152159E-2</v>
      </c>
      <c r="Q54" s="28">
        <f t="shared" si="9"/>
        <v>1.9600450333245485E-2</v>
      </c>
      <c r="R54" s="28">
        <f t="shared" si="9"/>
        <v>1.9307806745871618E-2</v>
      </c>
      <c r="S54" s="28">
        <f t="shared" si="9"/>
        <v>1.9054607648030568E-2</v>
      </c>
      <c r="T54" s="28">
        <f t="shared" si="9"/>
        <v>1.880114261962465E-2</v>
      </c>
      <c r="U54" s="28">
        <f t="shared" si="9"/>
        <v>1.8583052649352855E-2</v>
      </c>
      <c r="V54" s="28">
        <f t="shared" si="9"/>
        <v>1.8366902201183737E-2</v>
      </c>
      <c r="W54" s="29" t="s">
        <v>104</v>
      </c>
    </row>
    <row r="55" spans="1:23" ht="18" x14ac:dyDescent="0.35">
      <c r="A55" s="27" t="s">
        <v>75</v>
      </c>
      <c r="B55" s="28">
        <f>SUM(B24:B25,B27:B28,B36:B37,B42:B43,B46:B49,B52)</f>
        <v>0.1133062074494854</v>
      </c>
      <c r="C55" s="28">
        <f t="shared" ref="C55:V55" si="10">SUM(C24:C25,C27:C28,C36:C37,C42:C43,C46:C49,C52)</f>
        <v>9.2236728613761948E-2</v>
      </c>
      <c r="D55" s="28">
        <f t="shared" si="10"/>
        <v>5.9240665340416415E-2</v>
      </c>
      <c r="E55" s="28">
        <f t="shared" si="10"/>
        <v>4.4198526861504273E-2</v>
      </c>
      <c r="F55" s="28">
        <f t="shared" si="10"/>
        <v>3.3055492581963254E-2</v>
      </c>
      <c r="G55" s="28">
        <f t="shared" si="10"/>
        <v>2.8095266601829299E-2</v>
      </c>
      <c r="H55" s="28">
        <f t="shared" si="10"/>
        <v>2.5110380060922241E-2</v>
      </c>
      <c r="I55" s="28">
        <f t="shared" si="10"/>
        <v>2.3265307331872397E-2</v>
      </c>
      <c r="J55" s="28">
        <f t="shared" si="10"/>
        <v>2.1909918038078593E-2</v>
      </c>
      <c r="K55" s="28">
        <f t="shared" si="10"/>
        <v>2.0899142027672801E-2</v>
      </c>
      <c r="L55" s="28">
        <f t="shared" si="10"/>
        <v>2.0115071604226906E-2</v>
      </c>
      <c r="M55" s="28">
        <f t="shared" si="10"/>
        <v>1.947659732108346E-2</v>
      </c>
      <c r="N55" s="28">
        <f t="shared" si="10"/>
        <v>1.8955632688545825E-2</v>
      </c>
      <c r="O55" s="28">
        <f t="shared" si="10"/>
        <v>1.8522976855866919E-2</v>
      </c>
      <c r="P55" s="28">
        <f t="shared" si="10"/>
        <v>1.8139201641839048E-2</v>
      </c>
      <c r="Q55" s="28">
        <f t="shared" si="10"/>
        <v>1.7810767793562943E-2</v>
      </c>
      <c r="R55" s="28">
        <f t="shared" si="10"/>
        <v>1.7518124206189079E-2</v>
      </c>
      <c r="S55" s="28">
        <f t="shared" si="10"/>
        <v>1.7264925108348025E-2</v>
      </c>
      <c r="T55" s="28">
        <f t="shared" si="10"/>
        <v>1.7011460079942108E-2</v>
      </c>
      <c r="U55" s="28">
        <f t="shared" si="10"/>
        <v>1.6793370109670313E-2</v>
      </c>
      <c r="V55" s="28">
        <f t="shared" si="10"/>
        <v>1.6577219661501195E-2</v>
      </c>
      <c r="W55" s="29" t="s">
        <v>105</v>
      </c>
    </row>
    <row r="59" spans="1:23" x14ac:dyDescent="0.3">
      <c r="A59" s="2" t="s">
        <v>103</v>
      </c>
    </row>
    <row r="60" spans="1:23" x14ac:dyDescent="0.3">
      <c r="A60" s="18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spans="1:23" x14ac:dyDescent="0.3">
      <c r="A61" s="18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cjess</cp:lastModifiedBy>
  <dcterms:created xsi:type="dcterms:W3CDTF">2022-02-11T20:38:39Z</dcterms:created>
  <dcterms:modified xsi:type="dcterms:W3CDTF">2022-02-23T22:58:24Z</dcterms:modified>
</cp:coreProperties>
</file>