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ieH\Documents\GitHub\Senior-Design\Wing Tail Drag Buildup\"/>
    </mc:Choice>
  </mc:AlternateContent>
  <xr:revisionPtr revIDLastSave="0" documentId="13_ncr:1_{06380249-48C0-44CA-832A-017204343DFA}" xr6:coauthVersionLast="47" xr6:coauthVersionMax="47" xr10:uidLastSave="{00000000-0000-0000-0000-000000000000}"/>
  <bookViews>
    <workbookView xWindow="52" yWindow="1418" windowWidth="22208" windowHeight="13605" activeTab="1" xr2:uid="{82617F0D-A785-403D-9CC0-085A46D2A0A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I12" i="1"/>
  <c r="F13" i="1"/>
  <c r="B20" i="1"/>
  <c r="B21" i="1" s="1"/>
  <c r="B24" i="1" s="1"/>
  <c r="P5" i="1"/>
  <c r="Q5" i="1"/>
  <c r="R5" i="1"/>
  <c r="O5" i="1"/>
  <c r="P6" i="1"/>
  <c r="Q6" i="1"/>
  <c r="R6" i="1"/>
  <c r="O6" i="1"/>
  <c r="C13" i="2"/>
  <c r="C20" i="1"/>
  <c r="C21" i="1" s="1"/>
  <c r="C24" i="1" s="1"/>
  <c r="D20" i="1"/>
  <c r="D21" i="1" s="1"/>
  <c r="D24" i="1" s="1"/>
  <c r="E20" i="1"/>
  <c r="E21" i="1" s="1"/>
  <c r="E24" i="1" s="1"/>
  <c r="F20" i="1"/>
  <c r="F21" i="1" s="1"/>
  <c r="F24" i="1" s="1"/>
  <c r="G20" i="1"/>
  <c r="G21" i="1" s="1"/>
  <c r="G24" i="1" s="1"/>
  <c r="H20" i="1"/>
  <c r="H21" i="1" s="1"/>
  <c r="H24" i="1" s="1"/>
  <c r="I20" i="1"/>
  <c r="I21" i="1" s="1"/>
  <c r="I24" i="1" s="1"/>
  <c r="J20" i="1"/>
  <c r="J21" i="1" s="1"/>
  <c r="J24" i="1" s="1"/>
  <c r="K20" i="1"/>
  <c r="K21" i="1" s="1"/>
  <c r="K24" i="1" s="1"/>
  <c r="L20" i="1"/>
  <c r="L21" i="1" s="1"/>
  <c r="L24" i="1" s="1"/>
  <c r="M20" i="1"/>
  <c r="M21" i="1" s="1"/>
  <c r="M24" i="1" s="1"/>
  <c r="N20" i="1"/>
  <c r="N21" i="1" s="1"/>
  <c r="N24" i="1" s="1"/>
  <c r="O20" i="1"/>
  <c r="O21" i="1" s="1"/>
  <c r="O24" i="1" s="1"/>
  <c r="P20" i="1"/>
  <c r="P21" i="1" s="1"/>
  <c r="P24" i="1" s="1"/>
  <c r="Q20" i="1"/>
  <c r="Q21" i="1" s="1"/>
  <c r="Q24" i="1" s="1"/>
  <c r="R20" i="1"/>
  <c r="R21" i="1" s="1"/>
  <c r="R24" i="1" s="1"/>
  <c r="S20" i="1"/>
  <c r="S21" i="1" s="1"/>
  <c r="S24" i="1" s="1"/>
  <c r="T20" i="1"/>
  <c r="T21" i="1" s="1"/>
  <c r="T24" i="1" s="1"/>
  <c r="U20" i="1"/>
  <c r="U21" i="1" s="1"/>
  <c r="U24" i="1" s="1"/>
  <c r="V20" i="1"/>
  <c r="V21" i="1" s="1"/>
  <c r="V24" i="1" s="1"/>
  <c r="B16" i="1" l="1"/>
</calcChain>
</file>

<file path=xl/sharedStrings.xml><?xml version="1.0" encoding="utf-8"?>
<sst xmlns="http://schemas.openxmlformats.org/spreadsheetml/2006/main" count="61" uniqueCount="52">
  <si>
    <t>Range</t>
  </si>
  <si>
    <t>nm</t>
  </si>
  <si>
    <t xml:space="preserve">Crusie </t>
  </si>
  <si>
    <t>160 Kts</t>
  </si>
  <si>
    <t xml:space="preserve">Weight </t>
  </si>
  <si>
    <t>We</t>
  </si>
  <si>
    <t>Wf</t>
  </si>
  <si>
    <t>Wto</t>
  </si>
  <si>
    <t>lbs</t>
  </si>
  <si>
    <t>Altitude</t>
  </si>
  <si>
    <t>ft</t>
  </si>
  <si>
    <t>rho</t>
  </si>
  <si>
    <t>Area</t>
  </si>
  <si>
    <t>Chord</t>
  </si>
  <si>
    <t>Span</t>
  </si>
  <si>
    <t>slug/ft^3</t>
  </si>
  <si>
    <t>ft^2</t>
  </si>
  <si>
    <t>Speed [kts]</t>
  </si>
  <si>
    <t>Speed [ft/s]</t>
  </si>
  <si>
    <t>Cd_p_wing</t>
  </si>
  <si>
    <t>Cd_p_vt</t>
  </si>
  <si>
    <t>Cd_p_ht</t>
  </si>
  <si>
    <t>Section</t>
  </si>
  <si>
    <t>Re</t>
  </si>
  <si>
    <t>Tip</t>
  </si>
  <si>
    <t>Root</t>
  </si>
  <si>
    <t>MAC</t>
  </si>
  <si>
    <t>mu</t>
  </si>
  <si>
    <t>lb-s/ ft2</t>
  </si>
  <si>
    <t>R</t>
  </si>
  <si>
    <t>Temp</t>
  </si>
  <si>
    <t>Fuse_D</t>
  </si>
  <si>
    <t>Cd_i_wing</t>
  </si>
  <si>
    <t>delta1</t>
  </si>
  <si>
    <t>delta2</t>
  </si>
  <si>
    <t>CL_wing</t>
  </si>
  <si>
    <t>AR</t>
  </si>
  <si>
    <t>Y90</t>
  </si>
  <si>
    <t>Y99</t>
  </si>
  <si>
    <t>Tail Lift Slope NACA 0012</t>
  </si>
  <si>
    <t>tan(0.5phi)</t>
  </si>
  <si>
    <t>K</t>
  </si>
  <si>
    <t>Cl_alph_theo</t>
  </si>
  <si>
    <t>alpha_0</t>
  </si>
  <si>
    <t>CL_Htail</t>
  </si>
  <si>
    <t>Cl_alph(a1)</t>
  </si>
  <si>
    <t>alpha [deg]</t>
  </si>
  <si>
    <t>KA</t>
  </si>
  <si>
    <t>Klamb</t>
  </si>
  <si>
    <t>KH</t>
  </si>
  <si>
    <t>de/da</t>
  </si>
  <si>
    <t>Induced drag parameters NACA 2412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</si>
</sst>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1" fontId="0" fillId="0" borderId="7" xfId="0" applyNumberFormat="1" applyBorder="1"/>
    <xf numFmtId="0" fontId="0" fillId="0" borderId="8" xfId="0" applyBorder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0765D-D88A-458E-A473-8E3F8D140428}">
  <dimension ref="A13:C13"/>
  <sheetViews>
    <sheetView workbookViewId="0">
      <selection activeCell="E13" sqref="E13:I15"/>
    </sheetView>
  </sheetViews>
  <sheetFormatPr defaultRowHeight="14.25" x14ac:dyDescent="0.45"/>
  <sheetData>
    <row r="13" spans="1:3" x14ac:dyDescent="0.45">
      <c r="A13" t="s">
        <v>12</v>
      </c>
      <c r="B13">
        <v>317</v>
      </c>
      <c r="C13">
        <f>B13/2</f>
        <v>158.5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6C11-8322-4BAC-B928-8395D64AAF23}">
  <dimension ref="A1:V30"/>
  <sheetViews>
    <sheetView tabSelected="1" zoomScale="120" zoomScaleNormal="120" workbookViewId="0">
      <selection activeCell="A11" sqref="A11"/>
    </sheetView>
  </sheetViews>
  <sheetFormatPr defaultRowHeight="14.25" x14ac:dyDescent="0.45"/>
  <cols>
    <col min="2" max="2" width="16.265625" bestFit="1" customWidth="1"/>
  </cols>
  <sheetData>
    <row r="1" spans="1:19" x14ac:dyDescent="0.45">
      <c r="I1" t="s">
        <v>30</v>
      </c>
      <c r="J1">
        <v>454.47840000000002</v>
      </c>
      <c r="K1" t="s">
        <v>29</v>
      </c>
      <c r="N1" s="7" t="s">
        <v>31</v>
      </c>
      <c r="O1" s="8">
        <v>5</v>
      </c>
      <c r="P1" s="8" t="s">
        <v>10</v>
      </c>
      <c r="Q1" s="8"/>
      <c r="R1" s="8"/>
      <c r="S1" s="9"/>
    </row>
    <row r="2" spans="1:19" x14ac:dyDescent="0.45">
      <c r="I2" s="3" t="s">
        <v>27</v>
      </c>
      <c r="J2" s="4">
        <v>3.4009999999999998E-7</v>
      </c>
      <c r="K2" s="5" t="s">
        <v>28</v>
      </c>
      <c r="L2" s="3"/>
      <c r="N2" s="10"/>
      <c r="O2" s="11"/>
      <c r="P2" s="11"/>
      <c r="Q2" s="11"/>
      <c r="R2" s="11"/>
      <c r="S2" s="12"/>
    </row>
    <row r="3" spans="1:19" x14ac:dyDescent="0.45">
      <c r="A3" t="s">
        <v>0</v>
      </c>
      <c r="B3">
        <v>2000</v>
      </c>
      <c r="C3" t="s">
        <v>1</v>
      </c>
      <c r="D3" t="s">
        <v>2</v>
      </c>
      <c r="E3" t="s">
        <v>3</v>
      </c>
      <c r="F3" t="s">
        <v>9</v>
      </c>
      <c r="G3">
        <v>18000</v>
      </c>
      <c r="H3" t="s">
        <v>10</v>
      </c>
      <c r="I3" s="3" t="s">
        <v>11</v>
      </c>
      <c r="J3" s="3">
        <v>1.3546000000000001E-3</v>
      </c>
      <c r="K3" s="5" t="s">
        <v>15</v>
      </c>
      <c r="N3" s="10" t="s">
        <v>22</v>
      </c>
      <c r="O3" s="11">
        <v>1</v>
      </c>
      <c r="P3" s="11">
        <v>2</v>
      </c>
      <c r="Q3" s="11">
        <v>3</v>
      </c>
      <c r="R3" s="11">
        <v>4</v>
      </c>
      <c r="S3" s="12"/>
    </row>
    <row r="4" spans="1:19" x14ac:dyDescent="0.45">
      <c r="I4" s="3" t="s">
        <v>12</v>
      </c>
      <c r="J4" s="3">
        <v>317</v>
      </c>
      <c r="K4" s="5" t="s">
        <v>16</v>
      </c>
      <c r="N4" s="10" t="s">
        <v>26</v>
      </c>
      <c r="O4" s="11">
        <v>5.7469999999999999</v>
      </c>
      <c r="P4" s="11">
        <v>4.9809999999999999</v>
      </c>
      <c r="Q4" s="11">
        <v>4.2144000000000004</v>
      </c>
      <c r="R4" s="11">
        <v>3.4481999999999999</v>
      </c>
      <c r="S4" s="12" t="s">
        <v>10</v>
      </c>
    </row>
    <row r="5" spans="1:19" x14ac:dyDescent="0.45">
      <c r="A5" t="s">
        <v>4</v>
      </c>
      <c r="B5" t="s">
        <v>5</v>
      </c>
      <c r="C5" t="s">
        <v>6</v>
      </c>
      <c r="D5" t="s">
        <v>7</v>
      </c>
      <c r="I5" s="3" t="s">
        <v>13</v>
      </c>
      <c r="J5" s="3">
        <v>4.5999999999999996</v>
      </c>
      <c r="K5" s="5" t="s">
        <v>10</v>
      </c>
      <c r="N5" s="10" t="s">
        <v>12</v>
      </c>
      <c r="O5" s="11">
        <f>O4*0.25*($J$6/2)</f>
        <v>49.541438800000002</v>
      </c>
      <c r="P5" s="11">
        <f t="shared" ref="P5:R5" si="0">P4*0.25*($J$6/2)</f>
        <v>42.938212399999998</v>
      </c>
      <c r="Q5" s="11">
        <f t="shared" si="0"/>
        <v>36.32981376</v>
      </c>
      <c r="R5" s="11">
        <f t="shared" si="0"/>
        <v>29.724863280000001</v>
      </c>
      <c r="S5" s="12" t="s">
        <v>16</v>
      </c>
    </row>
    <row r="6" spans="1:19" x14ac:dyDescent="0.45">
      <c r="B6">
        <v>1459</v>
      </c>
      <c r="C6">
        <v>694</v>
      </c>
      <c r="D6">
        <v>2219.4</v>
      </c>
      <c r="E6" t="s">
        <v>8</v>
      </c>
      <c r="I6" s="3" t="s">
        <v>14</v>
      </c>
      <c r="J6" s="3">
        <v>68.963200000000001</v>
      </c>
      <c r="K6" s="5" t="s">
        <v>10</v>
      </c>
      <c r="N6" s="13" t="s">
        <v>23</v>
      </c>
      <c r="O6" s="14">
        <f>($J$3*$O$19*O4)/$J$2</f>
        <v>4349098.4357541902</v>
      </c>
      <c r="P6" s="14">
        <f>($J$3*$O$19*P4)/$J$2</f>
        <v>3769420.4469273747</v>
      </c>
      <c r="Q6" s="14">
        <f>($J$3*$O$19*Q4)/$J$2</f>
        <v>3189288.4022346372</v>
      </c>
      <c r="R6" s="14">
        <f>($J$3*$O$19*R4)/$J$2</f>
        <v>2609459.061452514</v>
      </c>
      <c r="S6" s="15"/>
    </row>
    <row r="7" spans="1:19" x14ac:dyDescent="0.45">
      <c r="I7" t="s">
        <v>24</v>
      </c>
      <c r="J7">
        <v>3.0649999999999999</v>
      </c>
      <c r="K7" s="6" t="s">
        <v>10</v>
      </c>
    </row>
    <row r="8" spans="1:19" x14ac:dyDescent="0.45">
      <c r="I8" t="s">
        <v>25</v>
      </c>
      <c r="J8">
        <v>6.13</v>
      </c>
      <c r="K8" s="6" t="s">
        <v>10</v>
      </c>
    </row>
    <row r="9" spans="1:19" x14ac:dyDescent="0.45">
      <c r="I9" s="3" t="s">
        <v>36</v>
      </c>
      <c r="J9" s="3">
        <v>15</v>
      </c>
    </row>
    <row r="10" spans="1:19" x14ac:dyDescent="0.45">
      <c r="A10" s="3" t="s">
        <v>51</v>
      </c>
      <c r="E10" s="3" t="s">
        <v>39</v>
      </c>
    </row>
    <row r="11" spans="1:19" x14ac:dyDescent="0.45">
      <c r="A11" t="s">
        <v>33</v>
      </c>
      <c r="B11">
        <v>0.04</v>
      </c>
      <c r="E11" t="s">
        <v>37</v>
      </c>
      <c r="F11">
        <v>2.7799999999999998E-2</v>
      </c>
      <c r="H11" t="s">
        <v>42</v>
      </c>
      <c r="I11">
        <v>6.9</v>
      </c>
    </row>
    <row r="12" spans="1:19" x14ac:dyDescent="0.45">
      <c r="A12" t="s">
        <v>34</v>
      </c>
      <c r="B12">
        <v>0</v>
      </c>
      <c r="E12" t="s">
        <v>38</v>
      </c>
      <c r="F12">
        <v>5.1190000000000003E-3</v>
      </c>
      <c r="H12" s="3" t="s">
        <v>45</v>
      </c>
      <c r="I12" s="3">
        <f>1.05*F14*I11</f>
        <v>6.5205000000000011</v>
      </c>
    </row>
    <row r="13" spans="1:19" x14ac:dyDescent="0.45">
      <c r="A13" t="s">
        <v>47</v>
      </c>
      <c r="B13">
        <f>(1/J9)-(1/(1+J9)^1.7)</f>
        <v>5.7692460768252324E-2</v>
      </c>
      <c r="E13" t="s">
        <v>40</v>
      </c>
      <c r="F13">
        <f>(0.5*(F11-F12))/9</f>
        <v>1.2600555555555555E-3</v>
      </c>
      <c r="H13" t="s">
        <v>43</v>
      </c>
      <c r="I13">
        <v>0</v>
      </c>
    </row>
    <row r="14" spans="1:19" x14ac:dyDescent="0.45">
      <c r="A14" t="s">
        <v>48</v>
      </c>
      <c r="B14">
        <f>(10 -3*0.5)/7</f>
        <v>1.2142857142857142</v>
      </c>
      <c r="E14" t="s">
        <v>41</v>
      </c>
      <c r="F14">
        <v>0.9</v>
      </c>
    </row>
    <row r="15" spans="1:19" x14ac:dyDescent="0.45">
      <c r="A15" t="s">
        <v>49</v>
      </c>
      <c r="B15">
        <v>1.25</v>
      </c>
    </row>
    <row r="16" spans="1:19" x14ac:dyDescent="0.45">
      <c r="A16" s="3" t="s">
        <v>50</v>
      </c>
      <c r="B16" s="3">
        <f>4.44*(B13*B14*B15)^1.19</f>
        <v>0.24478196964639271</v>
      </c>
    </row>
    <row r="19" spans="1:22" x14ac:dyDescent="0.45">
      <c r="A19" t="s">
        <v>17</v>
      </c>
      <c r="B19">
        <v>60</v>
      </c>
      <c r="C19">
        <v>70</v>
      </c>
      <c r="D19">
        <v>80</v>
      </c>
      <c r="E19">
        <v>90</v>
      </c>
      <c r="F19">
        <v>100</v>
      </c>
      <c r="G19">
        <v>110</v>
      </c>
      <c r="H19">
        <v>120</v>
      </c>
      <c r="I19">
        <v>130</v>
      </c>
      <c r="J19">
        <v>140</v>
      </c>
      <c r="K19">
        <v>150</v>
      </c>
      <c r="L19">
        <v>160</v>
      </c>
      <c r="M19">
        <v>170</v>
      </c>
      <c r="N19">
        <v>180</v>
      </c>
      <c r="O19">
        <v>190</v>
      </c>
      <c r="P19">
        <v>200</v>
      </c>
      <c r="Q19">
        <v>210</v>
      </c>
      <c r="R19">
        <v>220</v>
      </c>
      <c r="S19">
        <v>230</v>
      </c>
      <c r="T19">
        <v>240</v>
      </c>
      <c r="U19">
        <v>250</v>
      </c>
      <c r="V19">
        <v>260</v>
      </c>
    </row>
    <row r="20" spans="1:22" x14ac:dyDescent="0.45">
      <c r="A20" t="s">
        <v>18</v>
      </c>
      <c r="B20" s="1">
        <f>B19*1.68780986</f>
        <v>101.26859159999999</v>
      </c>
      <c r="C20" s="1">
        <f>C19*1.68780986</f>
        <v>118.14669019999999</v>
      </c>
      <c r="D20" s="1">
        <f t="shared" ref="D20:G20" si="1">D19*1.68780986</f>
        <v>135.02478880000001</v>
      </c>
      <c r="E20" s="1">
        <f t="shared" si="1"/>
        <v>151.9028874</v>
      </c>
      <c r="F20" s="1">
        <f t="shared" si="1"/>
        <v>168.78098600000001</v>
      </c>
      <c r="G20" s="1">
        <f t="shared" si="1"/>
        <v>185.6590846</v>
      </c>
      <c r="H20" s="1">
        <f>H19*1.68780986</f>
        <v>202.53718319999999</v>
      </c>
      <c r="I20" s="1">
        <f t="shared" ref="I20:V20" si="2">I19*1.68780986</f>
        <v>219.4152818</v>
      </c>
      <c r="J20" s="1">
        <f t="shared" si="2"/>
        <v>236.29338039999999</v>
      </c>
      <c r="K20" s="1">
        <f t="shared" si="2"/>
        <v>253.17147900000001</v>
      </c>
      <c r="L20" s="1">
        <f t="shared" si="2"/>
        <v>270.04957760000002</v>
      </c>
      <c r="M20" s="1">
        <f t="shared" si="2"/>
        <v>286.92767620000001</v>
      </c>
      <c r="N20" s="1">
        <f t="shared" si="2"/>
        <v>303.80577479999999</v>
      </c>
      <c r="O20" s="1">
        <f t="shared" si="2"/>
        <v>320.68387339999998</v>
      </c>
      <c r="P20" s="1">
        <f t="shared" si="2"/>
        <v>337.56197200000003</v>
      </c>
      <c r="Q20" s="1">
        <f t="shared" si="2"/>
        <v>354.44007060000001</v>
      </c>
      <c r="R20" s="1">
        <f t="shared" si="2"/>
        <v>371.3181692</v>
      </c>
      <c r="S20" s="1">
        <f t="shared" si="2"/>
        <v>388.19626779999999</v>
      </c>
      <c r="T20" s="1">
        <f t="shared" si="2"/>
        <v>405.07436639999997</v>
      </c>
      <c r="U20" s="1">
        <f t="shared" si="2"/>
        <v>421.95246500000002</v>
      </c>
      <c r="V20" s="1">
        <f t="shared" si="2"/>
        <v>438.8305636</v>
      </c>
    </row>
    <row r="21" spans="1:22" x14ac:dyDescent="0.45">
      <c r="A21" s="16" t="s">
        <v>35</v>
      </c>
      <c r="B21" s="2">
        <f xml:space="preserve"> $D$6/(0.5*$J$3*B20^2*$J$4)</f>
        <v>1.0079655839809663</v>
      </c>
      <c r="C21" s="2">
        <f t="shared" ref="C21:V21" si="3" xml:space="preserve"> $D$6/(0.5*$J$3*C20^2*$J$4)</f>
        <v>0.74054614333295476</v>
      </c>
      <c r="D21" s="2">
        <f t="shared" si="3"/>
        <v>0.56698064098929335</v>
      </c>
      <c r="E21" s="2">
        <f t="shared" si="3"/>
        <v>0.4479847039915405</v>
      </c>
      <c r="F21" s="2">
        <f t="shared" si="3"/>
        <v>0.36286761023314767</v>
      </c>
      <c r="G21" s="2">
        <f t="shared" si="3"/>
        <v>0.29989058696954363</v>
      </c>
      <c r="H21" s="2">
        <f t="shared" si="3"/>
        <v>0.25199139599524156</v>
      </c>
      <c r="I21" s="2">
        <f t="shared" si="3"/>
        <v>0.21471456226813482</v>
      </c>
      <c r="J21" s="2">
        <f t="shared" si="3"/>
        <v>0.18513653583323869</v>
      </c>
      <c r="K21" s="2">
        <f t="shared" si="3"/>
        <v>0.16127449343695455</v>
      </c>
      <c r="L21" s="2">
        <f t="shared" si="3"/>
        <v>0.14174516024732334</v>
      </c>
      <c r="M21" s="2">
        <f t="shared" si="3"/>
        <v>0.12555972672427257</v>
      </c>
      <c r="N21" s="2">
        <f t="shared" si="3"/>
        <v>0.11199617599788513</v>
      </c>
      <c r="O21" s="2">
        <f t="shared" si="3"/>
        <v>0.1005173435548886</v>
      </c>
      <c r="P21" s="2">
        <f t="shared" si="3"/>
        <v>9.0716902558286919E-2</v>
      </c>
      <c r="Q21" s="2">
        <f t="shared" si="3"/>
        <v>8.2282904814772739E-2</v>
      </c>
      <c r="R21" s="2">
        <f t="shared" si="3"/>
        <v>7.4972646742385907E-2</v>
      </c>
      <c r="S21" s="2">
        <f t="shared" si="3"/>
        <v>6.8595011386228311E-2</v>
      </c>
      <c r="T21" s="2">
        <f t="shared" si="3"/>
        <v>6.2997848998810391E-2</v>
      </c>
      <c r="U21" s="2">
        <f t="shared" si="3"/>
        <v>5.8058817637303639E-2</v>
      </c>
      <c r="V21" s="2">
        <f t="shared" si="3"/>
        <v>5.3678640567033704E-2</v>
      </c>
    </row>
    <row r="22" spans="1:22" x14ac:dyDescent="0.45">
      <c r="A22" s="18" t="s">
        <v>46</v>
      </c>
      <c r="B22">
        <v>7.0510000000000002</v>
      </c>
      <c r="C22">
        <v>4.1769999999999996</v>
      </c>
      <c r="D22">
        <v>2.9769999999999999</v>
      </c>
      <c r="E22">
        <v>1.843</v>
      </c>
      <c r="F22">
        <v>1.0529999999999999</v>
      </c>
      <c r="G22">
        <v>0.48099999999999998</v>
      </c>
      <c r="H22">
        <v>4.4999999999999998E-2</v>
      </c>
      <c r="I22">
        <v>-0.29099999999999998</v>
      </c>
      <c r="J22">
        <v>-0.55300000000000005</v>
      </c>
      <c r="K22">
        <v>-0.76500000000000001</v>
      </c>
      <c r="L22">
        <v>-0.93799999999999994</v>
      </c>
      <c r="M22">
        <v>-1.08</v>
      </c>
      <c r="N22">
        <v>-1.1990000000000001</v>
      </c>
      <c r="O22">
        <v>-1.2989999999999999</v>
      </c>
      <c r="P22">
        <v>-1.3839999999999999</v>
      </c>
      <c r="Q22">
        <v>-1.456</v>
      </c>
      <c r="R22">
        <v>-1.52</v>
      </c>
      <c r="S22">
        <v>-1.575</v>
      </c>
      <c r="T22">
        <v>-1.6220000000000001</v>
      </c>
      <c r="U22">
        <v>-1.663</v>
      </c>
      <c r="V22">
        <v>-1.7010000000000001</v>
      </c>
    </row>
    <row r="23" spans="1:22" x14ac:dyDescent="0.45">
      <c r="A23" s="19" t="s">
        <v>19</v>
      </c>
      <c r="B23" s="2">
        <v>3.9116714877966599E-2</v>
      </c>
      <c r="C23" s="2"/>
      <c r="D23" s="2">
        <v>2.1023814440542798E-2</v>
      </c>
      <c r="E23" s="2">
        <v>2.0530496108255698E-2</v>
      </c>
      <c r="F23" s="2">
        <v>2.0867945626583201E-2</v>
      </c>
      <c r="G23" s="2"/>
      <c r="H23" s="2">
        <v>2.1823082974837999E-2</v>
      </c>
      <c r="I23" s="2">
        <v>2.1954082563529199E-2</v>
      </c>
      <c r="J23" s="2">
        <v>2.20253857974534E-2</v>
      </c>
      <c r="K23" s="2">
        <v>2.2052746662788499E-2</v>
      </c>
      <c r="L23" s="2">
        <v>2.21248795777979E-2</v>
      </c>
      <c r="M23" s="2"/>
      <c r="N23" s="2">
        <v>2.2148923449999299E-2</v>
      </c>
      <c r="O23" s="2">
        <v>2.21655053860552E-2</v>
      </c>
      <c r="P23" s="2">
        <v>2.2174624953163798E-2</v>
      </c>
      <c r="Q23" s="2">
        <v>2.2174626251569299E-2</v>
      </c>
      <c r="R23" s="2">
        <v>2.2180429258345999E-2</v>
      </c>
      <c r="S23" s="2">
        <v>2.2183746251479699E-2</v>
      </c>
      <c r="T23" s="2"/>
      <c r="U23" s="2">
        <v>2.2231005613202601E-2</v>
      </c>
      <c r="V23" s="2">
        <v>2.22227139959719E-2</v>
      </c>
    </row>
    <row r="24" spans="1:22" x14ac:dyDescent="0.45">
      <c r="A24" s="19" t="s">
        <v>32</v>
      </c>
      <c r="B24" s="2">
        <f>((1+$B$11)*(B21^2))/(PI()*$J$9)</f>
        <v>2.2422478441994766E-2</v>
      </c>
      <c r="C24" s="2">
        <f>((1+$B$11)*(C21^2))/(PI()*$J$9)</f>
        <v>1.2103095402259565E-2</v>
      </c>
      <c r="D24" s="2">
        <f>((1+$B$11)*(D21^2))/(PI()*$J$9)</f>
        <v>7.0946123195374028E-3</v>
      </c>
      <c r="E24" s="2">
        <f>((1+$B$11)*(E21^2))/(PI()*$J$9)</f>
        <v>4.4291315440977306E-3</v>
      </c>
      <c r="F24" s="2">
        <f>((1+$B$11)*(F21^2))/(PI()*$J$9)</f>
        <v>2.9059532060825193E-3</v>
      </c>
      <c r="G24" s="2">
        <f>((1+$B$11)*(G21^2))/(PI()*$J$9)</f>
        <v>1.984805140415628E-3</v>
      </c>
      <c r="H24" s="2">
        <f>((1+$B$11)*(H21^2))/(PI()*$J$9)</f>
        <v>1.4014049026246729E-3</v>
      </c>
      <c r="I24" s="2">
        <f>((1+$B$11)*(I21^2))/(PI()*$J$9)</f>
        <v>1.017454993201401E-3</v>
      </c>
      <c r="J24" s="2">
        <f>((1+$B$11)*(J21^2))/(PI()*$J$9)</f>
        <v>7.5644346264122284E-4</v>
      </c>
      <c r="K24" s="2">
        <f>((1+$B$11)*(K21^2))/(PI()*$J$9)</f>
        <v>5.7401544811506566E-4</v>
      </c>
      <c r="L24" s="2">
        <f>((1+$B$11)*(L21^2))/(PI()*$J$9)</f>
        <v>4.4341326997108767E-4</v>
      </c>
      <c r="M24" s="2">
        <f>((1+$B$11)*(M21^2))/(PI()*$J$9)</f>
        <v>3.4793084446816015E-4</v>
      </c>
      <c r="N24" s="2">
        <f>((1+$B$11)*(N21^2))/(PI()*$J$9)</f>
        <v>2.7682072150610816E-4</v>
      </c>
      <c r="O24" s="2">
        <f>((1+$B$11)*(O21^2))/(PI()*$J$9)</f>
        <v>2.2298426240456427E-4</v>
      </c>
      <c r="P24" s="2">
        <f>((1+$B$11)*(P21^2))/(PI()*$J$9)</f>
        <v>1.8162207538015746E-4</v>
      </c>
      <c r="Q24" s="2">
        <f>((1+$B$11)*(Q21^2))/(PI()*$J$9)</f>
        <v>1.4942093089209335E-4</v>
      </c>
      <c r="R24" s="2">
        <f>((1+$B$11)*(R21^2))/(PI()*$J$9)</f>
        <v>1.2405032127597675E-4</v>
      </c>
      <c r="S24" s="2">
        <f>((1+$B$11)*(S21^2))/(PI()*$J$9)</f>
        <v>1.038430110699476E-4</v>
      </c>
      <c r="T24" s="2">
        <f>((1+$B$11)*(T21^2))/(PI()*$J$9)</f>
        <v>8.7587806414042056E-5</v>
      </c>
      <c r="U24" s="2">
        <f>((1+$B$11)*(U21^2))/(PI()*$J$9)</f>
        <v>7.4392402075712516E-5</v>
      </c>
      <c r="V24" s="2">
        <f>((1+$B$11)*(V21^2))/(PI()*$J$9)</f>
        <v>6.3590937075087562E-5</v>
      </c>
    </row>
    <row r="26" spans="1:22" x14ac:dyDescent="0.45">
      <c r="A26" s="17" t="s">
        <v>44</v>
      </c>
    </row>
    <row r="27" spans="1:22" x14ac:dyDescent="0.45">
      <c r="A27" s="19" t="s">
        <v>21</v>
      </c>
      <c r="B27" s="20"/>
    </row>
    <row r="30" spans="1:22" x14ac:dyDescent="0.45">
      <c r="A30" s="19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EddieH</dc:creator>
  <cp:lastModifiedBy>EddieH</cp:lastModifiedBy>
  <dcterms:created xsi:type="dcterms:W3CDTF">2022-02-11T20:38:39Z</dcterms:created>
  <dcterms:modified xsi:type="dcterms:W3CDTF">2022-02-15T06:06:03Z</dcterms:modified>
</cp:coreProperties>
</file>