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cfhor\OneDrive\BUSI520\week11\"/>
    </mc:Choice>
  </mc:AlternateContent>
  <xr:revisionPtr revIDLastSave="0" documentId="13_ncr:1_{721B009B-D81A-46B9-BAE1-1DA070D41BF7}" xr6:coauthVersionLast="47" xr6:coauthVersionMax="47" xr10:uidLastSave="{00000000-0000-0000-0000-000000000000}"/>
  <bookViews>
    <workbookView xWindow="5670" yWindow="-15075" windowWidth="24685" windowHeight="12180" xr2:uid="{22087CAF-49CA-428C-B5D6-EA7B2182EFAF}"/>
  </bookViews>
  <sheets>
    <sheet name="Documentation" sheetId="2" r:id="rId1"/>
    <sheet name="Data" sheetId="12" r:id="rId2"/>
    <sheet name="Sales" sheetId="15" r:id="rId3"/>
    <sheet name="Subtotals" sheetId="22" r:id="rId4"/>
    <sheet name="Austin11" sheetId="16" r:id="rId5"/>
    <sheet name="Austin12" sheetId="17" r:id="rId6"/>
    <sheet name="Austin13" sheetId="18" r:id="rId7"/>
    <sheet name="Austin14" sheetId="19" r:id="rId8"/>
    <sheet name="Prefixes" sheetId="13" state="hidden" r:id="rId9"/>
    <sheet name="San_Francisco" sheetId="9" state="hidden" r:id="rId10"/>
  </sheets>
  <definedNames>
    <definedName name="AssetsChange">#REF!</definedName>
    <definedName name="Common2PreferredEquityRatio">#REF!</definedName>
    <definedName name="CommonStockChange">#REF!</definedName>
    <definedName name="Debt2">#REF!</definedName>
    <definedName name="Debt2CommonEquityRatio">#REF!</definedName>
    <definedName name="Debt2EquityRatio">#REF!</definedName>
    <definedName name="Equity2">#REF!</definedName>
    <definedName name="FinancingOption">#REF!</definedName>
    <definedName name="LongDebt2CommonEquityRatio">#REF!</definedName>
    <definedName name="LongDebt2EquityRatio">#REF!</definedName>
    <definedName name="LongTermDebtChange">#REF!</definedName>
    <definedName name="PreferredStockChange">#REF!</definedName>
    <definedName name="TotalEquityChange">#REF!</definedName>
    <definedName name="TotalLiabilitiesChange">#REF!</definedName>
  </definedNames>
  <calcPr calcId="191029"/>
  <pivotCaches>
    <pivotCache cacheId="1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0" i="22" l="1"/>
  <c r="D431" i="22"/>
  <c r="D378" i="22"/>
  <c r="D325" i="22"/>
  <c r="D272" i="22"/>
  <c r="D219" i="22"/>
  <c r="D166" i="22"/>
  <c r="D113" i="22"/>
  <c r="D5" i="22" s="1"/>
  <c r="F430" i="22"/>
  <c r="E430" i="22"/>
  <c r="F377" i="22"/>
  <c r="E377" i="22"/>
  <c r="F324" i="22"/>
  <c r="E324" i="22"/>
  <c r="F271" i="22"/>
  <c r="E271" i="22"/>
  <c r="F218" i="22"/>
  <c r="E218" i="22"/>
  <c r="F165" i="22"/>
  <c r="E165" i="22"/>
  <c r="F112" i="22"/>
  <c r="E112" i="22"/>
  <c r="F59" i="22"/>
  <c r="E59" i="22"/>
  <c r="F429" i="22"/>
  <c r="E429" i="22"/>
  <c r="F376" i="22"/>
  <c r="E376" i="22"/>
  <c r="F323" i="22"/>
  <c r="E323" i="22"/>
  <c r="F270" i="22"/>
  <c r="E270" i="22"/>
  <c r="F217" i="22"/>
  <c r="E217" i="22"/>
  <c r="F164" i="22"/>
  <c r="E164" i="22"/>
  <c r="F111" i="22"/>
  <c r="E111" i="22"/>
  <c r="F58" i="22"/>
  <c r="E58" i="22"/>
  <c r="F428" i="22"/>
  <c r="E428" i="22"/>
  <c r="F375" i="22"/>
  <c r="E375" i="22"/>
  <c r="F322" i="22"/>
  <c r="E322" i="22"/>
  <c r="F269" i="22"/>
  <c r="E269" i="22"/>
  <c r="F216" i="22"/>
  <c r="E216" i="22"/>
  <c r="F163" i="22"/>
  <c r="E163" i="22"/>
  <c r="F110" i="22"/>
  <c r="E110" i="22"/>
  <c r="F57" i="22"/>
  <c r="E57" i="22"/>
  <c r="F427" i="22"/>
  <c r="E427" i="22"/>
  <c r="F374" i="22"/>
  <c r="E374" i="22"/>
  <c r="F321" i="22"/>
  <c r="E321" i="22"/>
  <c r="F268" i="22"/>
  <c r="E268" i="22"/>
  <c r="F215" i="22"/>
  <c r="E215" i="22"/>
  <c r="F162" i="22"/>
  <c r="E162" i="22"/>
  <c r="F109" i="22"/>
  <c r="E109" i="22"/>
  <c r="F56" i="22"/>
  <c r="E56" i="22"/>
  <c r="F426" i="22"/>
  <c r="E426" i="22"/>
  <c r="F373" i="22"/>
  <c r="E373" i="22"/>
  <c r="F320" i="22"/>
  <c r="E320" i="22"/>
  <c r="F267" i="22"/>
  <c r="E267" i="22"/>
  <c r="F214" i="22"/>
  <c r="E214" i="22"/>
  <c r="F161" i="22"/>
  <c r="E161" i="22"/>
  <c r="F108" i="22"/>
  <c r="E108" i="22"/>
  <c r="F55" i="22"/>
  <c r="E55" i="22"/>
  <c r="F425" i="22"/>
  <c r="E425" i="22"/>
  <c r="F372" i="22"/>
  <c r="E372" i="22"/>
  <c r="F319" i="22"/>
  <c r="E319" i="22"/>
  <c r="F266" i="22"/>
  <c r="E266" i="22"/>
  <c r="F213" i="22"/>
  <c r="E213" i="22"/>
  <c r="F160" i="22"/>
  <c r="E160" i="22"/>
  <c r="F107" i="22"/>
  <c r="E107" i="22"/>
  <c r="F54" i="22"/>
  <c r="E54" i="22"/>
  <c r="F424" i="22"/>
  <c r="E424" i="22"/>
  <c r="F371" i="22"/>
  <c r="E371" i="22"/>
  <c r="F318" i="22"/>
  <c r="E318" i="22"/>
  <c r="F265" i="22"/>
  <c r="E265" i="22"/>
  <c r="F212" i="22"/>
  <c r="E212" i="22"/>
  <c r="F159" i="22"/>
  <c r="E159" i="22"/>
  <c r="F106" i="22"/>
  <c r="E106" i="22"/>
  <c r="F53" i="22"/>
  <c r="E53" i="22"/>
  <c r="F423" i="22"/>
  <c r="E423" i="22"/>
  <c r="F370" i="22"/>
  <c r="E370" i="22"/>
  <c r="F317" i="22"/>
  <c r="E317" i="22"/>
  <c r="F264" i="22"/>
  <c r="E264" i="22"/>
  <c r="F211" i="22"/>
  <c r="E211" i="22"/>
  <c r="F158" i="22"/>
  <c r="E158" i="22"/>
  <c r="F105" i="22"/>
  <c r="E105" i="22"/>
  <c r="F52" i="22"/>
  <c r="E52" i="22"/>
  <c r="F422" i="22"/>
  <c r="E422" i="22"/>
  <c r="F369" i="22"/>
  <c r="E369" i="22"/>
  <c r="F316" i="22"/>
  <c r="E316" i="22"/>
  <c r="F263" i="22"/>
  <c r="E263" i="22"/>
  <c r="F210" i="22"/>
  <c r="E210" i="22"/>
  <c r="F157" i="22"/>
  <c r="E157" i="22"/>
  <c r="F104" i="22"/>
  <c r="E104" i="22"/>
  <c r="F51" i="22"/>
  <c r="E51" i="22"/>
  <c r="F421" i="22"/>
  <c r="E421" i="22"/>
  <c r="F368" i="22"/>
  <c r="E368" i="22"/>
  <c r="F315" i="22"/>
  <c r="E315" i="22"/>
  <c r="F262" i="22"/>
  <c r="E262" i="22"/>
  <c r="F209" i="22"/>
  <c r="E209" i="22"/>
  <c r="F156" i="22"/>
  <c r="E156" i="22"/>
  <c r="F103" i="22"/>
  <c r="E103" i="22"/>
  <c r="F50" i="22"/>
  <c r="E50" i="22"/>
  <c r="F420" i="22"/>
  <c r="E420" i="22"/>
  <c r="F367" i="22"/>
  <c r="E367" i="22"/>
  <c r="F314" i="22"/>
  <c r="E314" i="22"/>
  <c r="F261" i="22"/>
  <c r="E261" i="22"/>
  <c r="F208" i="22"/>
  <c r="E208" i="22"/>
  <c r="F155" i="22"/>
  <c r="E155" i="22"/>
  <c r="F102" i="22"/>
  <c r="E102" i="22"/>
  <c r="F49" i="22"/>
  <c r="E49" i="22"/>
  <c r="F419" i="22"/>
  <c r="E419" i="22"/>
  <c r="F366" i="22"/>
  <c r="E366" i="22"/>
  <c r="F313" i="22"/>
  <c r="E313" i="22"/>
  <c r="F260" i="22"/>
  <c r="E260" i="22"/>
  <c r="F207" i="22"/>
  <c r="E207" i="22"/>
  <c r="F154" i="22"/>
  <c r="E154" i="22"/>
  <c r="F101" i="22"/>
  <c r="E101" i="22"/>
  <c r="F48" i="22"/>
  <c r="E48" i="22"/>
  <c r="F418" i="22"/>
  <c r="E418" i="22"/>
  <c r="F365" i="22"/>
  <c r="E365" i="22"/>
  <c r="F312" i="22"/>
  <c r="E312" i="22"/>
  <c r="F259" i="22"/>
  <c r="E259" i="22"/>
  <c r="F206" i="22"/>
  <c r="E206" i="22"/>
  <c r="F153" i="22"/>
  <c r="E153" i="22"/>
  <c r="F100" i="22"/>
  <c r="E100" i="22"/>
  <c r="F47" i="22"/>
  <c r="E47" i="22"/>
  <c r="F417" i="22"/>
  <c r="E417" i="22"/>
  <c r="F364" i="22"/>
  <c r="E364" i="22"/>
  <c r="F311" i="22"/>
  <c r="E311" i="22"/>
  <c r="F258" i="22"/>
  <c r="E258" i="22"/>
  <c r="F205" i="22"/>
  <c r="E205" i="22"/>
  <c r="F152" i="22"/>
  <c r="E152" i="22"/>
  <c r="F99" i="22"/>
  <c r="E99" i="22"/>
  <c r="F46" i="22"/>
  <c r="E46" i="22"/>
  <c r="F416" i="22"/>
  <c r="E416" i="22"/>
  <c r="F363" i="22"/>
  <c r="E363" i="22"/>
  <c r="F310" i="22"/>
  <c r="E310" i="22"/>
  <c r="F257" i="22"/>
  <c r="E257" i="22"/>
  <c r="F204" i="22"/>
  <c r="E204" i="22"/>
  <c r="F151" i="22"/>
  <c r="E151" i="22"/>
  <c r="F98" i="22"/>
  <c r="E98" i="22"/>
  <c r="F45" i="22"/>
  <c r="E45" i="22"/>
  <c r="F415" i="22"/>
  <c r="E415" i="22"/>
  <c r="F362" i="22"/>
  <c r="E362" i="22"/>
  <c r="F309" i="22"/>
  <c r="E309" i="22"/>
  <c r="F256" i="22"/>
  <c r="E256" i="22"/>
  <c r="F203" i="22"/>
  <c r="E203" i="22"/>
  <c r="F150" i="22"/>
  <c r="E150" i="22"/>
  <c r="F97" i="22"/>
  <c r="E97" i="22"/>
  <c r="F44" i="22"/>
  <c r="E44" i="22"/>
  <c r="F414" i="22"/>
  <c r="E414" i="22"/>
  <c r="F361" i="22"/>
  <c r="E361" i="22"/>
  <c r="F308" i="22"/>
  <c r="E308" i="22"/>
  <c r="F255" i="22"/>
  <c r="E255" i="22"/>
  <c r="F202" i="22"/>
  <c r="E202" i="22"/>
  <c r="F149" i="22"/>
  <c r="E149" i="22"/>
  <c r="F96" i="22"/>
  <c r="E96" i="22"/>
  <c r="F43" i="22"/>
  <c r="E43" i="22"/>
  <c r="F413" i="22"/>
  <c r="E413" i="22"/>
  <c r="F360" i="22"/>
  <c r="E360" i="22"/>
  <c r="F307" i="22"/>
  <c r="E307" i="22"/>
  <c r="F254" i="22"/>
  <c r="E254" i="22"/>
  <c r="F201" i="22"/>
  <c r="E201" i="22"/>
  <c r="F148" i="22"/>
  <c r="E148" i="22"/>
  <c r="F95" i="22"/>
  <c r="E95" i="22"/>
  <c r="F42" i="22"/>
  <c r="E42" i="22"/>
  <c r="F412" i="22"/>
  <c r="E412" i="22"/>
  <c r="F359" i="22"/>
  <c r="E359" i="22"/>
  <c r="F306" i="22"/>
  <c r="E306" i="22"/>
  <c r="F253" i="22"/>
  <c r="E253" i="22"/>
  <c r="F200" i="22"/>
  <c r="E200" i="22"/>
  <c r="F147" i="22"/>
  <c r="E147" i="22"/>
  <c r="F94" i="22"/>
  <c r="E94" i="22"/>
  <c r="F41" i="22"/>
  <c r="E41" i="22"/>
  <c r="F411" i="22"/>
  <c r="E411" i="22"/>
  <c r="F358" i="22"/>
  <c r="E358" i="22"/>
  <c r="F305" i="22"/>
  <c r="E305" i="22"/>
  <c r="F252" i="22"/>
  <c r="E252" i="22"/>
  <c r="F199" i="22"/>
  <c r="E199" i="22"/>
  <c r="F146" i="22"/>
  <c r="E146" i="22"/>
  <c r="F93" i="22"/>
  <c r="E93" i="22"/>
  <c r="F40" i="22"/>
  <c r="E40" i="22"/>
  <c r="F410" i="22"/>
  <c r="E410" i="22"/>
  <c r="F357" i="22"/>
  <c r="E357" i="22"/>
  <c r="F304" i="22"/>
  <c r="E304" i="22"/>
  <c r="F251" i="22"/>
  <c r="E251" i="22"/>
  <c r="F198" i="22"/>
  <c r="E198" i="22"/>
  <c r="F145" i="22"/>
  <c r="E145" i="22"/>
  <c r="F92" i="22"/>
  <c r="E92" i="22"/>
  <c r="F39" i="22"/>
  <c r="E39" i="22"/>
  <c r="F409" i="22"/>
  <c r="E409" i="22"/>
  <c r="F356" i="22"/>
  <c r="E356" i="22"/>
  <c r="F303" i="22"/>
  <c r="E303" i="22"/>
  <c r="F250" i="22"/>
  <c r="E250" i="22"/>
  <c r="F197" i="22"/>
  <c r="E197" i="22"/>
  <c r="F144" i="22"/>
  <c r="E144" i="22"/>
  <c r="F91" i="22"/>
  <c r="E91" i="22"/>
  <c r="F38" i="22"/>
  <c r="E38" i="22"/>
  <c r="F408" i="22"/>
  <c r="E408" i="22"/>
  <c r="F355" i="22"/>
  <c r="E355" i="22"/>
  <c r="F302" i="22"/>
  <c r="E302" i="22"/>
  <c r="F249" i="22"/>
  <c r="E249" i="22"/>
  <c r="F196" i="22"/>
  <c r="E196" i="22"/>
  <c r="F143" i="22"/>
  <c r="E143" i="22"/>
  <c r="F90" i="22"/>
  <c r="E90" i="22"/>
  <c r="F37" i="22"/>
  <c r="E37" i="22"/>
  <c r="F407" i="22"/>
  <c r="E407" i="22"/>
  <c r="F354" i="22"/>
  <c r="E354" i="22"/>
  <c r="F301" i="22"/>
  <c r="E301" i="22"/>
  <c r="F248" i="22"/>
  <c r="E248" i="22"/>
  <c r="F195" i="22"/>
  <c r="E195" i="22"/>
  <c r="F142" i="22"/>
  <c r="E142" i="22"/>
  <c r="F89" i="22"/>
  <c r="E89" i="22"/>
  <c r="F36" i="22"/>
  <c r="E36" i="22"/>
  <c r="F406" i="22"/>
  <c r="E406" i="22"/>
  <c r="F353" i="22"/>
  <c r="E353" i="22"/>
  <c r="F300" i="22"/>
  <c r="E300" i="22"/>
  <c r="F247" i="22"/>
  <c r="E247" i="22"/>
  <c r="F194" i="22"/>
  <c r="E194" i="22"/>
  <c r="F141" i="22"/>
  <c r="E141" i="22"/>
  <c r="F88" i="22"/>
  <c r="E88" i="22"/>
  <c r="F35" i="22"/>
  <c r="E35" i="22"/>
  <c r="F405" i="22"/>
  <c r="E405" i="22"/>
  <c r="F352" i="22"/>
  <c r="E352" i="22"/>
  <c r="F299" i="22"/>
  <c r="E299" i="22"/>
  <c r="F246" i="22"/>
  <c r="E246" i="22"/>
  <c r="F193" i="22"/>
  <c r="E193" i="22"/>
  <c r="F140" i="22"/>
  <c r="E140" i="22"/>
  <c r="F87" i="22"/>
  <c r="E87" i="22"/>
  <c r="F34" i="22"/>
  <c r="E34" i="22"/>
  <c r="F404" i="22"/>
  <c r="E404" i="22"/>
  <c r="F351" i="22"/>
  <c r="E351" i="22"/>
  <c r="F298" i="22"/>
  <c r="E298" i="22"/>
  <c r="F245" i="22"/>
  <c r="E245" i="22"/>
  <c r="F192" i="22"/>
  <c r="E192" i="22"/>
  <c r="F139" i="22"/>
  <c r="E139" i="22"/>
  <c r="F86" i="22"/>
  <c r="E86" i="22"/>
  <c r="F33" i="22"/>
  <c r="E33" i="22"/>
  <c r="F403" i="22"/>
  <c r="E403" i="22"/>
  <c r="F350" i="22"/>
  <c r="E350" i="22"/>
  <c r="F297" i="22"/>
  <c r="E297" i="22"/>
  <c r="F244" i="22"/>
  <c r="E244" i="22"/>
  <c r="F191" i="22"/>
  <c r="E191" i="22"/>
  <c r="F138" i="22"/>
  <c r="E138" i="22"/>
  <c r="F85" i="22"/>
  <c r="E85" i="22"/>
  <c r="F32" i="22"/>
  <c r="E32" i="22"/>
  <c r="F402" i="22"/>
  <c r="E402" i="22"/>
  <c r="F349" i="22"/>
  <c r="E349" i="22"/>
  <c r="F296" i="22"/>
  <c r="E296" i="22"/>
  <c r="F243" i="22"/>
  <c r="E243" i="22"/>
  <c r="F190" i="22"/>
  <c r="E190" i="22"/>
  <c r="F137" i="22"/>
  <c r="E137" i="22"/>
  <c r="F84" i="22"/>
  <c r="E84" i="22"/>
  <c r="F31" i="22"/>
  <c r="E31" i="22"/>
  <c r="F401" i="22"/>
  <c r="E401" i="22"/>
  <c r="F348" i="22"/>
  <c r="E348" i="22"/>
  <c r="F295" i="22"/>
  <c r="E295" i="22"/>
  <c r="F242" i="22"/>
  <c r="E242" i="22"/>
  <c r="F189" i="22"/>
  <c r="E189" i="22"/>
  <c r="F136" i="22"/>
  <c r="E136" i="22"/>
  <c r="F83" i="22"/>
  <c r="E83" i="22"/>
  <c r="F30" i="22"/>
  <c r="E30" i="22"/>
  <c r="F400" i="22"/>
  <c r="E400" i="22"/>
  <c r="F347" i="22"/>
  <c r="E347" i="22"/>
  <c r="F294" i="22"/>
  <c r="E294" i="22"/>
  <c r="F241" i="22"/>
  <c r="E241" i="22"/>
  <c r="F188" i="22"/>
  <c r="E188" i="22"/>
  <c r="F135" i="22"/>
  <c r="E135" i="22"/>
  <c r="F82" i="22"/>
  <c r="E82" i="22"/>
  <c r="F29" i="22"/>
  <c r="E29" i="22"/>
  <c r="F399" i="22"/>
  <c r="E399" i="22"/>
  <c r="F346" i="22"/>
  <c r="E346" i="22"/>
  <c r="F293" i="22"/>
  <c r="E293" i="22"/>
  <c r="F240" i="22"/>
  <c r="E240" i="22"/>
  <c r="F187" i="22"/>
  <c r="E187" i="22"/>
  <c r="F134" i="22"/>
  <c r="E134" i="22"/>
  <c r="F81" i="22"/>
  <c r="E81" i="22"/>
  <c r="F28" i="22"/>
  <c r="E28" i="22"/>
  <c r="F398" i="22"/>
  <c r="E398" i="22"/>
  <c r="F345" i="22"/>
  <c r="E345" i="22"/>
  <c r="F292" i="22"/>
  <c r="E292" i="22"/>
  <c r="F239" i="22"/>
  <c r="E239" i="22"/>
  <c r="F186" i="22"/>
  <c r="E186" i="22"/>
  <c r="F133" i="22"/>
  <c r="E133" i="22"/>
  <c r="F80" i="22"/>
  <c r="E80" i="22"/>
  <c r="F27" i="22"/>
  <c r="E27" i="22"/>
  <c r="F397" i="22"/>
  <c r="E397" i="22"/>
  <c r="F344" i="22"/>
  <c r="E344" i="22"/>
  <c r="F291" i="22"/>
  <c r="E291" i="22"/>
  <c r="F238" i="22"/>
  <c r="E238" i="22"/>
  <c r="F185" i="22"/>
  <c r="E185" i="22"/>
  <c r="F132" i="22"/>
  <c r="E132" i="22"/>
  <c r="F79" i="22"/>
  <c r="E79" i="22"/>
  <c r="F26" i="22"/>
  <c r="E26" i="22"/>
  <c r="F396" i="22"/>
  <c r="E396" i="22"/>
  <c r="F343" i="22"/>
  <c r="E343" i="22"/>
  <c r="F290" i="22"/>
  <c r="E290" i="22"/>
  <c r="F237" i="22"/>
  <c r="E237" i="22"/>
  <c r="F184" i="22"/>
  <c r="E184" i="22"/>
  <c r="F131" i="22"/>
  <c r="E131" i="22"/>
  <c r="F78" i="22"/>
  <c r="E78" i="22"/>
  <c r="F25" i="22"/>
  <c r="E25" i="22"/>
  <c r="F395" i="22"/>
  <c r="E395" i="22"/>
  <c r="F342" i="22"/>
  <c r="E342" i="22"/>
  <c r="F289" i="22"/>
  <c r="E289" i="22"/>
  <c r="F236" i="22"/>
  <c r="E236" i="22"/>
  <c r="F183" i="22"/>
  <c r="E183" i="22"/>
  <c r="F130" i="22"/>
  <c r="E130" i="22"/>
  <c r="F77" i="22"/>
  <c r="E77" i="22"/>
  <c r="F24" i="22"/>
  <c r="E24" i="22"/>
  <c r="F394" i="22"/>
  <c r="E394" i="22"/>
  <c r="F341" i="22"/>
  <c r="E341" i="22"/>
  <c r="F288" i="22"/>
  <c r="E288" i="22"/>
  <c r="F235" i="22"/>
  <c r="E235" i="22"/>
  <c r="F182" i="22"/>
  <c r="E182" i="22"/>
  <c r="F129" i="22"/>
  <c r="E129" i="22"/>
  <c r="F76" i="22"/>
  <c r="E76" i="22"/>
  <c r="F23" i="22"/>
  <c r="E23" i="22"/>
  <c r="F393" i="22"/>
  <c r="E393" i="22"/>
  <c r="F340" i="22"/>
  <c r="E340" i="22"/>
  <c r="F287" i="22"/>
  <c r="E287" i="22"/>
  <c r="F234" i="22"/>
  <c r="E234" i="22"/>
  <c r="F181" i="22"/>
  <c r="E181" i="22"/>
  <c r="F128" i="22"/>
  <c r="E128" i="22"/>
  <c r="F75" i="22"/>
  <c r="E75" i="22"/>
  <c r="F22" i="22"/>
  <c r="E22" i="22"/>
  <c r="F392" i="22"/>
  <c r="E392" i="22"/>
  <c r="F339" i="22"/>
  <c r="E339" i="22"/>
  <c r="F286" i="22"/>
  <c r="E286" i="22"/>
  <c r="F233" i="22"/>
  <c r="E233" i="22"/>
  <c r="F180" i="22"/>
  <c r="E180" i="22"/>
  <c r="F127" i="22"/>
  <c r="E127" i="22"/>
  <c r="F74" i="22"/>
  <c r="E74" i="22"/>
  <c r="F21" i="22"/>
  <c r="E21" i="22"/>
  <c r="F391" i="22"/>
  <c r="E391" i="22"/>
  <c r="F338" i="22"/>
  <c r="E338" i="22"/>
  <c r="F285" i="22"/>
  <c r="E285" i="22"/>
  <c r="F232" i="22"/>
  <c r="E232" i="22"/>
  <c r="F179" i="22"/>
  <c r="E179" i="22"/>
  <c r="F126" i="22"/>
  <c r="E126" i="22"/>
  <c r="F73" i="22"/>
  <c r="E73" i="22"/>
  <c r="F20" i="22"/>
  <c r="E20" i="22"/>
  <c r="F390" i="22"/>
  <c r="E390" i="22"/>
  <c r="F337" i="22"/>
  <c r="E337" i="22"/>
  <c r="F284" i="22"/>
  <c r="E284" i="22"/>
  <c r="F231" i="22"/>
  <c r="E231" i="22"/>
  <c r="F178" i="22"/>
  <c r="E178" i="22"/>
  <c r="F125" i="22"/>
  <c r="E125" i="22"/>
  <c r="F72" i="22"/>
  <c r="E72" i="22"/>
  <c r="F19" i="22"/>
  <c r="E19" i="22"/>
  <c r="F389" i="22"/>
  <c r="E389" i="22"/>
  <c r="F336" i="22"/>
  <c r="E336" i="22"/>
  <c r="F283" i="22"/>
  <c r="E283" i="22"/>
  <c r="F230" i="22"/>
  <c r="E230" i="22"/>
  <c r="F177" i="22"/>
  <c r="E177" i="22"/>
  <c r="F124" i="22"/>
  <c r="E124" i="22"/>
  <c r="F71" i="22"/>
  <c r="E71" i="22"/>
  <c r="F18" i="22"/>
  <c r="E18" i="22"/>
  <c r="F388" i="22"/>
  <c r="E388" i="22"/>
  <c r="F335" i="22"/>
  <c r="E335" i="22"/>
  <c r="F282" i="22"/>
  <c r="E282" i="22"/>
  <c r="F229" i="22"/>
  <c r="E229" i="22"/>
  <c r="F176" i="22"/>
  <c r="E176" i="22"/>
  <c r="F123" i="22"/>
  <c r="E123" i="22"/>
  <c r="F70" i="22"/>
  <c r="E70" i="22"/>
  <c r="F17" i="22"/>
  <c r="E17" i="22"/>
  <c r="F387" i="22"/>
  <c r="E387" i="22"/>
  <c r="F334" i="22"/>
  <c r="E334" i="22"/>
  <c r="F281" i="22"/>
  <c r="E281" i="22"/>
  <c r="F228" i="22"/>
  <c r="E228" i="22"/>
  <c r="F175" i="22"/>
  <c r="E175" i="22"/>
  <c r="F122" i="22"/>
  <c r="E122" i="22"/>
  <c r="F69" i="22"/>
  <c r="E69" i="22"/>
  <c r="F16" i="22"/>
  <c r="E16" i="22"/>
  <c r="F386" i="22"/>
  <c r="E386" i="22"/>
  <c r="F333" i="22"/>
  <c r="E333" i="22"/>
  <c r="F280" i="22"/>
  <c r="E280" i="22"/>
  <c r="F227" i="22"/>
  <c r="E227" i="22"/>
  <c r="F174" i="22"/>
  <c r="E174" i="22"/>
  <c r="F121" i="22"/>
  <c r="E121" i="22"/>
  <c r="F68" i="22"/>
  <c r="E68" i="22"/>
  <c r="F15" i="22"/>
  <c r="E15" i="22"/>
  <c r="F385" i="22"/>
  <c r="E385" i="22"/>
  <c r="F332" i="22"/>
  <c r="E332" i="22"/>
  <c r="F279" i="22"/>
  <c r="E279" i="22"/>
  <c r="F226" i="22"/>
  <c r="E226" i="22"/>
  <c r="F173" i="22"/>
  <c r="E173" i="22"/>
  <c r="F120" i="22"/>
  <c r="E120" i="22"/>
  <c r="F67" i="22"/>
  <c r="E67" i="22"/>
  <c r="F14" i="22"/>
  <c r="E14" i="22"/>
  <c r="F384" i="22"/>
  <c r="E384" i="22"/>
  <c r="F331" i="22"/>
  <c r="E331" i="22"/>
  <c r="F278" i="22"/>
  <c r="E278" i="22"/>
  <c r="F225" i="22"/>
  <c r="E225" i="22"/>
  <c r="F172" i="22"/>
  <c r="E172" i="22"/>
  <c r="F119" i="22"/>
  <c r="E119" i="22"/>
  <c r="F66" i="22"/>
  <c r="E66" i="22"/>
  <c r="F13" i="22"/>
  <c r="E13" i="22"/>
  <c r="F383" i="22"/>
  <c r="E383" i="22"/>
  <c r="F330" i="22"/>
  <c r="E330" i="22"/>
  <c r="F277" i="22"/>
  <c r="E277" i="22"/>
  <c r="F224" i="22"/>
  <c r="E224" i="22"/>
  <c r="F171" i="22"/>
  <c r="E171" i="22"/>
  <c r="F118" i="22"/>
  <c r="E118" i="22"/>
  <c r="F65" i="22"/>
  <c r="E65" i="22"/>
  <c r="F12" i="22"/>
  <c r="E12" i="22"/>
  <c r="F382" i="22"/>
  <c r="E382" i="22"/>
  <c r="F329" i="22"/>
  <c r="E329" i="22"/>
  <c r="F276" i="22"/>
  <c r="E276" i="22"/>
  <c r="F223" i="22"/>
  <c r="E223" i="22"/>
  <c r="F170" i="22"/>
  <c r="E170" i="22"/>
  <c r="F117" i="22"/>
  <c r="E117" i="22"/>
  <c r="F64" i="22"/>
  <c r="E64" i="22"/>
  <c r="F11" i="22"/>
  <c r="E11" i="22"/>
  <c r="F381" i="22"/>
  <c r="E381" i="22"/>
  <c r="F328" i="22"/>
  <c r="E328" i="22"/>
  <c r="F275" i="22"/>
  <c r="E275" i="22"/>
  <c r="F222" i="22"/>
  <c r="E222" i="22"/>
  <c r="F169" i="22"/>
  <c r="E169" i="22"/>
  <c r="F116" i="22"/>
  <c r="E116" i="22"/>
  <c r="F63" i="22"/>
  <c r="E63" i="22"/>
  <c r="F10" i="22"/>
  <c r="E10" i="22"/>
  <c r="F380" i="22"/>
  <c r="E380" i="22"/>
  <c r="F327" i="22"/>
  <c r="E327" i="22"/>
  <c r="F274" i="22"/>
  <c r="E274" i="22"/>
  <c r="F221" i="22"/>
  <c r="E221" i="22"/>
  <c r="F168" i="22"/>
  <c r="E168" i="22"/>
  <c r="F115" i="22"/>
  <c r="E115" i="22"/>
  <c r="F62" i="22"/>
  <c r="E62" i="22"/>
  <c r="F9" i="22"/>
  <c r="E9" i="22"/>
  <c r="F379" i="22"/>
  <c r="E379" i="22"/>
  <c r="F326" i="22"/>
  <c r="E326" i="22"/>
  <c r="F273" i="22"/>
  <c r="E273" i="22"/>
  <c r="F220" i="22"/>
  <c r="E220" i="22"/>
  <c r="F167" i="22"/>
  <c r="E167" i="22"/>
  <c r="F114" i="22"/>
  <c r="E114" i="22"/>
  <c r="F61" i="22"/>
  <c r="E61" i="22"/>
  <c r="F8" i="22"/>
  <c r="E8" i="22"/>
  <c r="D5" i="15"/>
  <c r="D4"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F387" i="15"/>
  <c r="F388" i="15"/>
  <c r="F389" i="15"/>
  <c r="F390" i="15"/>
  <c r="F391" i="15"/>
  <c r="F392" i="15"/>
  <c r="F393" i="15"/>
  <c r="F394" i="15"/>
  <c r="F395" i="15"/>
  <c r="F396" i="15"/>
  <c r="F397" i="15"/>
  <c r="F398" i="15"/>
  <c r="F399" i="15"/>
  <c r="F400" i="15"/>
  <c r="F401" i="15"/>
  <c r="F402" i="15"/>
  <c r="F403" i="15"/>
  <c r="F404" i="15"/>
  <c r="F405" i="15"/>
  <c r="F406" i="15"/>
  <c r="F407" i="15"/>
  <c r="F408" i="15"/>
  <c r="F409" i="15"/>
  <c r="F410" i="15"/>
  <c r="F411" i="15"/>
  <c r="F412" i="15"/>
  <c r="F413" i="15"/>
  <c r="F414" i="15"/>
  <c r="F415" i="15"/>
  <c r="F416" i="15"/>
  <c r="F417" i="15"/>
  <c r="F418" i="15"/>
  <c r="F419" i="15"/>
  <c r="F420" i="15"/>
  <c r="F421" i="15"/>
  <c r="F422" i="15"/>
  <c r="F423" i="15"/>
  <c r="D432" i="22" l="1"/>
  <c r="D4" i="22"/>
  <c r="E5" i="22"/>
  <c r="E5" i="15"/>
  <c r="S72" i="12" l="1"/>
  <c r="S73" i="12"/>
  <c r="S302" i="12"/>
  <c r="S645" i="12"/>
  <c r="S708" i="12"/>
  <c r="S754" i="12"/>
  <c r="S219" i="12"/>
  <c r="S491" i="12"/>
  <c r="S508" i="12"/>
  <c r="S82" i="12"/>
  <c r="S553" i="12"/>
  <c r="S63" i="12"/>
  <c r="S135" i="12"/>
  <c r="S379" i="12"/>
  <c r="S30" i="12"/>
  <c r="S823" i="12"/>
  <c r="S684" i="12"/>
  <c r="S759" i="12"/>
  <c r="S785" i="12"/>
  <c r="S215" i="12"/>
  <c r="S642" i="12"/>
  <c r="S199" i="12"/>
  <c r="S264" i="12"/>
  <c r="S66" i="12"/>
  <c r="S242" i="12"/>
  <c r="S227" i="12"/>
  <c r="S699" i="12"/>
  <c r="S317" i="12"/>
  <c r="S739" i="12"/>
  <c r="S483" i="12"/>
  <c r="S766" i="12"/>
  <c r="S547" i="12"/>
  <c r="S790" i="12"/>
  <c r="S304" i="12"/>
  <c r="S520" i="12"/>
  <c r="S448" i="12"/>
  <c r="S97" i="12"/>
  <c r="S556" i="12"/>
  <c r="S35" i="12"/>
  <c r="S421" i="12"/>
  <c r="S67" i="12"/>
  <c r="S64" i="12"/>
  <c r="S737" i="12"/>
  <c r="S519" i="12"/>
  <c r="S655" i="12"/>
  <c r="S149" i="12"/>
  <c r="S391" i="12"/>
  <c r="S498" i="12"/>
  <c r="S287" i="12"/>
  <c r="S542" i="12"/>
  <c r="S615" i="12"/>
  <c r="S574" i="12"/>
  <c r="S106" i="12"/>
  <c r="S539" i="12"/>
  <c r="S166" i="12"/>
  <c r="S414" i="12"/>
  <c r="S551" i="12"/>
  <c r="S609" i="12"/>
  <c r="S203" i="12"/>
  <c r="S516" i="12"/>
  <c r="S789" i="12"/>
  <c r="S621" i="12"/>
  <c r="S473" i="12"/>
  <c r="S354" i="12"/>
  <c r="S723" i="12"/>
  <c r="S802" i="12"/>
  <c r="S90" i="12"/>
  <c r="S436" i="12"/>
  <c r="S461" i="12"/>
  <c r="S243" i="12"/>
  <c r="S141" i="12"/>
  <c r="S492" i="12"/>
  <c r="S54" i="12"/>
  <c r="S626" i="12"/>
  <c r="S777" i="12"/>
  <c r="S409" i="12"/>
  <c r="S337" i="12"/>
  <c r="S560" i="12"/>
  <c r="S68" i="12"/>
  <c r="S250" i="12"/>
  <c r="S75" i="12"/>
  <c r="S168" i="12"/>
  <c r="S224" i="12"/>
  <c r="S535" i="12"/>
  <c r="S119" i="12"/>
  <c r="S704" i="12"/>
  <c r="S599" i="12"/>
  <c r="S109" i="12"/>
  <c r="S444" i="12"/>
  <c r="S251" i="12"/>
  <c r="S160" i="12"/>
  <c r="S707" i="12"/>
  <c r="S360" i="12"/>
  <c r="S486" i="12"/>
  <c r="S389" i="12"/>
  <c r="S735" i="12"/>
  <c r="S807" i="12"/>
  <c r="S384" i="12"/>
  <c r="S679" i="12"/>
  <c r="S262" i="12"/>
  <c r="S484" i="12"/>
  <c r="S756" i="12"/>
  <c r="S55" i="12"/>
  <c r="S247" i="12"/>
  <c r="S575" i="12"/>
  <c r="S566" i="12"/>
  <c r="S812" i="12"/>
  <c r="S253" i="12"/>
  <c r="S39" i="12"/>
  <c r="S320" i="12"/>
  <c r="S29" i="12"/>
  <c r="S771" i="12"/>
  <c r="S225" i="12"/>
  <c r="S501" i="12"/>
  <c r="S299" i="12"/>
  <c r="S144" i="12"/>
  <c r="S279" i="12"/>
  <c r="S327" i="12"/>
  <c r="S136" i="12"/>
  <c r="S685" i="12"/>
  <c r="S212" i="12"/>
  <c r="S128" i="12"/>
  <c r="S543" i="12"/>
  <c r="S300" i="12"/>
  <c r="S316" i="12"/>
  <c r="S562" i="12"/>
  <c r="S65" i="12"/>
  <c r="S651" i="12"/>
  <c r="S620" i="12"/>
  <c r="S564" i="12"/>
  <c r="S275" i="12"/>
  <c r="S613" i="12"/>
  <c r="S465" i="12"/>
  <c r="S308" i="12"/>
  <c r="S794" i="12"/>
  <c r="S718" i="12"/>
  <c r="S489" i="12"/>
  <c r="S154" i="12"/>
  <c r="S826" i="12"/>
  <c r="S235" i="12"/>
  <c r="S194" i="12"/>
  <c r="S568" i="12"/>
  <c r="S781" i="12"/>
  <c r="S328" i="12"/>
  <c r="S197" i="12"/>
  <c r="S25" i="12"/>
  <c r="S131" i="12"/>
  <c r="S558" i="12"/>
  <c r="S466" i="12"/>
  <c r="S762" i="12"/>
  <c r="S687" i="12"/>
  <c r="S408" i="12"/>
  <c r="S176" i="12"/>
  <c r="S62" i="12"/>
  <c r="S286" i="12"/>
  <c r="S673" i="12"/>
  <c r="S210" i="12"/>
  <c r="S56" i="12"/>
  <c r="S387" i="12"/>
  <c r="S415" i="12"/>
  <c r="S487" i="12"/>
  <c r="S731" i="12"/>
  <c r="S23" i="12"/>
  <c r="S533" i="12"/>
  <c r="S809" i="12"/>
  <c r="S563" i="12"/>
  <c r="S239" i="12"/>
  <c r="S649" i="12"/>
  <c r="S381" i="12"/>
  <c r="S200" i="12"/>
  <c r="S630" i="12"/>
  <c r="S440" i="12"/>
  <c r="S709" i="12"/>
  <c r="S583" i="12"/>
  <c r="S528" i="12"/>
  <c r="S585" i="12"/>
  <c r="S605" i="12"/>
  <c r="S761" i="12"/>
  <c r="S715" i="12"/>
  <c r="S124" i="12"/>
  <c r="S746" i="12"/>
  <c r="S158" i="12"/>
  <c r="S592" i="12"/>
  <c r="S50" i="12"/>
  <c r="S505" i="12"/>
  <c r="S187" i="12"/>
  <c r="S757" i="12"/>
  <c r="S786" i="12"/>
  <c r="S788" i="12"/>
  <c r="S561" i="12"/>
  <c r="S326" i="12"/>
  <c r="S459" i="12"/>
  <c r="S356" i="12"/>
  <c r="S232" i="12"/>
  <c r="S721" i="12"/>
  <c r="S730" i="12"/>
  <c r="S678" i="12"/>
  <c r="S295" i="12"/>
  <c r="S552" i="12"/>
  <c r="S596" i="12"/>
  <c r="S663" i="12"/>
  <c r="S107" i="12"/>
  <c r="S89" i="12"/>
  <c r="S191" i="12"/>
  <c r="S593" i="12"/>
  <c r="S41" i="12"/>
  <c r="S457" i="12"/>
  <c r="S137" i="12"/>
  <c r="S695" i="12"/>
  <c r="S205" i="12"/>
  <c r="S750" i="12"/>
  <c r="S559" i="12"/>
  <c r="S523" i="12"/>
  <c r="S625" i="12"/>
  <c r="S719" i="12"/>
  <c r="S604" i="12"/>
  <c r="S706" i="12"/>
  <c r="S817" i="12"/>
  <c r="S188" i="12"/>
  <c r="S432" i="12"/>
  <c r="S351" i="12"/>
  <c r="S441" i="12"/>
  <c r="S240" i="12"/>
  <c r="S342" i="12"/>
  <c r="S349" i="12"/>
  <c r="S76" i="12"/>
  <c r="S801" i="12"/>
  <c r="S503" i="12"/>
  <c r="S658" i="12"/>
  <c r="S640" i="12"/>
  <c r="S171" i="12"/>
  <c r="S450" i="12"/>
  <c r="S571" i="12"/>
  <c r="S355" i="12"/>
  <c r="S385" i="12"/>
  <c r="S544" i="12"/>
  <c r="S204" i="12"/>
  <c r="S163" i="12"/>
  <c r="S431" i="12"/>
  <c r="S398" i="12"/>
  <c r="S32" i="12"/>
  <c r="S263" i="12"/>
  <c r="S375" i="12"/>
  <c r="S303" i="12"/>
  <c r="S724" i="12"/>
  <c r="S129" i="12"/>
  <c r="S587" i="12"/>
  <c r="S522" i="12"/>
  <c r="S380" i="12"/>
  <c r="S538" i="12"/>
  <c r="S676" i="12"/>
  <c r="S180" i="12"/>
  <c r="S80" i="12"/>
  <c r="S729" i="12"/>
  <c r="S92" i="12"/>
  <c r="S480" i="12"/>
  <c r="S306" i="12"/>
  <c r="S557" i="12"/>
  <c r="S294" i="12"/>
  <c r="S44" i="12"/>
  <c r="S146" i="12"/>
  <c r="S61" i="12"/>
  <c r="S147" i="12"/>
  <c r="S249" i="12"/>
  <c r="S400" i="12"/>
  <c r="S554" i="12"/>
  <c r="S181" i="12"/>
  <c r="S681" i="12"/>
  <c r="S420" i="12"/>
  <c r="S310" i="12"/>
  <c r="S241" i="12"/>
  <c r="S28" i="12"/>
  <c r="S110" i="12"/>
  <c r="S26" i="12"/>
  <c r="S570" i="12"/>
  <c r="S540" i="12"/>
  <c r="S659" i="12"/>
  <c r="S628" i="12"/>
  <c r="S810" i="12"/>
  <c r="S121" i="12"/>
  <c r="S6" i="12"/>
  <c r="S697" i="12"/>
  <c r="S98" i="12"/>
  <c r="S531" i="12"/>
  <c r="S21" i="12"/>
  <c r="S529" i="12"/>
  <c r="S161" i="12"/>
  <c r="S442" i="12"/>
  <c r="S248" i="12"/>
  <c r="S586" i="12"/>
  <c r="S252" i="12"/>
  <c r="S214" i="12"/>
  <c r="S787" i="12"/>
  <c r="S94" i="12"/>
  <c r="S597" i="12"/>
  <c r="S314" i="12"/>
  <c r="S669" i="12"/>
  <c r="S618" i="12"/>
  <c r="S233" i="12"/>
  <c r="S515" i="12"/>
  <c r="S79" i="12"/>
  <c r="S614" i="12"/>
  <c r="S222" i="12"/>
  <c r="S220" i="12"/>
  <c r="S428" i="12"/>
  <c r="S711" i="12"/>
  <c r="S565" i="12"/>
  <c r="S13" i="12"/>
  <c r="S83" i="12"/>
  <c r="S417" i="12"/>
  <c r="S143" i="12"/>
  <c r="S178" i="12"/>
  <c r="S818" i="12"/>
  <c r="S632" i="12"/>
  <c r="S309" i="12"/>
  <c r="S11" i="12"/>
  <c r="S120" i="12"/>
  <c r="S455" i="12"/>
  <c r="S710" i="12"/>
  <c r="S255" i="12"/>
  <c r="S660" i="12"/>
  <c r="S5" i="12"/>
  <c r="S641" i="12"/>
  <c r="S376" i="12"/>
  <c r="S277" i="12"/>
  <c r="S297" i="12"/>
  <c r="S392" i="12"/>
  <c r="S192" i="12"/>
  <c r="S694" i="12"/>
  <c r="S530" i="12"/>
  <c r="S752" i="12"/>
  <c r="S418" i="12"/>
  <c r="S665" i="12"/>
  <c r="S763" i="12"/>
  <c r="S588" i="12"/>
  <c r="S419" i="12"/>
  <c r="S690" i="12"/>
  <c r="S370" i="12"/>
  <c r="S504" i="12"/>
  <c r="S52" i="12"/>
  <c r="S511" i="12"/>
  <c r="S748" i="12"/>
  <c r="S69" i="12"/>
  <c r="S230" i="12"/>
  <c r="S361" i="12"/>
  <c r="S682" i="12"/>
  <c r="S261" i="12"/>
  <c r="S195" i="12"/>
  <c r="S612" i="12"/>
  <c r="S156" i="12"/>
  <c r="S452" i="12"/>
  <c r="S555" i="12"/>
  <c r="S733" i="12"/>
  <c r="S494" i="12"/>
  <c r="S165" i="12"/>
  <c r="S113" i="12"/>
  <c r="S329" i="12"/>
  <c r="S170" i="12"/>
  <c r="S348" i="12"/>
  <c r="S525" i="12"/>
  <c r="S672" i="12"/>
  <c r="S767" i="12"/>
  <c r="S824" i="12"/>
  <c r="S453" i="12"/>
  <c r="S213" i="12"/>
  <c r="S602" i="12"/>
  <c r="S691" i="12"/>
  <c r="S388" i="12"/>
  <c r="S307" i="12"/>
  <c r="S133" i="12"/>
  <c r="S650" i="12"/>
  <c r="S406" i="12"/>
  <c r="S289" i="12"/>
  <c r="S157" i="12"/>
  <c r="S828" i="12"/>
  <c r="S209" i="12"/>
  <c r="S422" i="12"/>
  <c r="S323" i="12"/>
  <c r="S816" i="12"/>
  <c r="S51" i="12"/>
  <c r="S393" i="12"/>
  <c r="S198" i="12"/>
  <c r="S594" i="12"/>
  <c r="S274" i="12"/>
  <c r="S125" i="12"/>
  <c r="S237" i="12"/>
  <c r="S796" i="12"/>
  <c r="S661" i="12"/>
  <c r="S116" i="12"/>
  <c r="S341" i="12"/>
  <c r="S296" i="12"/>
  <c r="S410" i="12"/>
  <c r="S622" i="12"/>
  <c r="S31" i="12"/>
  <c r="S797" i="12"/>
  <c r="S616" i="12"/>
  <c r="S202" i="12"/>
  <c r="S792" i="12"/>
  <c r="S218" i="12"/>
  <c r="S456" i="12"/>
  <c r="S276" i="12"/>
  <c r="S670" i="12"/>
  <c r="S674" i="12"/>
  <c r="S805" i="12"/>
  <c r="S87" i="12"/>
  <c r="S517" i="12"/>
  <c r="S352" i="12"/>
  <c r="S449" i="12"/>
  <c r="S9" i="12"/>
  <c r="S446" i="12"/>
  <c r="S363" i="12"/>
  <c r="S433" i="12"/>
  <c r="S16" i="12"/>
  <c r="S648" i="12"/>
  <c r="S606" i="12"/>
  <c r="S85" i="12"/>
  <c r="S638" i="12"/>
  <c r="S268" i="12"/>
  <c r="S476" i="12"/>
  <c r="S589" i="12"/>
  <c r="S481" i="12"/>
  <c r="S364" i="12"/>
  <c r="S506" i="12"/>
  <c r="S702" i="12"/>
  <c r="S221" i="12"/>
  <c r="S183" i="12"/>
  <c r="S474" i="12"/>
  <c r="S429" i="12"/>
  <c r="S434" i="12"/>
  <c r="S122" i="12"/>
  <c r="S74" i="12"/>
  <c r="S435" i="12"/>
  <c r="S526" i="12"/>
  <c r="S305" i="12"/>
  <c r="S173" i="12"/>
  <c r="S808" i="12"/>
  <c r="S541" i="12"/>
  <c r="S545" i="12"/>
  <c r="S148" i="12"/>
  <c r="S17" i="12"/>
  <c r="S374" i="12"/>
  <c r="S367" i="12"/>
  <c r="S206" i="12"/>
  <c r="S598" i="12"/>
  <c r="S14" i="12"/>
  <c r="S114" i="12"/>
  <c r="S595" i="12"/>
  <c r="S664" i="12"/>
  <c r="S736" i="12"/>
  <c r="S127" i="12"/>
  <c r="S318" i="12"/>
  <c r="S159" i="12"/>
  <c r="S728" i="12"/>
  <c r="S758" i="12"/>
  <c r="S603" i="12"/>
  <c r="S175" i="12"/>
  <c r="S813" i="12"/>
  <c r="S48" i="12"/>
  <c r="S590" i="12"/>
  <c r="S804" i="12"/>
  <c r="S688" i="12"/>
  <c r="S469" i="12"/>
  <c r="S496" i="12"/>
  <c r="S745" i="12"/>
  <c r="S12" i="12"/>
  <c r="S793" i="12"/>
  <c r="S714" i="12"/>
  <c r="S485" i="12"/>
  <c r="S152" i="12"/>
  <c r="S726" i="12"/>
  <c r="S580" i="12"/>
  <c r="S280" i="12"/>
  <c r="S769" i="12"/>
  <c r="S167" i="12"/>
  <c r="S803" i="12"/>
  <c r="S139" i="12"/>
  <c r="S101" i="12"/>
  <c r="S634" i="12"/>
  <c r="S169" i="12"/>
  <c r="S584" i="12"/>
  <c r="S795" i="12"/>
  <c r="S407" i="12"/>
  <c r="S339" i="12"/>
  <c r="S619" i="12"/>
  <c r="S271" i="12"/>
  <c r="S610" i="12"/>
  <c r="S46" i="12"/>
  <c r="S390" i="12"/>
  <c r="S177" i="12"/>
  <c r="S228" i="12"/>
  <c r="S567" i="12"/>
  <c r="S416" i="12"/>
  <c r="S223" i="12"/>
  <c r="S371" i="12"/>
  <c r="S259" i="12"/>
  <c r="S245" i="12"/>
  <c r="S396" i="12"/>
  <c r="S600" i="12"/>
  <c r="S635" i="12"/>
  <c r="S510" i="12"/>
  <c r="S174" i="12"/>
  <c r="S778" i="12"/>
  <c r="S478" i="12"/>
  <c r="S747" i="12"/>
  <c r="S493" i="12"/>
  <c r="S447" i="12"/>
  <c r="S627" i="12"/>
  <c r="S764" i="12"/>
  <c r="S93" i="12"/>
  <c r="S438" i="12"/>
  <c r="S397" i="12"/>
  <c r="S490" i="12"/>
  <c r="S190" i="12"/>
  <c r="S40" i="12"/>
  <c r="S423" i="12"/>
  <c r="S372" i="12"/>
  <c r="S91" i="12"/>
  <c r="S734" i="12"/>
  <c r="S401" i="12"/>
  <c r="S607" i="12"/>
  <c r="S301" i="12"/>
  <c r="S460" i="12"/>
  <c r="S266" i="12"/>
  <c r="S548" i="12"/>
  <c r="S527" i="12"/>
  <c r="S686" i="12"/>
  <c r="S332" i="12"/>
  <c r="S413" i="12"/>
  <c r="S336" i="12"/>
  <c r="S36" i="12"/>
  <c r="S182" i="12"/>
  <c r="S4" i="12"/>
  <c r="S217" i="12"/>
  <c r="S701" i="12"/>
  <c r="S138" i="12"/>
  <c r="S234" i="12"/>
  <c r="S656" i="12"/>
  <c r="S411" i="12"/>
  <c r="S256" i="12"/>
  <c r="S344" i="12"/>
  <c r="S184" i="12"/>
  <c r="S768" i="12"/>
  <c r="S22" i="12"/>
  <c r="S71" i="12"/>
  <c r="S779" i="12"/>
  <c r="S334" i="12"/>
  <c r="S340" i="12"/>
  <c r="S211" i="12"/>
  <c r="S86" i="12"/>
  <c r="S298" i="12"/>
  <c r="S278" i="12"/>
  <c r="S186" i="12"/>
  <c r="S633" i="12"/>
  <c r="S755" i="12"/>
  <c r="S534" i="12"/>
  <c r="S378" i="12"/>
  <c r="S445" i="12"/>
  <c r="S643" i="12"/>
  <c r="S123" i="12"/>
  <c r="S479" i="12"/>
  <c r="S42" i="12"/>
  <c r="S782" i="12"/>
  <c r="S84" i="12"/>
  <c r="S164" i="12"/>
  <c r="S236" i="12"/>
  <c r="S705" i="12"/>
  <c r="S700" i="12"/>
  <c r="S654" i="12"/>
  <c r="S96" i="12"/>
  <c r="S502" i="12"/>
  <c r="S783" i="12"/>
  <c r="S703" i="12"/>
  <c r="S720" i="12"/>
  <c r="S776" i="12"/>
  <c r="S77" i="12"/>
  <c r="S118" i="12"/>
  <c r="S512" i="12"/>
  <c r="S282" i="12"/>
  <c r="S514" i="12"/>
  <c r="S636" i="12"/>
  <c r="S744" i="12"/>
  <c r="S774" i="12"/>
  <c r="S365" i="12"/>
  <c r="S10" i="12"/>
  <c r="S683" i="12"/>
  <c r="S179" i="12"/>
  <c r="S37" i="12"/>
  <c r="S362" i="12"/>
  <c r="S368" i="12"/>
  <c r="S601" i="12"/>
  <c r="S19" i="12"/>
  <c r="S59" i="12"/>
  <c r="S680" i="12"/>
  <c r="S70" i="12"/>
  <c r="S631" i="12"/>
  <c r="S290" i="12"/>
  <c r="S357" i="12"/>
  <c r="S820" i="12"/>
  <c r="S258" i="12"/>
  <c r="S358" i="12"/>
  <c r="S315" i="12"/>
  <c r="S102" i="12"/>
  <c r="S132" i="12"/>
  <c r="S20" i="12"/>
  <c r="S281" i="12"/>
  <c r="S765" i="12"/>
  <c r="S53" i="12"/>
  <c r="S150" i="12"/>
  <c r="S257" i="12"/>
  <c r="S291" i="12"/>
  <c r="S727" i="12"/>
  <c r="S254" i="12"/>
  <c r="S151" i="12"/>
  <c r="S155" i="12"/>
  <c r="S653" i="12"/>
  <c r="S283" i="12"/>
  <c r="S537" i="12"/>
  <c r="S312" i="12"/>
  <c r="S81" i="12"/>
  <c r="S377" i="12"/>
  <c r="S437" i="12"/>
  <c r="S402" i="12"/>
  <c r="S359" i="12"/>
  <c r="S518" i="12"/>
  <c r="S272" i="12"/>
  <c r="S288" i="12"/>
  <c r="S345" i="12"/>
  <c r="S608" i="12"/>
  <c r="S821" i="12"/>
  <c r="S140" i="12"/>
  <c r="S162" i="12"/>
  <c r="S443" i="12"/>
  <c r="S743" i="12"/>
  <c r="S115" i="12"/>
  <c r="S716" i="12"/>
  <c r="S624" i="12"/>
  <c r="S666" i="12"/>
  <c r="S142" i="12"/>
  <c r="S532" i="12"/>
  <c r="S430" i="12"/>
  <c r="S193" i="12"/>
  <c r="S667" i="12"/>
  <c r="S773" i="12"/>
  <c r="S267" i="12"/>
  <c r="S639" i="12"/>
  <c r="S463" i="12"/>
  <c r="S311" i="12"/>
  <c r="S335" i="12"/>
  <c r="S760" i="12"/>
  <c r="S399" i="12"/>
  <c r="S470" i="12"/>
  <c r="S741" i="12"/>
  <c r="S246" i="12"/>
  <c r="S383" i="12"/>
  <c r="S521" i="12"/>
  <c r="S34" i="12"/>
  <c r="S185" i="12"/>
  <c r="S740" i="12"/>
  <c r="S331" i="12"/>
  <c r="S216" i="12"/>
  <c r="S229" i="12"/>
  <c r="S45" i="12"/>
  <c r="S722" i="12"/>
  <c r="S189" i="12"/>
  <c r="S576" i="12"/>
  <c r="S738" i="12"/>
  <c r="S424" i="12"/>
  <c r="S617" i="12"/>
  <c r="S7" i="12"/>
  <c r="S451" i="12"/>
  <c r="S671" i="12"/>
  <c r="S692" i="12"/>
  <c r="S751" i="12"/>
  <c r="S49" i="12"/>
  <c r="S153" i="12"/>
  <c r="S713" i="12"/>
  <c r="S806" i="12"/>
  <c r="S569" i="12"/>
  <c r="S497" i="12"/>
  <c r="S369" i="12"/>
  <c r="S536" i="12"/>
  <c r="S462" i="12"/>
  <c r="S509" i="12"/>
  <c r="S488" i="12"/>
  <c r="S780" i="12"/>
  <c r="S403" i="12"/>
  <c r="S732" i="12"/>
  <c r="S689" i="12"/>
  <c r="S657" i="12"/>
  <c r="S57" i="12"/>
  <c r="S775" i="12"/>
  <c r="S814" i="12"/>
  <c r="S647" i="12"/>
  <c r="S495" i="12"/>
  <c r="S373" i="12"/>
  <c r="S292" i="12"/>
  <c r="S134" i="12"/>
  <c r="S425" i="12"/>
  <c r="S426" i="12"/>
  <c r="S637" i="12"/>
  <c r="S117" i="12"/>
  <c r="S712" i="12"/>
  <c r="S24" i="12"/>
  <c r="S822" i="12"/>
  <c r="S284" i="12"/>
  <c r="S623" i="12"/>
  <c r="S500" i="12"/>
  <c r="S60" i="12"/>
  <c r="S800" i="12"/>
  <c r="S825" i="12"/>
  <c r="S324" i="12"/>
  <c r="S43" i="12"/>
  <c r="S573" i="12"/>
  <c r="S231" i="12"/>
  <c r="S427" i="12"/>
  <c r="S293" i="12"/>
  <c r="S201" i="12"/>
  <c r="S265" i="12"/>
  <c r="S668" i="12"/>
  <c r="S652" i="12"/>
  <c r="S471" i="12"/>
  <c r="S18" i="12"/>
  <c r="S468" i="12"/>
  <c r="S772" i="12"/>
  <c r="S827" i="12"/>
  <c r="S88" i="12"/>
  <c r="S395" i="12"/>
  <c r="S319" i="12"/>
  <c r="S285" i="12"/>
  <c r="S207" i="12"/>
  <c r="S577" i="12"/>
  <c r="S394" i="12"/>
  <c r="S353" i="12"/>
  <c r="S472" i="12"/>
  <c r="S464" i="12"/>
  <c r="S99" i="12"/>
  <c r="S382" i="12"/>
  <c r="S579" i="12"/>
  <c r="S458" i="12"/>
  <c r="S819" i="12"/>
  <c r="S322" i="12"/>
  <c r="S572" i="12"/>
  <c r="S644" i="12"/>
  <c r="S333" i="12"/>
  <c r="S15" i="12"/>
  <c r="S330" i="12"/>
  <c r="S100" i="12"/>
  <c r="S482" i="12"/>
  <c r="S78" i="12"/>
  <c r="S338" i="12"/>
  <c r="S108" i="12"/>
  <c r="S103" i="12"/>
  <c r="S226" i="12"/>
  <c r="S343" i="12"/>
  <c r="S524" i="12"/>
  <c r="S507" i="12"/>
  <c r="S405" i="12"/>
  <c r="S313" i="12"/>
  <c r="S784" i="12"/>
  <c r="S412" i="12"/>
  <c r="S404" i="12"/>
  <c r="S196" i="12"/>
  <c r="S104" i="12"/>
  <c r="S791" i="12"/>
  <c r="S629" i="12"/>
  <c r="S467" i="12"/>
  <c r="S105" i="12"/>
  <c r="S126" i="12"/>
  <c r="S578" i="12"/>
  <c r="S513" i="12"/>
  <c r="S662" i="12"/>
  <c r="S172" i="12"/>
  <c r="S260" i="12"/>
  <c r="S581" i="12"/>
  <c r="S454" i="12"/>
  <c r="S611" i="12"/>
  <c r="S112" i="12"/>
  <c r="S696" i="12"/>
  <c r="S693" i="12"/>
  <c r="S546" i="12"/>
  <c r="S346" i="12"/>
  <c r="S386" i="12"/>
  <c r="S238" i="12"/>
  <c r="S811" i="12"/>
  <c r="S208" i="12"/>
  <c r="S591" i="12"/>
  <c r="S8" i="12"/>
  <c r="S95" i="12"/>
  <c r="S799" i="12"/>
  <c r="S698" i="12"/>
  <c r="S347" i="12"/>
  <c r="S33" i="12"/>
  <c r="S499" i="12"/>
  <c r="S58" i="12"/>
  <c r="S325" i="12"/>
  <c r="S582" i="12"/>
  <c r="S475" i="12"/>
  <c r="S550" i="12"/>
  <c r="S350" i="12"/>
  <c r="S742" i="12"/>
  <c r="S770" i="12"/>
  <c r="S269" i="12"/>
  <c r="S273" i="12"/>
  <c r="S270" i="12"/>
  <c r="S27" i="12"/>
  <c r="S749" i="12"/>
  <c r="S798" i="12"/>
  <c r="S111" i="12"/>
  <c r="S549" i="12"/>
  <c r="S47" i="12"/>
  <c r="S38" i="12"/>
  <c r="S439" i="12"/>
  <c r="S753" i="12"/>
  <c r="S477" i="12"/>
  <c r="S717" i="12"/>
  <c r="S675" i="12"/>
  <c r="S815" i="12"/>
  <c r="S130" i="12"/>
  <c r="S725" i="12"/>
  <c r="S677" i="12"/>
  <c r="S366" i="12"/>
  <c r="S244" i="12"/>
  <c r="S646" i="12"/>
  <c r="S145" i="12"/>
  <c r="S321" i="12"/>
  <c r="F829" i="12"/>
  <c r="G829" i="12"/>
  <c r="H829" i="12"/>
  <c r="I829" i="12"/>
  <c r="J829" i="12"/>
  <c r="K829" i="12"/>
  <c r="L829" i="12"/>
  <c r="M829" i="12"/>
  <c r="N829" i="12"/>
  <c r="O829" i="12"/>
  <c r="P829" i="12"/>
  <c r="Q829" i="12"/>
  <c r="R829" i="12"/>
  <c r="B73" i="12"/>
  <c r="A73" i="12" s="1"/>
  <c r="B302" i="12"/>
  <c r="A302" i="12" s="1"/>
  <c r="B645" i="12"/>
  <c r="A645" i="12" s="1"/>
  <c r="B708" i="12"/>
  <c r="A708" i="12" s="1"/>
  <c r="B754" i="12"/>
  <c r="A754" i="12" s="1"/>
  <c r="B219" i="12"/>
  <c r="A219" i="12" s="1"/>
  <c r="B491" i="12"/>
  <c r="A491" i="12" s="1"/>
  <c r="B508" i="12"/>
  <c r="A508" i="12" s="1"/>
  <c r="B82" i="12"/>
  <c r="A82" i="12" s="1"/>
  <c r="B553" i="12"/>
  <c r="A553" i="12" s="1"/>
  <c r="B63" i="12"/>
  <c r="A63" i="12" s="1"/>
  <c r="B135" i="12"/>
  <c r="A135" i="12" s="1"/>
  <c r="B379" i="12"/>
  <c r="A379" i="12" s="1"/>
  <c r="B30" i="12"/>
  <c r="A30" i="12" s="1"/>
  <c r="B823" i="12"/>
  <c r="A823" i="12" s="1"/>
  <c r="B684" i="12"/>
  <c r="A684" i="12" s="1"/>
  <c r="B759" i="12"/>
  <c r="A759" i="12" s="1"/>
  <c r="B785" i="12"/>
  <c r="A785" i="12" s="1"/>
  <c r="B215" i="12"/>
  <c r="A215" i="12" s="1"/>
  <c r="B642" i="12"/>
  <c r="A642" i="12" s="1"/>
  <c r="B199" i="12"/>
  <c r="A199" i="12" s="1"/>
  <c r="B264" i="12"/>
  <c r="A264" i="12" s="1"/>
  <c r="B66" i="12"/>
  <c r="A66" i="12" s="1"/>
  <c r="B242" i="12"/>
  <c r="A242" i="12" s="1"/>
  <c r="B227" i="12"/>
  <c r="A227" i="12" s="1"/>
  <c r="B699" i="12"/>
  <c r="A699" i="12" s="1"/>
  <c r="B317" i="12"/>
  <c r="A317" i="12" s="1"/>
  <c r="B739" i="12"/>
  <c r="A739" i="12" s="1"/>
  <c r="B483" i="12"/>
  <c r="A483" i="12" s="1"/>
  <c r="B766" i="12"/>
  <c r="A766" i="12" s="1"/>
  <c r="B547" i="12"/>
  <c r="A547" i="12" s="1"/>
  <c r="B790" i="12"/>
  <c r="A790" i="12" s="1"/>
  <c r="B304" i="12"/>
  <c r="A304" i="12" s="1"/>
  <c r="B520" i="12"/>
  <c r="A520" i="12" s="1"/>
  <c r="B448" i="12"/>
  <c r="A448" i="12" s="1"/>
  <c r="B97" i="12"/>
  <c r="A97" i="12" s="1"/>
  <c r="B556" i="12"/>
  <c r="A556" i="12" s="1"/>
  <c r="B35" i="12"/>
  <c r="A35" i="12" s="1"/>
  <c r="B421" i="12"/>
  <c r="A421" i="12" s="1"/>
  <c r="B67" i="12"/>
  <c r="A67" i="12" s="1"/>
  <c r="B64" i="12"/>
  <c r="A64" i="12" s="1"/>
  <c r="B737" i="12"/>
  <c r="A737" i="12" s="1"/>
  <c r="B519" i="12"/>
  <c r="A519" i="12" s="1"/>
  <c r="B655" i="12"/>
  <c r="A655" i="12" s="1"/>
  <c r="B149" i="12"/>
  <c r="A149" i="12" s="1"/>
  <c r="B391" i="12"/>
  <c r="A391" i="12" s="1"/>
  <c r="B498" i="12"/>
  <c r="A498" i="12" s="1"/>
  <c r="B287" i="12"/>
  <c r="A287" i="12" s="1"/>
  <c r="B542" i="12"/>
  <c r="A542" i="12" s="1"/>
  <c r="B615" i="12"/>
  <c r="A615" i="12" s="1"/>
  <c r="B574" i="12"/>
  <c r="A574" i="12" s="1"/>
  <c r="B106" i="12"/>
  <c r="A106" i="12" s="1"/>
  <c r="B539" i="12"/>
  <c r="A539" i="12" s="1"/>
  <c r="B166" i="12"/>
  <c r="A166" i="12" s="1"/>
  <c r="B414" i="12"/>
  <c r="A414" i="12" s="1"/>
  <c r="B551" i="12"/>
  <c r="A551" i="12" s="1"/>
  <c r="B609" i="12"/>
  <c r="A609" i="12" s="1"/>
  <c r="B203" i="12"/>
  <c r="A203" i="12" s="1"/>
  <c r="B516" i="12"/>
  <c r="A516" i="12" s="1"/>
  <c r="B789" i="12"/>
  <c r="A789" i="12" s="1"/>
  <c r="B621" i="12"/>
  <c r="A621" i="12" s="1"/>
  <c r="B473" i="12"/>
  <c r="A473" i="12" s="1"/>
  <c r="B354" i="12"/>
  <c r="A354" i="12" s="1"/>
  <c r="B723" i="12"/>
  <c r="A723" i="12" s="1"/>
  <c r="B802" i="12"/>
  <c r="A802" i="12" s="1"/>
  <c r="B90" i="12"/>
  <c r="A90" i="12" s="1"/>
  <c r="B436" i="12"/>
  <c r="A436" i="12" s="1"/>
  <c r="B461" i="12"/>
  <c r="A461" i="12" s="1"/>
  <c r="B243" i="12"/>
  <c r="A243" i="12" s="1"/>
  <c r="B141" i="12"/>
  <c r="A141" i="12" s="1"/>
  <c r="B492" i="12"/>
  <c r="A492" i="12" s="1"/>
  <c r="B54" i="12"/>
  <c r="A54" i="12" s="1"/>
  <c r="B626" i="12"/>
  <c r="A626" i="12" s="1"/>
  <c r="B777" i="12"/>
  <c r="A777" i="12" s="1"/>
  <c r="B409" i="12"/>
  <c r="A409" i="12" s="1"/>
  <c r="B337" i="12"/>
  <c r="A337" i="12" s="1"/>
  <c r="B560" i="12"/>
  <c r="A560" i="12" s="1"/>
  <c r="B68" i="12"/>
  <c r="A68" i="12" s="1"/>
  <c r="B250" i="12"/>
  <c r="A250" i="12" s="1"/>
  <c r="B75" i="12"/>
  <c r="A75" i="12" s="1"/>
  <c r="B168" i="12"/>
  <c r="A168" i="12" s="1"/>
  <c r="B224" i="12"/>
  <c r="A224" i="12" s="1"/>
  <c r="B535" i="12"/>
  <c r="A535" i="12" s="1"/>
  <c r="B119" i="12"/>
  <c r="A119" i="12" s="1"/>
  <c r="B704" i="12"/>
  <c r="A704" i="12" s="1"/>
  <c r="B599" i="12"/>
  <c r="A599" i="12" s="1"/>
  <c r="B109" i="12"/>
  <c r="A109" i="12" s="1"/>
  <c r="B444" i="12"/>
  <c r="A444" i="12" s="1"/>
  <c r="B251" i="12"/>
  <c r="A251" i="12" s="1"/>
  <c r="B160" i="12"/>
  <c r="A160" i="12" s="1"/>
  <c r="B707" i="12"/>
  <c r="A707" i="12" s="1"/>
  <c r="B360" i="12"/>
  <c r="A360" i="12" s="1"/>
  <c r="B486" i="12"/>
  <c r="A486" i="12" s="1"/>
  <c r="B389" i="12"/>
  <c r="A389" i="12" s="1"/>
  <c r="B735" i="12"/>
  <c r="A735" i="12" s="1"/>
  <c r="B807" i="12"/>
  <c r="A807" i="12" s="1"/>
  <c r="B384" i="12"/>
  <c r="A384" i="12" s="1"/>
  <c r="B679" i="12"/>
  <c r="A679" i="12" s="1"/>
  <c r="B262" i="12"/>
  <c r="A262" i="12" s="1"/>
  <c r="B484" i="12"/>
  <c r="A484" i="12" s="1"/>
  <c r="B756" i="12"/>
  <c r="A756" i="12" s="1"/>
  <c r="B55" i="12"/>
  <c r="A55" i="12" s="1"/>
  <c r="B247" i="12"/>
  <c r="A247" i="12" s="1"/>
  <c r="B575" i="12"/>
  <c r="A575" i="12" s="1"/>
  <c r="B566" i="12"/>
  <c r="A566" i="12" s="1"/>
  <c r="B812" i="12"/>
  <c r="A812" i="12" s="1"/>
  <c r="B253" i="12"/>
  <c r="A253" i="12" s="1"/>
  <c r="B39" i="12"/>
  <c r="A39" i="12" s="1"/>
  <c r="B320" i="12"/>
  <c r="A320" i="12" s="1"/>
  <c r="B29" i="12"/>
  <c r="A29" i="12" s="1"/>
  <c r="B771" i="12"/>
  <c r="A771" i="12" s="1"/>
  <c r="B225" i="12"/>
  <c r="A225" i="12" s="1"/>
  <c r="B501" i="12"/>
  <c r="A501" i="12" s="1"/>
  <c r="B299" i="12"/>
  <c r="A299" i="12" s="1"/>
  <c r="B144" i="12"/>
  <c r="A144" i="12" s="1"/>
  <c r="B279" i="12"/>
  <c r="A279" i="12" s="1"/>
  <c r="B327" i="12"/>
  <c r="A327" i="12" s="1"/>
  <c r="B136" i="12"/>
  <c r="A136" i="12" s="1"/>
  <c r="B685" i="12"/>
  <c r="A685" i="12" s="1"/>
  <c r="B212" i="12"/>
  <c r="A212" i="12" s="1"/>
  <c r="B128" i="12"/>
  <c r="A128" i="12" s="1"/>
  <c r="B543" i="12"/>
  <c r="A543" i="12" s="1"/>
  <c r="B300" i="12"/>
  <c r="A300" i="12" s="1"/>
  <c r="B316" i="12"/>
  <c r="A316" i="12" s="1"/>
  <c r="B562" i="12"/>
  <c r="A562" i="12" s="1"/>
  <c r="B65" i="12"/>
  <c r="A65" i="12" s="1"/>
  <c r="B651" i="12"/>
  <c r="A651" i="12" s="1"/>
  <c r="B620" i="12"/>
  <c r="A620" i="12" s="1"/>
  <c r="B564" i="12"/>
  <c r="A564" i="12" s="1"/>
  <c r="B275" i="12"/>
  <c r="A275" i="12" s="1"/>
  <c r="B613" i="12"/>
  <c r="A613" i="12" s="1"/>
  <c r="B465" i="12"/>
  <c r="A465" i="12" s="1"/>
  <c r="B308" i="12"/>
  <c r="A308" i="12" s="1"/>
  <c r="B794" i="12"/>
  <c r="A794" i="12" s="1"/>
  <c r="B718" i="12"/>
  <c r="A718" i="12" s="1"/>
  <c r="B489" i="12"/>
  <c r="A489" i="12" s="1"/>
  <c r="B154" i="12"/>
  <c r="A154" i="12" s="1"/>
  <c r="B826" i="12"/>
  <c r="A826" i="12" s="1"/>
  <c r="B235" i="12"/>
  <c r="A235" i="12" s="1"/>
  <c r="B194" i="12"/>
  <c r="A194" i="12" s="1"/>
  <c r="B568" i="12"/>
  <c r="A568" i="12" s="1"/>
  <c r="B781" i="12"/>
  <c r="A781" i="12" s="1"/>
  <c r="B328" i="12"/>
  <c r="A328" i="12" s="1"/>
  <c r="B197" i="12"/>
  <c r="A197" i="12" s="1"/>
  <c r="B25" i="12"/>
  <c r="A25" i="12" s="1"/>
  <c r="B131" i="12"/>
  <c r="A131" i="12" s="1"/>
  <c r="B558" i="12"/>
  <c r="A558" i="12" s="1"/>
  <c r="B466" i="12"/>
  <c r="A466" i="12" s="1"/>
  <c r="B762" i="12"/>
  <c r="A762" i="12" s="1"/>
  <c r="B687" i="12"/>
  <c r="A687" i="12" s="1"/>
  <c r="B408" i="12"/>
  <c r="A408" i="12" s="1"/>
  <c r="B176" i="12"/>
  <c r="A176" i="12" s="1"/>
  <c r="B62" i="12"/>
  <c r="A62" i="12" s="1"/>
  <c r="B286" i="12"/>
  <c r="A286" i="12" s="1"/>
  <c r="B673" i="12"/>
  <c r="A673" i="12" s="1"/>
  <c r="B210" i="12"/>
  <c r="A210" i="12" s="1"/>
  <c r="B56" i="12"/>
  <c r="A56" i="12" s="1"/>
  <c r="B387" i="12"/>
  <c r="A387" i="12" s="1"/>
  <c r="B415" i="12"/>
  <c r="A415" i="12" s="1"/>
  <c r="B487" i="12"/>
  <c r="A487" i="12" s="1"/>
  <c r="B731" i="12"/>
  <c r="A731" i="12" s="1"/>
  <c r="B23" i="12"/>
  <c r="A23" i="12" s="1"/>
  <c r="B533" i="12"/>
  <c r="A533" i="12" s="1"/>
  <c r="B809" i="12"/>
  <c r="A809" i="12" s="1"/>
  <c r="B563" i="12"/>
  <c r="A563" i="12" s="1"/>
  <c r="B239" i="12"/>
  <c r="A239" i="12" s="1"/>
  <c r="B649" i="12"/>
  <c r="A649" i="12" s="1"/>
  <c r="B381" i="12"/>
  <c r="A381" i="12" s="1"/>
  <c r="B200" i="12"/>
  <c r="A200" i="12" s="1"/>
  <c r="B630" i="12"/>
  <c r="A630" i="12" s="1"/>
  <c r="B440" i="12"/>
  <c r="A440" i="12" s="1"/>
  <c r="B709" i="12"/>
  <c r="A709" i="12" s="1"/>
  <c r="B583" i="12"/>
  <c r="A583" i="12" s="1"/>
  <c r="B528" i="12"/>
  <c r="A528" i="12" s="1"/>
  <c r="B585" i="12"/>
  <c r="A585" i="12" s="1"/>
  <c r="B605" i="12"/>
  <c r="A605" i="12" s="1"/>
  <c r="B761" i="12"/>
  <c r="A761" i="12" s="1"/>
  <c r="B715" i="12"/>
  <c r="A715" i="12" s="1"/>
  <c r="B124" i="12"/>
  <c r="A124" i="12" s="1"/>
  <c r="B746" i="12"/>
  <c r="A746" i="12" s="1"/>
  <c r="B158" i="12"/>
  <c r="A158" i="12" s="1"/>
  <c r="B592" i="12"/>
  <c r="A592" i="12" s="1"/>
  <c r="B50" i="12"/>
  <c r="A50" i="12" s="1"/>
  <c r="B505" i="12"/>
  <c r="A505" i="12" s="1"/>
  <c r="B187" i="12"/>
  <c r="A187" i="12" s="1"/>
  <c r="B757" i="12"/>
  <c r="A757" i="12" s="1"/>
  <c r="B786" i="12"/>
  <c r="A786" i="12" s="1"/>
  <c r="B788" i="12"/>
  <c r="A788" i="12" s="1"/>
  <c r="B561" i="12"/>
  <c r="A561" i="12" s="1"/>
  <c r="B326" i="12"/>
  <c r="A326" i="12" s="1"/>
  <c r="B459" i="12"/>
  <c r="A459" i="12" s="1"/>
  <c r="B356" i="12"/>
  <c r="A356" i="12" s="1"/>
  <c r="B232" i="12"/>
  <c r="A232" i="12" s="1"/>
  <c r="B721" i="12"/>
  <c r="A721" i="12" s="1"/>
  <c r="B730" i="12"/>
  <c r="A730" i="12" s="1"/>
  <c r="B678" i="12"/>
  <c r="A678" i="12" s="1"/>
  <c r="B295" i="12"/>
  <c r="A295" i="12" s="1"/>
  <c r="B552" i="12"/>
  <c r="A552" i="12" s="1"/>
  <c r="B596" i="12"/>
  <c r="A596" i="12" s="1"/>
  <c r="B663" i="12"/>
  <c r="A663" i="12" s="1"/>
  <c r="B107" i="12"/>
  <c r="A107" i="12" s="1"/>
  <c r="B89" i="12"/>
  <c r="A89" i="12" s="1"/>
  <c r="B191" i="12"/>
  <c r="A191" i="12" s="1"/>
  <c r="B593" i="12"/>
  <c r="A593" i="12" s="1"/>
  <c r="B41" i="12"/>
  <c r="A41" i="12" s="1"/>
  <c r="B457" i="12"/>
  <c r="A457" i="12" s="1"/>
  <c r="B137" i="12"/>
  <c r="A137" i="12" s="1"/>
  <c r="B695" i="12"/>
  <c r="A695" i="12" s="1"/>
  <c r="B205" i="12"/>
  <c r="A205" i="12" s="1"/>
  <c r="B750" i="12"/>
  <c r="A750" i="12" s="1"/>
  <c r="B559" i="12"/>
  <c r="A559" i="12" s="1"/>
  <c r="B523" i="12"/>
  <c r="A523" i="12" s="1"/>
  <c r="B625" i="12"/>
  <c r="A625" i="12" s="1"/>
  <c r="B719" i="12"/>
  <c r="A719" i="12" s="1"/>
  <c r="B604" i="12"/>
  <c r="A604" i="12" s="1"/>
  <c r="B706" i="12"/>
  <c r="A706" i="12" s="1"/>
  <c r="B817" i="12"/>
  <c r="A817" i="12" s="1"/>
  <c r="B188" i="12"/>
  <c r="A188" i="12" s="1"/>
  <c r="B432" i="12"/>
  <c r="A432" i="12" s="1"/>
  <c r="B351" i="12"/>
  <c r="A351" i="12" s="1"/>
  <c r="B441" i="12"/>
  <c r="A441" i="12" s="1"/>
  <c r="B240" i="12"/>
  <c r="A240" i="12" s="1"/>
  <c r="B342" i="12"/>
  <c r="A342" i="12" s="1"/>
  <c r="B349" i="12"/>
  <c r="A349" i="12" s="1"/>
  <c r="B76" i="12"/>
  <c r="A76" i="12" s="1"/>
  <c r="B801" i="12"/>
  <c r="A801" i="12" s="1"/>
  <c r="B503" i="12"/>
  <c r="A503" i="12" s="1"/>
  <c r="B658" i="12"/>
  <c r="A658" i="12" s="1"/>
  <c r="B640" i="12"/>
  <c r="A640" i="12" s="1"/>
  <c r="B171" i="12"/>
  <c r="A171" i="12" s="1"/>
  <c r="B450" i="12"/>
  <c r="A450" i="12" s="1"/>
  <c r="B571" i="12"/>
  <c r="A571" i="12" s="1"/>
  <c r="B355" i="12"/>
  <c r="A355" i="12" s="1"/>
  <c r="B385" i="12"/>
  <c r="A385" i="12" s="1"/>
  <c r="B544" i="12"/>
  <c r="A544" i="12" s="1"/>
  <c r="B204" i="12"/>
  <c r="A204" i="12" s="1"/>
  <c r="B163" i="12"/>
  <c r="A163" i="12" s="1"/>
  <c r="B431" i="12"/>
  <c r="A431" i="12" s="1"/>
  <c r="B398" i="12"/>
  <c r="A398" i="12" s="1"/>
  <c r="B32" i="12"/>
  <c r="A32" i="12" s="1"/>
  <c r="B263" i="12"/>
  <c r="A263" i="12" s="1"/>
  <c r="B375" i="12"/>
  <c r="A375" i="12" s="1"/>
  <c r="B303" i="12"/>
  <c r="A303" i="12" s="1"/>
  <c r="B724" i="12"/>
  <c r="A724" i="12" s="1"/>
  <c r="B129" i="12"/>
  <c r="A129" i="12" s="1"/>
  <c r="B587" i="12"/>
  <c r="A587" i="12" s="1"/>
  <c r="B522" i="12"/>
  <c r="A522" i="12" s="1"/>
  <c r="B380" i="12"/>
  <c r="A380" i="12" s="1"/>
  <c r="B538" i="12"/>
  <c r="A538" i="12" s="1"/>
  <c r="B676" i="12"/>
  <c r="A676" i="12" s="1"/>
  <c r="B180" i="12"/>
  <c r="A180" i="12" s="1"/>
  <c r="B80" i="12"/>
  <c r="A80" i="12" s="1"/>
  <c r="B729" i="12"/>
  <c r="A729" i="12" s="1"/>
  <c r="B92" i="12"/>
  <c r="A92" i="12" s="1"/>
  <c r="B480" i="12"/>
  <c r="A480" i="12" s="1"/>
  <c r="B306" i="12"/>
  <c r="A306" i="12" s="1"/>
  <c r="B557" i="12"/>
  <c r="A557" i="12" s="1"/>
  <c r="B294" i="12"/>
  <c r="A294" i="12" s="1"/>
  <c r="B44" i="12"/>
  <c r="A44" i="12" s="1"/>
  <c r="B146" i="12"/>
  <c r="A146" i="12" s="1"/>
  <c r="B61" i="12"/>
  <c r="A61" i="12" s="1"/>
  <c r="B147" i="12"/>
  <c r="A147" i="12" s="1"/>
  <c r="B249" i="12"/>
  <c r="A249" i="12" s="1"/>
  <c r="B400" i="12"/>
  <c r="A400" i="12" s="1"/>
  <c r="B554" i="12"/>
  <c r="A554" i="12" s="1"/>
  <c r="B181" i="12"/>
  <c r="A181" i="12" s="1"/>
  <c r="B681" i="12"/>
  <c r="A681" i="12" s="1"/>
  <c r="B420" i="12"/>
  <c r="A420" i="12" s="1"/>
  <c r="B310" i="12"/>
  <c r="A310" i="12" s="1"/>
  <c r="B241" i="12"/>
  <c r="A241" i="12" s="1"/>
  <c r="B28" i="12"/>
  <c r="A28" i="12" s="1"/>
  <c r="B110" i="12"/>
  <c r="A110" i="12" s="1"/>
  <c r="B26" i="12"/>
  <c r="A26" i="12" s="1"/>
  <c r="B570" i="12"/>
  <c r="A570" i="12" s="1"/>
  <c r="B540" i="12"/>
  <c r="A540" i="12" s="1"/>
  <c r="B659" i="12"/>
  <c r="A659" i="12" s="1"/>
  <c r="B628" i="12"/>
  <c r="A628" i="12" s="1"/>
  <c r="B810" i="12"/>
  <c r="A810" i="12" s="1"/>
  <c r="B121" i="12"/>
  <c r="A121" i="12" s="1"/>
  <c r="B6" i="12"/>
  <c r="A6" i="12" s="1"/>
  <c r="B697" i="12"/>
  <c r="A697" i="12" s="1"/>
  <c r="B98" i="12"/>
  <c r="A98" i="12" s="1"/>
  <c r="B531" i="12"/>
  <c r="A531" i="12" s="1"/>
  <c r="B21" i="12"/>
  <c r="A21" i="12" s="1"/>
  <c r="B529" i="12"/>
  <c r="A529" i="12" s="1"/>
  <c r="B161" i="12"/>
  <c r="A161" i="12" s="1"/>
  <c r="B442" i="12"/>
  <c r="A442" i="12" s="1"/>
  <c r="B248" i="12"/>
  <c r="A248" i="12" s="1"/>
  <c r="B586" i="12"/>
  <c r="A586" i="12" s="1"/>
  <c r="B252" i="12"/>
  <c r="A252" i="12" s="1"/>
  <c r="B214" i="12"/>
  <c r="A214" i="12" s="1"/>
  <c r="B787" i="12"/>
  <c r="A787" i="12" s="1"/>
  <c r="B94" i="12"/>
  <c r="A94" i="12" s="1"/>
  <c r="B597" i="12"/>
  <c r="A597" i="12" s="1"/>
  <c r="B314" i="12"/>
  <c r="A314" i="12" s="1"/>
  <c r="B669" i="12"/>
  <c r="A669" i="12" s="1"/>
  <c r="B618" i="12"/>
  <c r="A618" i="12" s="1"/>
  <c r="B233" i="12"/>
  <c r="A233" i="12" s="1"/>
  <c r="B515" i="12"/>
  <c r="A515" i="12" s="1"/>
  <c r="B79" i="12"/>
  <c r="A79" i="12" s="1"/>
  <c r="B614" i="12"/>
  <c r="A614" i="12" s="1"/>
  <c r="B222" i="12"/>
  <c r="A222" i="12" s="1"/>
  <c r="B220" i="12"/>
  <c r="A220" i="12" s="1"/>
  <c r="B428" i="12"/>
  <c r="A428" i="12" s="1"/>
  <c r="B711" i="12"/>
  <c r="A711" i="12" s="1"/>
  <c r="B565" i="12"/>
  <c r="A565" i="12" s="1"/>
  <c r="B13" i="12"/>
  <c r="A13" i="12" s="1"/>
  <c r="B83" i="12"/>
  <c r="A83" i="12" s="1"/>
  <c r="B417" i="12"/>
  <c r="A417" i="12" s="1"/>
  <c r="B143" i="12"/>
  <c r="A143" i="12" s="1"/>
  <c r="B178" i="12"/>
  <c r="A178" i="12" s="1"/>
  <c r="B818" i="12"/>
  <c r="A818" i="12" s="1"/>
  <c r="B632" i="12"/>
  <c r="A632" i="12" s="1"/>
  <c r="B309" i="12"/>
  <c r="A309" i="12" s="1"/>
  <c r="B11" i="12"/>
  <c r="A11" i="12" s="1"/>
  <c r="B120" i="12"/>
  <c r="A120" i="12" s="1"/>
  <c r="B455" i="12"/>
  <c r="A455" i="12" s="1"/>
  <c r="B710" i="12"/>
  <c r="A710" i="12" s="1"/>
  <c r="B255" i="12"/>
  <c r="A255" i="12" s="1"/>
  <c r="B660" i="12"/>
  <c r="A660" i="12" s="1"/>
  <c r="B5" i="12"/>
  <c r="A5" i="12" s="1"/>
  <c r="B641" i="12"/>
  <c r="A641" i="12" s="1"/>
  <c r="B376" i="12"/>
  <c r="A376" i="12" s="1"/>
  <c r="B277" i="12"/>
  <c r="A277" i="12" s="1"/>
  <c r="B297" i="12"/>
  <c r="A297" i="12" s="1"/>
  <c r="B392" i="12"/>
  <c r="A392" i="12" s="1"/>
  <c r="B192" i="12"/>
  <c r="A192" i="12" s="1"/>
  <c r="B694" i="12"/>
  <c r="A694" i="12" s="1"/>
  <c r="B530" i="12"/>
  <c r="A530" i="12" s="1"/>
  <c r="B752" i="12"/>
  <c r="A752" i="12" s="1"/>
  <c r="B418" i="12"/>
  <c r="A418" i="12" s="1"/>
  <c r="B665" i="12"/>
  <c r="A665" i="12" s="1"/>
  <c r="B763" i="12"/>
  <c r="A763" i="12" s="1"/>
  <c r="B588" i="12"/>
  <c r="A588" i="12" s="1"/>
  <c r="B419" i="12"/>
  <c r="A419" i="12" s="1"/>
  <c r="B690" i="12"/>
  <c r="A690" i="12" s="1"/>
  <c r="B370" i="12"/>
  <c r="A370" i="12" s="1"/>
  <c r="B504" i="12"/>
  <c r="A504" i="12" s="1"/>
  <c r="B52" i="12"/>
  <c r="A52" i="12" s="1"/>
  <c r="B511" i="12"/>
  <c r="A511" i="12" s="1"/>
  <c r="B748" i="12"/>
  <c r="A748" i="12" s="1"/>
  <c r="B69" i="12"/>
  <c r="A69" i="12" s="1"/>
  <c r="B230" i="12"/>
  <c r="A230" i="12" s="1"/>
  <c r="B361" i="12"/>
  <c r="A361" i="12" s="1"/>
  <c r="B682" i="12"/>
  <c r="A682" i="12" s="1"/>
  <c r="B261" i="12"/>
  <c r="A261" i="12" s="1"/>
  <c r="B195" i="12"/>
  <c r="A195" i="12" s="1"/>
  <c r="B612" i="12"/>
  <c r="A612" i="12" s="1"/>
  <c r="B156" i="12"/>
  <c r="A156" i="12" s="1"/>
  <c r="B452" i="12"/>
  <c r="A452" i="12" s="1"/>
  <c r="B555" i="12"/>
  <c r="A555" i="12" s="1"/>
  <c r="B733" i="12"/>
  <c r="A733" i="12" s="1"/>
  <c r="B494" i="12"/>
  <c r="A494" i="12" s="1"/>
  <c r="B165" i="12"/>
  <c r="A165" i="12" s="1"/>
  <c r="B113" i="12"/>
  <c r="A113" i="12" s="1"/>
  <c r="B329" i="12"/>
  <c r="A329" i="12" s="1"/>
  <c r="B170" i="12"/>
  <c r="A170" i="12" s="1"/>
  <c r="B348" i="12"/>
  <c r="A348" i="12" s="1"/>
  <c r="B525" i="12"/>
  <c r="A525" i="12" s="1"/>
  <c r="B672" i="12"/>
  <c r="A672" i="12" s="1"/>
  <c r="B767" i="12"/>
  <c r="A767" i="12" s="1"/>
  <c r="B824" i="12"/>
  <c r="A824" i="12" s="1"/>
  <c r="B453" i="12"/>
  <c r="A453" i="12" s="1"/>
  <c r="B213" i="12"/>
  <c r="A213" i="12" s="1"/>
  <c r="B602" i="12"/>
  <c r="A602" i="12" s="1"/>
  <c r="B691" i="12"/>
  <c r="A691" i="12" s="1"/>
  <c r="B388" i="12"/>
  <c r="A388" i="12" s="1"/>
  <c r="B307" i="12"/>
  <c r="A307" i="12" s="1"/>
  <c r="B133" i="12"/>
  <c r="A133" i="12" s="1"/>
  <c r="B650" i="12"/>
  <c r="A650" i="12" s="1"/>
  <c r="B406" i="12"/>
  <c r="A406" i="12" s="1"/>
  <c r="B289" i="12"/>
  <c r="A289" i="12" s="1"/>
  <c r="B157" i="12"/>
  <c r="A157" i="12" s="1"/>
  <c r="B828" i="12"/>
  <c r="A828" i="12" s="1"/>
  <c r="B209" i="12"/>
  <c r="A209" i="12" s="1"/>
  <c r="B422" i="12"/>
  <c r="A422" i="12" s="1"/>
  <c r="B323" i="12"/>
  <c r="A323" i="12" s="1"/>
  <c r="B816" i="12"/>
  <c r="A816" i="12" s="1"/>
  <c r="B51" i="12"/>
  <c r="A51" i="12" s="1"/>
  <c r="B393" i="12"/>
  <c r="A393" i="12" s="1"/>
  <c r="B198" i="12"/>
  <c r="A198" i="12" s="1"/>
  <c r="B594" i="12"/>
  <c r="A594" i="12" s="1"/>
  <c r="B274" i="12"/>
  <c r="A274" i="12" s="1"/>
  <c r="B125" i="12"/>
  <c r="A125" i="12" s="1"/>
  <c r="B237" i="12"/>
  <c r="A237" i="12" s="1"/>
  <c r="B796" i="12"/>
  <c r="A796" i="12" s="1"/>
  <c r="B661" i="12"/>
  <c r="A661" i="12" s="1"/>
  <c r="B116" i="12"/>
  <c r="A116" i="12" s="1"/>
  <c r="B341" i="12"/>
  <c r="A341" i="12" s="1"/>
  <c r="B296" i="12"/>
  <c r="A296" i="12" s="1"/>
  <c r="B410" i="12"/>
  <c r="A410" i="12" s="1"/>
  <c r="B622" i="12"/>
  <c r="A622" i="12" s="1"/>
  <c r="B31" i="12"/>
  <c r="A31" i="12" s="1"/>
  <c r="B797" i="12"/>
  <c r="A797" i="12" s="1"/>
  <c r="B616" i="12"/>
  <c r="A616" i="12" s="1"/>
  <c r="B202" i="12"/>
  <c r="A202" i="12" s="1"/>
  <c r="B792" i="12"/>
  <c r="A792" i="12" s="1"/>
  <c r="B218" i="12"/>
  <c r="A218" i="12" s="1"/>
  <c r="B456" i="12"/>
  <c r="A456" i="12" s="1"/>
  <c r="B276" i="12"/>
  <c r="A276" i="12" s="1"/>
  <c r="B670" i="12"/>
  <c r="A670" i="12" s="1"/>
  <c r="B674" i="12"/>
  <c r="A674" i="12" s="1"/>
  <c r="B805" i="12"/>
  <c r="A805" i="12" s="1"/>
  <c r="B87" i="12"/>
  <c r="A87" i="12" s="1"/>
  <c r="B517" i="12"/>
  <c r="A517" i="12" s="1"/>
  <c r="B352" i="12"/>
  <c r="A352" i="12" s="1"/>
  <c r="B449" i="12"/>
  <c r="A449" i="12" s="1"/>
  <c r="B9" i="12"/>
  <c r="A9" i="12" s="1"/>
  <c r="B446" i="12"/>
  <c r="A446" i="12" s="1"/>
  <c r="B363" i="12"/>
  <c r="A363" i="12" s="1"/>
  <c r="B433" i="12"/>
  <c r="A433" i="12" s="1"/>
  <c r="B16" i="12"/>
  <c r="A16" i="12" s="1"/>
  <c r="B648" i="12"/>
  <c r="A648" i="12" s="1"/>
  <c r="B606" i="12"/>
  <c r="A606" i="12" s="1"/>
  <c r="B85" i="12"/>
  <c r="A85" i="12" s="1"/>
  <c r="B638" i="12"/>
  <c r="A638" i="12" s="1"/>
  <c r="B268" i="12"/>
  <c r="A268" i="12" s="1"/>
  <c r="B476" i="12"/>
  <c r="A476" i="12" s="1"/>
  <c r="B589" i="12"/>
  <c r="A589" i="12" s="1"/>
  <c r="B481" i="12"/>
  <c r="A481" i="12" s="1"/>
  <c r="B364" i="12"/>
  <c r="A364" i="12" s="1"/>
  <c r="B506" i="12"/>
  <c r="A506" i="12" s="1"/>
  <c r="B702" i="12"/>
  <c r="A702" i="12" s="1"/>
  <c r="B221" i="12"/>
  <c r="A221" i="12" s="1"/>
  <c r="B183" i="12"/>
  <c r="A183" i="12" s="1"/>
  <c r="B474" i="12"/>
  <c r="A474" i="12" s="1"/>
  <c r="B429" i="12"/>
  <c r="A429" i="12" s="1"/>
  <c r="B434" i="12"/>
  <c r="A434" i="12" s="1"/>
  <c r="B122" i="12"/>
  <c r="A122" i="12" s="1"/>
  <c r="B74" i="12"/>
  <c r="A74" i="12" s="1"/>
  <c r="B435" i="12"/>
  <c r="A435" i="12" s="1"/>
  <c r="B526" i="12"/>
  <c r="A526" i="12" s="1"/>
  <c r="B305" i="12"/>
  <c r="A305" i="12" s="1"/>
  <c r="B173" i="12"/>
  <c r="A173" i="12" s="1"/>
  <c r="B808" i="12"/>
  <c r="A808" i="12" s="1"/>
  <c r="B541" i="12"/>
  <c r="A541" i="12" s="1"/>
  <c r="B545" i="12"/>
  <c r="A545" i="12" s="1"/>
  <c r="B148" i="12"/>
  <c r="A148" i="12" s="1"/>
  <c r="B17" i="12"/>
  <c r="A17" i="12" s="1"/>
  <c r="B374" i="12"/>
  <c r="A374" i="12" s="1"/>
  <c r="B367" i="12"/>
  <c r="A367" i="12" s="1"/>
  <c r="B206" i="12"/>
  <c r="A206" i="12" s="1"/>
  <c r="B598" i="12"/>
  <c r="A598" i="12" s="1"/>
  <c r="B14" i="12"/>
  <c r="A14" i="12" s="1"/>
  <c r="B114" i="12"/>
  <c r="A114" i="12" s="1"/>
  <c r="B595" i="12"/>
  <c r="A595" i="12" s="1"/>
  <c r="B664" i="12"/>
  <c r="A664" i="12" s="1"/>
  <c r="B736" i="12"/>
  <c r="A736" i="12" s="1"/>
  <c r="B127" i="12"/>
  <c r="A127" i="12" s="1"/>
  <c r="B318" i="12"/>
  <c r="A318" i="12" s="1"/>
  <c r="B159" i="12"/>
  <c r="A159" i="12" s="1"/>
  <c r="B728" i="12"/>
  <c r="A728" i="12" s="1"/>
  <c r="B758" i="12"/>
  <c r="A758" i="12" s="1"/>
  <c r="B603" i="12"/>
  <c r="A603" i="12" s="1"/>
  <c r="B175" i="12"/>
  <c r="A175" i="12" s="1"/>
  <c r="B813" i="12"/>
  <c r="A813" i="12" s="1"/>
  <c r="B48" i="12"/>
  <c r="A48" i="12" s="1"/>
  <c r="B590" i="12"/>
  <c r="A590" i="12" s="1"/>
  <c r="B804" i="12"/>
  <c r="A804" i="12" s="1"/>
  <c r="B688" i="12"/>
  <c r="A688" i="12" s="1"/>
  <c r="B469" i="12"/>
  <c r="A469" i="12" s="1"/>
  <c r="B496" i="12"/>
  <c r="A496" i="12" s="1"/>
  <c r="B745" i="12"/>
  <c r="A745" i="12" s="1"/>
  <c r="B12" i="12"/>
  <c r="A12" i="12" s="1"/>
  <c r="B793" i="12"/>
  <c r="A793" i="12" s="1"/>
  <c r="B714" i="12"/>
  <c r="A714" i="12" s="1"/>
  <c r="B485" i="12"/>
  <c r="A485" i="12" s="1"/>
  <c r="B152" i="12"/>
  <c r="A152" i="12" s="1"/>
  <c r="B726" i="12"/>
  <c r="A726" i="12" s="1"/>
  <c r="B580" i="12"/>
  <c r="A580" i="12" s="1"/>
  <c r="B280" i="12"/>
  <c r="A280" i="12" s="1"/>
  <c r="B769" i="12"/>
  <c r="A769" i="12" s="1"/>
  <c r="B167" i="12"/>
  <c r="A167" i="12" s="1"/>
  <c r="B803" i="12"/>
  <c r="A803" i="12" s="1"/>
  <c r="B139" i="12"/>
  <c r="A139" i="12" s="1"/>
  <c r="B101" i="12"/>
  <c r="A101" i="12" s="1"/>
  <c r="B634" i="12"/>
  <c r="A634" i="12" s="1"/>
  <c r="B169" i="12"/>
  <c r="A169" i="12" s="1"/>
  <c r="B584" i="12"/>
  <c r="A584" i="12" s="1"/>
  <c r="B795" i="12"/>
  <c r="A795" i="12" s="1"/>
  <c r="B407" i="12"/>
  <c r="A407" i="12" s="1"/>
  <c r="B339" i="12"/>
  <c r="A339" i="12" s="1"/>
  <c r="B619" i="12"/>
  <c r="A619" i="12" s="1"/>
  <c r="B271" i="12"/>
  <c r="A271" i="12" s="1"/>
  <c r="B610" i="12"/>
  <c r="A610" i="12" s="1"/>
  <c r="B46" i="12"/>
  <c r="A46" i="12" s="1"/>
  <c r="B390" i="12"/>
  <c r="A390" i="12" s="1"/>
  <c r="B177" i="12"/>
  <c r="A177" i="12" s="1"/>
  <c r="B228" i="12"/>
  <c r="A228" i="12" s="1"/>
  <c r="B567" i="12"/>
  <c r="A567" i="12" s="1"/>
  <c r="B416" i="12"/>
  <c r="A416" i="12" s="1"/>
  <c r="B223" i="12"/>
  <c r="A223" i="12" s="1"/>
  <c r="B371" i="12"/>
  <c r="A371" i="12" s="1"/>
  <c r="B259" i="12"/>
  <c r="A259" i="12" s="1"/>
  <c r="B245" i="12"/>
  <c r="A245" i="12" s="1"/>
  <c r="B396" i="12"/>
  <c r="A396" i="12" s="1"/>
  <c r="B600" i="12"/>
  <c r="A600" i="12" s="1"/>
  <c r="B635" i="12"/>
  <c r="A635" i="12" s="1"/>
  <c r="B510" i="12"/>
  <c r="A510" i="12" s="1"/>
  <c r="B174" i="12"/>
  <c r="A174" i="12" s="1"/>
  <c r="B778" i="12"/>
  <c r="A778" i="12" s="1"/>
  <c r="B478" i="12"/>
  <c r="A478" i="12" s="1"/>
  <c r="B747" i="12"/>
  <c r="A747" i="12" s="1"/>
  <c r="B493" i="12"/>
  <c r="A493" i="12" s="1"/>
  <c r="B447" i="12"/>
  <c r="A447" i="12" s="1"/>
  <c r="B627" i="12"/>
  <c r="A627" i="12" s="1"/>
  <c r="B764" i="12"/>
  <c r="A764" i="12" s="1"/>
  <c r="B93" i="12"/>
  <c r="A93" i="12" s="1"/>
  <c r="B438" i="12"/>
  <c r="A438" i="12" s="1"/>
  <c r="B397" i="12"/>
  <c r="A397" i="12" s="1"/>
  <c r="B490" i="12"/>
  <c r="A490" i="12" s="1"/>
  <c r="B190" i="12"/>
  <c r="A190" i="12" s="1"/>
  <c r="B40" i="12"/>
  <c r="A40" i="12" s="1"/>
  <c r="B423" i="12"/>
  <c r="A423" i="12" s="1"/>
  <c r="B372" i="12"/>
  <c r="A372" i="12" s="1"/>
  <c r="B91" i="12"/>
  <c r="A91" i="12" s="1"/>
  <c r="B734" i="12"/>
  <c r="A734" i="12" s="1"/>
  <c r="B401" i="12"/>
  <c r="A401" i="12" s="1"/>
  <c r="B607" i="12"/>
  <c r="A607" i="12" s="1"/>
  <c r="B301" i="12"/>
  <c r="A301" i="12" s="1"/>
  <c r="B460" i="12"/>
  <c r="A460" i="12" s="1"/>
  <c r="B266" i="12"/>
  <c r="A266" i="12" s="1"/>
  <c r="B548" i="12"/>
  <c r="A548" i="12" s="1"/>
  <c r="B527" i="12"/>
  <c r="A527" i="12" s="1"/>
  <c r="B686" i="12"/>
  <c r="A686" i="12" s="1"/>
  <c r="B332" i="12"/>
  <c r="A332" i="12" s="1"/>
  <c r="B413" i="12"/>
  <c r="A413" i="12" s="1"/>
  <c r="B336" i="12"/>
  <c r="A336" i="12" s="1"/>
  <c r="B36" i="12"/>
  <c r="A36" i="12" s="1"/>
  <c r="B182" i="12"/>
  <c r="A182" i="12" s="1"/>
  <c r="B4" i="12"/>
  <c r="A4" i="12" s="1"/>
  <c r="B217" i="12"/>
  <c r="A217" i="12" s="1"/>
  <c r="B701" i="12"/>
  <c r="A701" i="12" s="1"/>
  <c r="B138" i="12"/>
  <c r="A138" i="12" s="1"/>
  <c r="B234" i="12"/>
  <c r="A234" i="12" s="1"/>
  <c r="B656" i="12"/>
  <c r="A656" i="12" s="1"/>
  <c r="B411" i="12"/>
  <c r="A411" i="12" s="1"/>
  <c r="B256" i="12"/>
  <c r="A256" i="12" s="1"/>
  <c r="B344" i="12"/>
  <c r="A344" i="12" s="1"/>
  <c r="B184" i="12"/>
  <c r="A184" i="12" s="1"/>
  <c r="B768" i="12"/>
  <c r="A768" i="12" s="1"/>
  <c r="B22" i="12"/>
  <c r="A22" i="12" s="1"/>
  <c r="B71" i="12"/>
  <c r="A71" i="12" s="1"/>
  <c r="B779" i="12"/>
  <c r="A779" i="12" s="1"/>
  <c r="B334" i="12"/>
  <c r="A334" i="12" s="1"/>
  <c r="B340" i="12"/>
  <c r="A340" i="12" s="1"/>
  <c r="B211" i="12"/>
  <c r="A211" i="12" s="1"/>
  <c r="B86" i="12"/>
  <c r="A86" i="12" s="1"/>
  <c r="B298" i="12"/>
  <c r="A298" i="12" s="1"/>
  <c r="B278" i="12"/>
  <c r="A278" i="12" s="1"/>
  <c r="B186" i="12"/>
  <c r="A186" i="12" s="1"/>
  <c r="B633" i="12"/>
  <c r="A633" i="12" s="1"/>
  <c r="B755" i="12"/>
  <c r="A755" i="12" s="1"/>
  <c r="B534" i="12"/>
  <c r="A534" i="12" s="1"/>
  <c r="B378" i="12"/>
  <c r="A378" i="12" s="1"/>
  <c r="B445" i="12"/>
  <c r="A445" i="12" s="1"/>
  <c r="B643" i="12"/>
  <c r="A643" i="12" s="1"/>
  <c r="B123" i="12"/>
  <c r="A123" i="12" s="1"/>
  <c r="B479" i="12"/>
  <c r="A479" i="12" s="1"/>
  <c r="B42" i="12"/>
  <c r="A42" i="12" s="1"/>
  <c r="B782" i="12"/>
  <c r="A782" i="12" s="1"/>
  <c r="B84" i="12"/>
  <c r="A84" i="12" s="1"/>
  <c r="B164" i="12"/>
  <c r="A164" i="12" s="1"/>
  <c r="B236" i="12"/>
  <c r="A236" i="12" s="1"/>
  <c r="B705" i="12"/>
  <c r="A705" i="12" s="1"/>
  <c r="B700" i="12"/>
  <c r="A700" i="12" s="1"/>
  <c r="B654" i="12"/>
  <c r="A654" i="12" s="1"/>
  <c r="B96" i="12"/>
  <c r="A96" i="12" s="1"/>
  <c r="B502" i="12"/>
  <c r="A502" i="12" s="1"/>
  <c r="B783" i="12"/>
  <c r="A783" i="12" s="1"/>
  <c r="B703" i="12"/>
  <c r="A703" i="12" s="1"/>
  <c r="B720" i="12"/>
  <c r="A720" i="12" s="1"/>
  <c r="B776" i="12"/>
  <c r="A776" i="12" s="1"/>
  <c r="B77" i="12"/>
  <c r="A77" i="12" s="1"/>
  <c r="B118" i="12"/>
  <c r="A118" i="12" s="1"/>
  <c r="B512" i="12"/>
  <c r="A512" i="12" s="1"/>
  <c r="B282" i="12"/>
  <c r="A282" i="12" s="1"/>
  <c r="B514" i="12"/>
  <c r="A514" i="12" s="1"/>
  <c r="B636" i="12"/>
  <c r="A636" i="12" s="1"/>
  <c r="B744" i="12"/>
  <c r="A744" i="12" s="1"/>
  <c r="B774" i="12"/>
  <c r="A774" i="12" s="1"/>
  <c r="B365" i="12"/>
  <c r="A365" i="12" s="1"/>
  <c r="B10" i="12"/>
  <c r="A10" i="12" s="1"/>
  <c r="B683" i="12"/>
  <c r="A683" i="12" s="1"/>
  <c r="B179" i="12"/>
  <c r="A179" i="12" s="1"/>
  <c r="B37" i="12"/>
  <c r="A37" i="12" s="1"/>
  <c r="B362" i="12"/>
  <c r="A362" i="12" s="1"/>
  <c r="B368" i="12"/>
  <c r="A368" i="12" s="1"/>
  <c r="B601" i="12"/>
  <c r="A601" i="12" s="1"/>
  <c r="B19" i="12"/>
  <c r="A19" i="12" s="1"/>
  <c r="B59" i="12"/>
  <c r="A59" i="12" s="1"/>
  <c r="B680" i="12"/>
  <c r="A680" i="12" s="1"/>
  <c r="B70" i="12"/>
  <c r="A70" i="12" s="1"/>
  <c r="B631" i="12"/>
  <c r="A631" i="12" s="1"/>
  <c r="B290" i="12"/>
  <c r="A290" i="12" s="1"/>
  <c r="B357" i="12"/>
  <c r="A357" i="12" s="1"/>
  <c r="B820" i="12"/>
  <c r="A820" i="12" s="1"/>
  <c r="B258" i="12"/>
  <c r="A258" i="12" s="1"/>
  <c r="B358" i="12"/>
  <c r="A358" i="12" s="1"/>
  <c r="B315" i="12"/>
  <c r="A315" i="12" s="1"/>
  <c r="B102" i="12"/>
  <c r="A102" i="12" s="1"/>
  <c r="B132" i="12"/>
  <c r="A132" i="12" s="1"/>
  <c r="B20" i="12"/>
  <c r="A20" i="12" s="1"/>
  <c r="B281" i="12"/>
  <c r="A281" i="12" s="1"/>
  <c r="B765" i="12"/>
  <c r="A765" i="12" s="1"/>
  <c r="B53" i="12"/>
  <c r="A53" i="12" s="1"/>
  <c r="B150" i="12"/>
  <c r="A150" i="12" s="1"/>
  <c r="B257" i="12"/>
  <c r="A257" i="12" s="1"/>
  <c r="B291" i="12"/>
  <c r="A291" i="12" s="1"/>
  <c r="B727" i="12"/>
  <c r="A727" i="12" s="1"/>
  <c r="B254" i="12"/>
  <c r="A254" i="12" s="1"/>
  <c r="B151" i="12"/>
  <c r="A151" i="12" s="1"/>
  <c r="B155" i="12"/>
  <c r="A155" i="12" s="1"/>
  <c r="B653" i="12"/>
  <c r="A653" i="12" s="1"/>
  <c r="B283" i="12"/>
  <c r="A283" i="12" s="1"/>
  <c r="B537" i="12"/>
  <c r="A537" i="12" s="1"/>
  <c r="B312" i="12"/>
  <c r="A312" i="12" s="1"/>
  <c r="B81" i="12"/>
  <c r="A81" i="12" s="1"/>
  <c r="B377" i="12"/>
  <c r="A377" i="12" s="1"/>
  <c r="B437" i="12"/>
  <c r="A437" i="12" s="1"/>
  <c r="B402" i="12"/>
  <c r="A402" i="12" s="1"/>
  <c r="B359" i="12"/>
  <c r="A359" i="12" s="1"/>
  <c r="B518" i="12"/>
  <c r="A518" i="12" s="1"/>
  <c r="B272" i="12"/>
  <c r="A272" i="12" s="1"/>
  <c r="B288" i="12"/>
  <c r="A288" i="12" s="1"/>
  <c r="B345" i="12"/>
  <c r="A345" i="12" s="1"/>
  <c r="B608" i="12"/>
  <c r="A608" i="12" s="1"/>
  <c r="B821" i="12"/>
  <c r="A821" i="12" s="1"/>
  <c r="B140" i="12"/>
  <c r="A140" i="12" s="1"/>
  <c r="B162" i="12"/>
  <c r="A162" i="12" s="1"/>
  <c r="B443" i="12"/>
  <c r="A443" i="12" s="1"/>
  <c r="B743" i="12"/>
  <c r="A743" i="12" s="1"/>
  <c r="B115" i="12"/>
  <c r="A115" i="12" s="1"/>
  <c r="B716" i="12"/>
  <c r="A716" i="12" s="1"/>
  <c r="B624" i="12"/>
  <c r="A624" i="12" s="1"/>
  <c r="B666" i="12"/>
  <c r="A666" i="12" s="1"/>
  <c r="B142" i="12"/>
  <c r="A142" i="12" s="1"/>
  <c r="B532" i="12"/>
  <c r="A532" i="12" s="1"/>
  <c r="B430" i="12"/>
  <c r="A430" i="12" s="1"/>
  <c r="B193" i="12"/>
  <c r="A193" i="12" s="1"/>
  <c r="B667" i="12"/>
  <c r="A667" i="12" s="1"/>
  <c r="B773" i="12"/>
  <c r="A773" i="12" s="1"/>
  <c r="B267" i="12"/>
  <c r="A267" i="12" s="1"/>
  <c r="B639" i="12"/>
  <c r="A639" i="12" s="1"/>
  <c r="B463" i="12"/>
  <c r="A463" i="12" s="1"/>
  <c r="B311" i="12"/>
  <c r="A311" i="12" s="1"/>
  <c r="B335" i="12"/>
  <c r="A335" i="12" s="1"/>
  <c r="B760" i="12"/>
  <c r="A760" i="12" s="1"/>
  <c r="B399" i="12"/>
  <c r="A399" i="12" s="1"/>
  <c r="B470" i="12"/>
  <c r="A470" i="12" s="1"/>
  <c r="B741" i="12"/>
  <c r="A741" i="12" s="1"/>
  <c r="B246" i="12"/>
  <c r="A246" i="12" s="1"/>
  <c r="B383" i="12"/>
  <c r="A383" i="12" s="1"/>
  <c r="B521" i="12"/>
  <c r="A521" i="12" s="1"/>
  <c r="B34" i="12"/>
  <c r="A34" i="12" s="1"/>
  <c r="B185" i="12"/>
  <c r="A185" i="12" s="1"/>
  <c r="B740" i="12"/>
  <c r="A740" i="12" s="1"/>
  <c r="B331" i="12"/>
  <c r="A331" i="12" s="1"/>
  <c r="B216" i="12"/>
  <c r="A216" i="12" s="1"/>
  <c r="B229" i="12"/>
  <c r="A229" i="12" s="1"/>
  <c r="B45" i="12"/>
  <c r="A45" i="12" s="1"/>
  <c r="B722" i="12"/>
  <c r="A722" i="12" s="1"/>
  <c r="B189" i="12"/>
  <c r="A189" i="12" s="1"/>
  <c r="B576" i="12"/>
  <c r="A576" i="12" s="1"/>
  <c r="B738" i="12"/>
  <c r="A738" i="12" s="1"/>
  <c r="B424" i="12"/>
  <c r="A424" i="12" s="1"/>
  <c r="B617" i="12"/>
  <c r="A617" i="12" s="1"/>
  <c r="B7" i="12"/>
  <c r="A7" i="12" s="1"/>
  <c r="B451" i="12"/>
  <c r="A451" i="12" s="1"/>
  <c r="B671" i="12"/>
  <c r="A671" i="12" s="1"/>
  <c r="B692" i="12"/>
  <c r="A692" i="12" s="1"/>
  <c r="B751" i="12"/>
  <c r="A751" i="12" s="1"/>
  <c r="B49" i="12"/>
  <c r="A49" i="12" s="1"/>
  <c r="B153" i="12"/>
  <c r="A153" i="12" s="1"/>
  <c r="B713" i="12"/>
  <c r="A713" i="12" s="1"/>
  <c r="B806" i="12"/>
  <c r="A806" i="12" s="1"/>
  <c r="B569" i="12"/>
  <c r="A569" i="12" s="1"/>
  <c r="B497" i="12"/>
  <c r="A497" i="12" s="1"/>
  <c r="B369" i="12"/>
  <c r="A369" i="12" s="1"/>
  <c r="B536" i="12"/>
  <c r="A536" i="12" s="1"/>
  <c r="B462" i="12"/>
  <c r="A462" i="12" s="1"/>
  <c r="B509" i="12"/>
  <c r="A509" i="12" s="1"/>
  <c r="B488" i="12"/>
  <c r="A488" i="12" s="1"/>
  <c r="B780" i="12"/>
  <c r="A780" i="12" s="1"/>
  <c r="B403" i="12"/>
  <c r="A403" i="12" s="1"/>
  <c r="B732" i="12"/>
  <c r="A732" i="12" s="1"/>
  <c r="B689" i="12"/>
  <c r="A689" i="12" s="1"/>
  <c r="B657" i="12"/>
  <c r="A657" i="12" s="1"/>
  <c r="B57" i="12"/>
  <c r="A57" i="12" s="1"/>
  <c r="B775" i="12"/>
  <c r="A775" i="12" s="1"/>
  <c r="B814" i="12"/>
  <c r="A814" i="12" s="1"/>
  <c r="B647" i="12"/>
  <c r="A647" i="12" s="1"/>
  <c r="B495" i="12"/>
  <c r="A495" i="12" s="1"/>
  <c r="B373" i="12"/>
  <c r="A373" i="12" s="1"/>
  <c r="B292" i="12"/>
  <c r="A292" i="12" s="1"/>
  <c r="B134" i="12"/>
  <c r="A134" i="12" s="1"/>
  <c r="B425" i="12"/>
  <c r="A425" i="12" s="1"/>
  <c r="B426" i="12"/>
  <c r="A426" i="12" s="1"/>
  <c r="B637" i="12"/>
  <c r="A637" i="12" s="1"/>
  <c r="B117" i="12"/>
  <c r="A117" i="12" s="1"/>
  <c r="B712" i="12"/>
  <c r="A712" i="12" s="1"/>
  <c r="B24" i="12"/>
  <c r="A24" i="12" s="1"/>
  <c r="B822" i="12"/>
  <c r="A822" i="12" s="1"/>
  <c r="B284" i="12"/>
  <c r="A284" i="12" s="1"/>
  <c r="B623" i="12"/>
  <c r="A623" i="12" s="1"/>
  <c r="B500" i="12"/>
  <c r="A500" i="12" s="1"/>
  <c r="B60" i="12"/>
  <c r="A60" i="12" s="1"/>
  <c r="B800" i="12"/>
  <c r="A800" i="12" s="1"/>
  <c r="B825" i="12"/>
  <c r="A825" i="12" s="1"/>
  <c r="B324" i="12"/>
  <c r="A324" i="12" s="1"/>
  <c r="B43" i="12"/>
  <c r="A43" i="12" s="1"/>
  <c r="B573" i="12"/>
  <c r="A573" i="12" s="1"/>
  <c r="B231" i="12"/>
  <c r="A231" i="12" s="1"/>
  <c r="B427" i="12"/>
  <c r="A427" i="12" s="1"/>
  <c r="B293" i="12"/>
  <c r="A293" i="12" s="1"/>
  <c r="B201" i="12"/>
  <c r="A201" i="12" s="1"/>
  <c r="B265" i="12"/>
  <c r="A265" i="12" s="1"/>
  <c r="B668" i="12"/>
  <c r="A668" i="12" s="1"/>
  <c r="B652" i="12"/>
  <c r="A652" i="12" s="1"/>
  <c r="B471" i="12"/>
  <c r="A471" i="12" s="1"/>
  <c r="B18" i="12"/>
  <c r="A18" i="12" s="1"/>
  <c r="B468" i="12"/>
  <c r="A468" i="12" s="1"/>
  <c r="B772" i="12"/>
  <c r="A772" i="12" s="1"/>
  <c r="B827" i="12"/>
  <c r="A827" i="12" s="1"/>
  <c r="B88" i="12"/>
  <c r="A88" i="12" s="1"/>
  <c r="B395" i="12"/>
  <c r="A395" i="12" s="1"/>
  <c r="B319" i="12"/>
  <c r="A319" i="12" s="1"/>
  <c r="B285" i="12"/>
  <c r="A285" i="12" s="1"/>
  <c r="B207" i="12"/>
  <c r="A207" i="12" s="1"/>
  <c r="B577" i="12"/>
  <c r="A577" i="12" s="1"/>
  <c r="B394" i="12"/>
  <c r="A394" i="12" s="1"/>
  <c r="B353" i="12"/>
  <c r="A353" i="12" s="1"/>
  <c r="B472" i="12"/>
  <c r="A472" i="12" s="1"/>
  <c r="B464" i="12"/>
  <c r="A464" i="12" s="1"/>
  <c r="B99" i="12"/>
  <c r="A99" i="12" s="1"/>
  <c r="B382" i="12"/>
  <c r="A382" i="12" s="1"/>
  <c r="B579" i="12"/>
  <c r="A579" i="12" s="1"/>
  <c r="B458" i="12"/>
  <c r="A458" i="12" s="1"/>
  <c r="B819" i="12"/>
  <c r="A819" i="12" s="1"/>
  <c r="B322" i="12"/>
  <c r="A322" i="12" s="1"/>
  <c r="B572" i="12"/>
  <c r="A572" i="12" s="1"/>
  <c r="B644" i="12"/>
  <c r="A644" i="12" s="1"/>
  <c r="B333" i="12"/>
  <c r="A333" i="12" s="1"/>
  <c r="B15" i="12"/>
  <c r="A15" i="12" s="1"/>
  <c r="B330" i="12"/>
  <c r="A330" i="12" s="1"/>
  <c r="B100" i="12"/>
  <c r="A100" i="12" s="1"/>
  <c r="B482" i="12"/>
  <c r="A482" i="12" s="1"/>
  <c r="B78" i="12"/>
  <c r="A78" i="12" s="1"/>
  <c r="B338" i="12"/>
  <c r="A338" i="12" s="1"/>
  <c r="B108" i="12"/>
  <c r="A108" i="12" s="1"/>
  <c r="B103" i="12"/>
  <c r="A103" i="12" s="1"/>
  <c r="B226" i="12"/>
  <c r="A226" i="12" s="1"/>
  <c r="B343" i="12"/>
  <c r="A343" i="12" s="1"/>
  <c r="B524" i="12"/>
  <c r="A524" i="12" s="1"/>
  <c r="B507" i="12"/>
  <c r="A507" i="12" s="1"/>
  <c r="B405" i="12"/>
  <c r="A405" i="12" s="1"/>
  <c r="B313" i="12"/>
  <c r="A313" i="12" s="1"/>
  <c r="B784" i="12"/>
  <c r="A784" i="12" s="1"/>
  <c r="B412" i="12"/>
  <c r="A412" i="12" s="1"/>
  <c r="B404" i="12"/>
  <c r="A404" i="12" s="1"/>
  <c r="B196" i="12"/>
  <c r="A196" i="12" s="1"/>
  <c r="B104" i="12"/>
  <c r="A104" i="12" s="1"/>
  <c r="B791" i="12"/>
  <c r="A791" i="12" s="1"/>
  <c r="B629" i="12"/>
  <c r="A629" i="12" s="1"/>
  <c r="B467" i="12"/>
  <c r="A467" i="12" s="1"/>
  <c r="B105" i="12"/>
  <c r="A105" i="12" s="1"/>
  <c r="B126" i="12"/>
  <c r="A126" i="12" s="1"/>
  <c r="B578" i="12"/>
  <c r="A578" i="12" s="1"/>
  <c r="B513" i="12"/>
  <c r="A513" i="12" s="1"/>
  <c r="B662" i="12"/>
  <c r="A662" i="12" s="1"/>
  <c r="B172" i="12"/>
  <c r="A172" i="12" s="1"/>
  <c r="B260" i="12"/>
  <c r="A260" i="12" s="1"/>
  <c r="B581" i="12"/>
  <c r="A581" i="12" s="1"/>
  <c r="B454" i="12"/>
  <c r="A454" i="12" s="1"/>
  <c r="B611" i="12"/>
  <c r="A611" i="12" s="1"/>
  <c r="B112" i="12"/>
  <c r="A112" i="12" s="1"/>
  <c r="B696" i="12"/>
  <c r="A696" i="12" s="1"/>
  <c r="B693" i="12"/>
  <c r="A693" i="12" s="1"/>
  <c r="B546" i="12"/>
  <c r="A546" i="12" s="1"/>
  <c r="B346" i="12"/>
  <c r="A346" i="12" s="1"/>
  <c r="B386" i="12"/>
  <c r="A386" i="12" s="1"/>
  <c r="B238" i="12"/>
  <c r="A238" i="12" s="1"/>
  <c r="B811" i="12"/>
  <c r="A811" i="12" s="1"/>
  <c r="B208" i="12"/>
  <c r="A208" i="12" s="1"/>
  <c r="B591" i="12"/>
  <c r="A591" i="12" s="1"/>
  <c r="B8" i="12"/>
  <c r="A8" i="12" s="1"/>
  <c r="B95" i="12"/>
  <c r="A95" i="12" s="1"/>
  <c r="B799" i="12"/>
  <c r="A799" i="12" s="1"/>
  <c r="B698" i="12"/>
  <c r="A698" i="12" s="1"/>
  <c r="B347" i="12"/>
  <c r="A347" i="12" s="1"/>
  <c r="B33" i="12"/>
  <c r="A33" i="12" s="1"/>
  <c r="B499" i="12"/>
  <c r="A499" i="12" s="1"/>
  <c r="B58" i="12"/>
  <c r="A58" i="12" s="1"/>
  <c r="B325" i="12"/>
  <c r="A325" i="12" s="1"/>
  <c r="B582" i="12"/>
  <c r="A582" i="12" s="1"/>
  <c r="B475" i="12"/>
  <c r="A475" i="12" s="1"/>
  <c r="B550" i="12"/>
  <c r="A550" i="12" s="1"/>
  <c r="B350" i="12"/>
  <c r="A350" i="12" s="1"/>
  <c r="B742" i="12"/>
  <c r="A742" i="12" s="1"/>
  <c r="B770" i="12"/>
  <c r="A770" i="12" s="1"/>
  <c r="B269" i="12"/>
  <c r="A269" i="12" s="1"/>
  <c r="B273" i="12"/>
  <c r="A273" i="12" s="1"/>
  <c r="B270" i="12"/>
  <c r="A270" i="12" s="1"/>
  <c r="B27" i="12"/>
  <c r="A27" i="12" s="1"/>
  <c r="B749" i="12"/>
  <c r="A749" i="12" s="1"/>
  <c r="B798" i="12"/>
  <c r="A798" i="12" s="1"/>
  <c r="B111" i="12"/>
  <c r="A111" i="12" s="1"/>
  <c r="B549" i="12"/>
  <c r="A549" i="12" s="1"/>
  <c r="B47" i="12"/>
  <c r="A47" i="12" s="1"/>
  <c r="B38" i="12"/>
  <c r="A38" i="12" s="1"/>
  <c r="B439" i="12"/>
  <c r="A439" i="12" s="1"/>
  <c r="B753" i="12"/>
  <c r="A753" i="12" s="1"/>
  <c r="B477" i="12"/>
  <c r="A477" i="12" s="1"/>
  <c r="B717" i="12"/>
  <c r="A717" i="12" s="1"/>
  <c r="B675" i="12"/>
  <c r="A675" i="12" s="1"/>
  <c r="B815" i="12"/>
  <c r="A815" i="12" s="1"/>
  <c r="B130" i="12"/>
  <c r="A130" i="12" s="1"/>
  <c r="B725" i="12"/>
  <c r="A725" i="12" s="1"/>
  <c r="B677" i="12"/>
  <c r="A677" i="12" s="1"/>
  <c r="B366" i="12"/>
  <c r="A366" i="12" s="1"/>
  <c r="B244" i="12"/>
  <c r="A244" i="12" s="1"/>
  <c r="B646" i="12"/>
  <c r="A646" i="12" s="1"/>
  <c r="B145" i="12"/>
  <c r="A145" i="12" s="1"/>
  <c r="B321" i="12"/>
  <c r="A321" i="12" s="1"/>
  <c r="B72" i="12"/>
  <c r="A72" i="12" s="1"/>
  <c r="F5" i="9" l="1"/>
  <c r="F6" i="9"/>
  <c r="F4" i="9"/>
  <c r="F8" i="9" s="1"/>
  <c r="C8" i="9"/>
  <c r="D8" i="9"/>
  <c r="E8" i="9"/>
  <c r="B8" i="9"/>
</calcChain>
</file>

<file path=xl/sharedStrings.xml><?xml version="1.0" encoding="utf-8"?>
<sst xmlns="http://schemas.openxmlformats.org/spreadsheetml/2006/main" count="3562" uniqueCount="944">
  <si>
    <t>This page</t>
  </si>
  <si>
    <t>Documentation</t>
  </si>
  <si>
    <t>Worksheet Description</t>
  </si>
  <si>
    <t>Worksheet Name</t>
  </si>
  <si>
    <t>Workbook Description:</t>
  </si>
  <si>
    <t>Last Modified:</t>
  </si>
  <si>
    <t>Cheryl Hornung</t>
  </si>
  <si>
    <t>Created by:</t>
  </si>
  <si>
    <t>I, Cheryl Fawn Hornung, have abided by this honor code.</t>
  </si>
  <si>
    <t>Honor Code:
   On my honor, I have neither given nor received any unauthorized aid in completion of this assignment.  I recognize that I am allowed to help my classmates with questions or problems, and I am also allowed to seek help from classmates.  But ultimately, I have created and completed this assignment on my own.  This file is my own.  I have not referred to, used, or copied a file that has been given to me by anyone else; nor have I given a copy of my file to anyone else. 
   I have used my own computer to complete the assignment and I have not given anyone else access to my computer or to my files.  I understand that if I must use another person’s computer, or I need to lend another person my computer, I will take steps to ensure that unauthorized files are not accessible.  (For example, only lend someone your computer while logged in using a “guest” account…not using your own account.)</t>
  </si>
  <si>
    <t>Total</t>
  </si>
  <si>
    <t>1st Quarter</t>
  </si>
  <si>
    <t>2nd Quarter</t>
  </si>
  <si>
    <t>3rd Quarter</t>
  </si>
  <si>
    <t>4th Quarter</t>
  </si>
  <si>
    <t>New vehicles</t>
  </si>
  <si>
    <t>Used vehicles</t>
  </si>
  <si>
    <t>Leases</t>
  </si>
  <si>
    <t>San Francisco</t>
  </si>
  <si>
    <t>BUSI_520_Assignment_Submission_Week_11!</t>
  </si>
  <si>
    <t>Organizing Data</t>
  </si>
  <si>
    <t>Category</t>
  </si>
  <si>
    <t>Product Number</t>
  </si>
  <si>
    <t>Description</t>
  </si>
  <si>
    <t>Quantity on-hand</t>
  </si>
  <si>
    <t>January</t>
  </si>
  <si>
    <t>February</t>
  </si>
  <si>
    <t>March</t>
  </si>
  <si>
    <t>April</t>
  </si>
  <si>
    <t>May</t>
  </si>
  <si>
    <t>June</t>
  </si>
  <si>
    <t>July</t>
  </si>
  <si>
    <t>August</t>
  </si>
  <si>
    <t>September</t>
  </si>
  <si>
    <t>October</t>
  </si>
  <si>
    <t>November</t>
  </si>
  <si>
    <t>December</t>
  </si>
  <si>
    <t>Desiccators</t>
  </si>
  <si>
    <t>2 cubic foot plastic dessicator cabinet.</t>
  </si>
  <si>
    <t>Bath</t>
  </si>
  <si>
    <t xml:space="preserve"> 260010 refrigerated bench top bath with Pelletier thermoelectric cooling from ambient to 4oC.</t>
  </si>
  <si>
    <t>Spectrophotometers</t>
  </si>
  <si>
    <t xml:space="preserve"> 6 uv/vis spectrophotometer with computer  monitor and printer.</t>
  </si>
  <si>
    <t>Centrifuges</t>
  </si>
  <si>
    <t>centrifuge</t>
  </si>
  <si>
    <t>Glove Boxes</t>
  </si>
  <si>
    <t>stainless steel 2-sided glove box with dual column gas dryer. 3 vacuum pumps and 2 recirculating chillers. Factory reconditioned.</t>
  </si>
  <si>
    <t xml:space="preserve"> tissue float bath.</t>
  </si>
  <si>
    <t>Microscopes</t>
  </si>
  <si>
    <t>trinocular compound microscope with 4x  40x and 100x objectives.</t>
  </si>
  <si>
    <t>Cell Disrupters</t>
  </si>
  <si>
    <t>(Thermal Spectronic) French Press complete with FA-030 cell (40 000 lbs) and rapid-fill kit accessory.</t>
  </si>
  <si>
    <t>10  4-10-40-100x oil microscope.</t>
  </si>
  <si>
    <t>10  4-40-100x plans microscope.</t>
  </si>
  <si>
    <t>10 inch diameter glass dessicator. Complete with plate and cover.</t>
  </si>
  <si>
    <t>10 inch diameter glass vacuum dessicator. Complete with plate and cover.</t>
  </si>
  <si>
    <t>Analyzer</t>
  </si>
  <si>
    <t>1000 tablet? Hardness Tester</t>
  </si>
  <si>
    <t>100-30- uv/vis spectrophotometer.</t>
  </si>
  <si>
    <t>100-50 uv spectrophotometer.</t>
  </si>
  <si>
    <t>1021 carrier</t>
  </si>
  <si>
    <t>1024 cytobucket carriers for 1 x 3 inch microscope slides. For IEC 958 or 215 rotors.</t>
  </si>
  <si>
    <t>10x + 20x stereoscope</t>
  </si>
  <si>
    <t>Evaporators</t>
  </si>
  <si>
    <t>113 multivp Nitro O</t>
  </si>
  <si>
    <t>Biohood</t>
  </si>
  <si>
    <t>1184  Class IIA/B3 bio safety cabinet complete with stand. With new filters &amp; current certification.</t>
  </si>
  <si>
    <t>1186  Class IIA/B3 bio safety cabinet complete with stand. With new filters &amp; current certification.</t>
  </si>
  <si>
    <t>12 x 18 inch with cover.</t>
  </si>
  <si>
    <t>1234 Delphi fluorometer</t>
  </si>
  <si>
    <t>1235PC  polymer coated water bath  11x20 inch chamber with cover.</t>
  </si>
  <si>
    <t>Cell Harvesters</t>
  </si>
  <si>
    <t>1295-001cell harvester</t>
  </si>
  <si>
    <t>12x15 stainless steel bath with stainless steel cover</t>
  </si>
  <si>
    <t>14  20 x 15" plastic bath.</t>
  </si>
  <si>
    <t>Balances</t>
  </si>
  <si>
    <t>1409 MP8 top loading electronic balance. Capacity 600 grams; sensitivity 0.01grams.</t>
  </si>
  <si>
    <t>14L-M dual action shaking water bath. 14 x 18 inch  with SH AL dual action (orbital and reciprocal) digital shaker.</t>
  </si>
  <si>
    <t>14x14x4  240v bath.</t>
  </si>
  <si>
    <t>15ml Rotor.</t>
  </si>
  <si>
    <t>1600 watt Polytron PT45-80 with tip.</t>
  </si>
  <si>
    <t>16-850 ultrasonic</t>
  </si>
  <si>
    <t>Autoclave</t>
  </si>
  <si>
    <t>16x26 cylindrical autoclave with generator.</t>
  </si>
  <si>
    <t>181 5x5 inch water bath.</t>
  </si>
  <si>
    <t>185 water bath with stainless steel cover. 18 liter capacity chamber. 11 1/2" x 19 1/2" x 6" deep.</t>
  </si>
  <si>
    <t>18x 18 inch plastic dessicator cabinet  2 compartments.</t>
  </si>
  <si>
    <t>1A IR gas analyzer</t>
  </si>
  <si>
    <t>2 binocular microscope with 4x-10x-40x-100x E-plan objectives.</t>
  </si>
  <si>
    <t>2 trinocular microscope with fluorescence and 4x  10x  40x  100x objectives. Dual head attachment available.</t>
  </si>
  <si>
    <t>204 (oil) with 6822 cups.</t>
  </si>
  <si>
    <t>204 with 338 buckets. Oil test rotor for HNS II centrifuge.</t>
  </si>
  <si>
    <t>Chromatography</t>
  </si>
  <si>
    <t>2089 uvicord III</t>
  </si>
  <si>
    <t>210 scanning uv/vis spectrophotometer.</t>
  </si>
  <si>
    <t>2117 multiphor with fluorometer</t>
  </si>
  <si>
    <t>213 blood gas analyzer with 208 -02/01</t>
  </si>
  <si>
    <t>2138 Uvicord S monitor</t>
  </si>
  <si>
    <t>235B micro centrifuge with 16x1.5ml rotor.</t>
  </si>
  <si>
    <t>235C micro centrifuge with 20 x 1.5ml rotor.</t>
  </si>
  <si>
    <t>250 hi temperature water bath. 37-100oc</t>
  </si>
  <si>
    <t>250 uv/vis spectrophotometer.</t>
  </si>
  <si>
    <t>260 circulating water bath.</t>
  </si>
  <si>
    <t>260 uv spectrophotometer.</t>
  </si>
  <si>
    <t>270 circulating water bath.</t>
  </si>
  <si>
    <t>276 rotor.</t>
  </si>
  <si>
    <t>287 with 1020 oil and shield</t>
  </si>
  <si>
    <t>295 spectrophotometer.</t>
  </si>
  <si>
    <t>3' wide Model 425-300 Class IIA/B3 biological safety cabinet/biohood complete with stand. Current certification sticker included!</t>
  </si>
  <si>
    <t>Reactors</t>
  </si>
  <si>
    <t>30 liter glass reactor vessel with bottom valve  support assembly  air motor  stirring shaft and agitator. Priced without reactor head.</t>
  </si>
  <si>
    <t>301 vis spectrophotometer.</t>
  </si>
  <si>
    <t>3025 temperature controlled anaerobic chamber with glove ports.</t>
  </si>
  <si>
    <t>303 shields</t>
  </si>
  <si>
    <t>3300 IR gas analyzer</t>
  </si>
  <si>
    <t>Gas Chromatographs</t>
  </si>
  <si>
    <t>3400 dual FID  cap &amp; packed GC</t>
  </si>
  <si>
    <t>343 flame analyzer - parts</t>
  </si>
  <si>
    <t>350  Inotech autoclave.</t>
  </si>
  <si>
    <t>353  2x913g+2Xhomeade</t>
  </si>
  <si>
    <t>353 cups.</t>
  </si>
  <si>
    <t>353 IEC 918 ultracentrifuge.</t>
  </si>
  <si>
    <t>3531 centrifuge with 24x1.5ml rotor.</t>
  </si>
  <si>
    <t>353S cups.</t>
  </si>
  <si>
    <t>384 cups</t>
  </si>
  <si>
    <t>4 glove  single side with stainless chamber.</t>
  </si>
  <si>
    <t>4 glove sterility test isolator with 316L passivated stainless steel construction  pass-thru and HEPA filters.</t>
  </si>
  <si>
    <t>4' Model NU408-FM 400 Class IIA biological safety cabinet.</t>
  </si>
  <si>
    <t>4' wide labgard NU 440-400 class IIA2 tabletop biological safety cabinet with microprocessor airflow control.</t>
  </si>
  <si>
    <t>4 x 750 windshield rotor.</t>
  </si>
  <si>
    <t>Fermentors</t>
  </si>
  <si>
    <t>40 liter Mobile Pilot Plt. S/N 88410307</t>
  </si>
  <si>
    <t>40 ultra</t>
  </si>
  <si>
    <t>408S sealed dome  one liter centrifuge cups for IEC 981 6 place windshield rotor.</t>
  </si>
  <si>
    <t>4138 stainless steel water bath. 10 x 12</t>
  </si>
  <si>
    <t>4322000 vortex evaporator.</t>
  </si>
  <si>
    <t>43750/14 TurboVap LV high speed.</t>
  </si>
  <si>
    <t>4522 packed drive reactor</t>
  </si>
  <si>
    <t>4635 with regulator</t>
  </si>
  <si>
    <t>4662 one gallon  non-stirred pressure reactor with up to 1900 psi pressure and 350C temp.</t>
  </si>
  <si>
    <t>4913 reactor</t>
  </si>
  <si>
    <t>Furnace</t>
  </si>
  <si>
    <t>495A furnace.</t>
  </si>
  <si>
    <t>4A uv/vis spectrophotometer</t>
  </si>
  <si>
    <t>4B tabletop non-refrigerated centrifuge. Variety of rotors (sold separately) available.</t>
  </si>
  <si>
    <t>4B uv/vis spectrophotometer</t>
  </si>
  <si>
    <t>4x750ml windshield</t>
  </si>
  <si>
    <t>5 inch x 5 inch water bath. Model 1201.</t>
  </si>
  <si>
    <t>5 x 8 inch tube furnace with 59344 controller</t>
  </si>
  <si>
    <t>50 phase contrast  microscope with 32X phase  40X plan-neofluor phase and 100X plan-neofluor phase objectives.</t>
  </si>
  <si>
    <t>5000 thermal desorber</t>
  </si>
  <si>
    <t>50Ti ultracentrifuge rotor.</t>
  </si>
  <si>
    <t>51231 4x5x12 inch box furnace without controller.</t>
  </si>
  <si>
    <t>513 blood gas analyzer</t>
  </si>
  <si>
    <t>520 bench top airlift 5 liter fermenter</t>
  </si>
  <si>
    <t>5222 3000psi/150oC l liter reactor</t>
  </si>
  <si>
    <t>5412 with 18 place rotor.</t>
  </si>
  <si>
    <t>5415C microfuge with 18 place x 1.5ml fixed angle rotor.</t>
  </si>
  <si>
    <t>55 uv/vis spectrophotometer</t>
  </si>
  <si>
    <t>55 uv/vis spectrophotometer with power</t>
  </si>
  <si>
    <t>550 cell harvester</t>
  </si>
  <si>
    <t>56412A 2 x 8 inch long tube furnace with controller.</t>
  </si>
  <si>
    <t>570 gradient form</t>
  </si>
  <si>
    <t>5783 microplate carriers.</t>
  </si>
  <si>
    <t>5890 Series II gas chromatograph with FID and ECD detectors  split injector and HPIB. Integrator also available.</t>
  </si>
  <si>
    <t>5x  10x  43x  microscope.</t>
  </si>
  <si>
    <t>6' Model 408FM-600 Class IIA biological safety cabinet complete with stand.</t>
  </si>
  <si>
    <t>6 spectrophotometer</t>
  </si>
  <si>
    <t>6' wide Labgard NU 440-600 Class IIA2 tabletop biological safety cabinet with microprocessor airflow control.</t>
  </si>
  <si>
    <t>6000 GC</t>
  </si>
  <si>
    <t>608A autoclave. 120 or 208 v 8x8x16</t>
  </si>
  <si>
    <t>7 spectrophotometer uv/vis with controller and printer.</t>
  </si>
  <si>
    <t>70.1 Ti ultracentrifuge rotor.</t>
  </si>
  <si>
    <t>700/800 Series triple beam balance.</t>
  </si>
  <si>
    <t>7001-2 Model water bath. 6x12x6 inch deep.</t>
  </si>
  <si>
    <t>75Ti ultracentrifuge rotor.</t>
  </si>
  <si>
    <t>7R refrigerated centrifuge with 216 rotor and cups.</t>
  </si>
  <si>
    <t>7R refrigerated tabletop micro centrifuge. Complete with 24 x 1.5ml rotor.</t>
  </si>
  <si>
    <t>8 inch diameter vacuum dessicator. Complete with plate and cover.</t>
  </si>
  <si>
    <t>809 with 302 and 303 shields</t>
  </si>
  <si>
    <t>813 fixed angle rotor for HNSII  MP4  etc.  series centrifuges. 24 place x 15 ml  complete with 24 IEC 302 stainless steel shields.</t>
  </si>
  <si>
    <t>813-300 port Class I fume hood.</t>
  </si>
  <si>
    <t>815  24x15ml fixed angle.</t>
  </si>
  <si>
    <t>84  stainless steel  27 x 11  240v  with cover.</t>
  </si>
  <si>
    <t>8451A uv/vis spectrophotometer</t>
  </si>
  <si>
    <t>856  8x50</t>
  </si>
  <si>
    <t>877  6 x 250ml</t>
  </si>
  <si>
    <t>8816 steam powered autoclave.</t>
  </si>
  <si>
    <t>8R (tabletop refrigerated centrifuge) w/216 rotor and cups: 4 x 750ml capacity.</t>
  </si>
  <si>
    <t>9 inch diameter plastic dessicator with vacuum port.</t>
  </si>
  <si>
    <t>9000 analyzer</t>
  </si>
  <si>
    <t>903-H moisture   analog</t>
  </si>
  <si>
    <t>923 cell disrupter</t>
  </si>
  <si>
    <t>Ultrasonic Cleaners</t>
  </si>
  <si>
    <t>9332 ultrasonic cleaner</t>
  </si>
  <si>
    <t>958. Six place swinging bucket for HNS II centrifuge. Also fits HN and HN-S. Combinations up to 12x50 ml. Shown with 6 #366 rings and 6 #369 carriers which are priced separately.</t>
  </si>
  <si>
    <t>985-S1 electrolyte analyzer</t>
  </si>
  <si>
    <t>A microfuge with 24 x 1.5ml rotor.</t>
  </si>
  <si>
    <t>A200 digital analytical balance with filter weigh pan. Capacity 200 grams</t>
  </si>
  <si>
    <t>AB104 digital analytical balance with 0.1mg sensitivity and 100 gram capacity.</t>
  </si>
  <si>
    <t>AE163 digital analytical balance. Dual range: semi-micro range of 0.01mg to 30 grams; analytical range 0 .1mg to 160 grams.</t>
  </si>
  <si>
    <t>AE200 electronic analytical balance with 0.1mg readability and 205 gram capacity.</t>
  </si>
  <si>
    <t>agle 901 autoclave. (needs part)</t>
  </si>
  <si>
    <t>agle Ten+ tabletop sterilizer.</t>
  </si>
  <si>
    <t>airlift</t>
  </si>
  <si>
    <t>AKTA FPLC system with pump M925 gradient mixer  UPC-900 uv/pH conductivity monitor  FRAC 950 fraction collector and INV907 valve. Complete with manuals and Unicorn 4.11 software.</t>
  </si>
  <si>
    <t>Aloe copper interior water bath.</t>
  </si>
  <si>
    <t>ALS sampler</t>
  </si>
  <si>
    <t>analyzer</t>
  </si>
  <si>
    <t>AN-D</t>
  </si>
  <si>
    <t>AN-F</t>
  </si>
  <si>
    <t>AR 1014 electronic analytical balance. 0.1mg sensitivity and 80 gram capacity.</t>
  </si>
  <si>
    <t>AS-160 automatic speedvac system complete with centrifuge  refrigerated trap and vacuum trap.</t>
  </si>
  <si>
    <t>AT200 professional level electronic analytical balance with auto calibration. Readability 0.1mg</t>
  </si>
  <si>
    <t>AT250 Professional level analytical/semi-micro balance with .01mg readability to 50 grams and .1mg readability to 200 gram capacity.</t>
  </si>
  <si>
    <t>Atmospheres HE432 glove box with Pedatrol  AM2031 moisture control  aluminum interior and new gloves.</t>
  </si>
  <si>
    <t>Automatic Environmental Speed Vac System. Model AES2000 complete with built-in vacuum pump and refrigerated vapor trap.</t>
  </si>
  <si>
    <t>B-171 Vacobox combination PTFE vacuum pump and digital vacuum controller. 40 lpm capacity.</t>
  </si>
  <si>
    <t>B220 ultrasonic cleaning bath. 5 1/2 x 9 x 4 inch deep chamber.</t>
  </si>
  <si>
    <t>B22M 20 000 rpm centrifuge.</t>
  </si>
  <si>
    <t>B40-112 console style Class IIA/B3 biological safety cabinet/biohood.</t>
  </si>
  <si>
    <t>B-641 thermal cycler</t>
  </si>
  <si>
    <t>BA110S Basic series analytical balance with 110 gm capacity and .1mg readability.</t>
  </si>
  <si>
    <t>balance Model DRX.</t>
  </si>
  <si>
    <t>balances Models DWM DLT2. 120 gram capacity.</t>
  </si>
  <si>
    <t>BB240 top loading electronic balance with 0.01 gram sensitivity and 240 gram capacity.</t>
  </si>
  <si>
    <t>BBF-4SS Class II A bench top biological safety cabinet/biohood with stainless steel exterior.</t>
  </si>
  <si>
    <t>BBF-4SS-RX Class IIA tabletop biological safety cabinet.</t>
  </si>
  <si>
    <t>bench top horizontal laminar flow hood/cleanbench with formica work surface. Model 10562.</t>
  </si>
  <si>
    <t>binocular phase scope with 16x objective.</t>
  </si>
  <si>
    <t>binocular student microscope with mirror and 4 objectives  15x eyepiece.</t>
  </si>
  <si>
    <t>Bioflow III batch/continuous fermentor with 6 liter glass vessel and nutrient  acid  base  and antifoam pumps and controls.</t>
  </si>
  <si>
    <t>bomb  approximately 250ml pressure.</t>
  </si>
  <si>
    <t>BP3600DR dual range top loading electronic balance.</t>
  </si>
  <si>
    <t>buckets for 276 rotor</t>
  </si>
  <si>
    <t>Bullpen compound laboratory microscope with trinocular head for camera  mechanical stage and 4x  10x  40x and 100x oil planachromat objectives.</t>
  </si>
  <si>
    <t>C3.12 with 4x250 ml rotor.</t>
  </si>
  <si>
    <t>CA analyzer</t>
  </si>
  <si>
    <t>CCI 250 Class IIA console biohood.</t>
  </si>
  <si>
    <t>cell fusion system</t>
  </si>
  <si>
    <t>cell harvester</t>
  </si>
  <si>
    <t>Cellift disposable fermenter</t>
  </si>
  <si>
    <t>Cellspin centrifuge.</t>
  </si>
  <si>
    <t>centrifuge.</t>
  </si>
  <si>
    <t>CF 35 Ti ultra  SN411SP rotor</t>
  </si>
  <si>
    <t>CH 103 cell harvester</t>
  </si>
  <si>
    <t>chromatography column  jacketed.</t>
  </si>
  <si>
    <t>Chromoscan</t>
  </si>
  <si>
    <t>CL centrifuge (old style)</t>
  </si>
  <si>
    <t>Class IIA console.</t>
  </si>
  <si>
    <t>Clinical Model centrifuge. Compact tabletop unit accepts variety of rotors to accommodate up to 6 x 50 ml tubes.</t>
  </si>
  <si>
    <t>coliform  14 x 12.</t>
  </si>
  <si>
    <t>Coliform water bath.</t>
  </si>
  <si>
    <t>conospin</t>
  </si>
  <si>
    <t>conospin w/13</t>
  </si>
  <si>
    <t>conospin with 1323max  4x100 ml</t>
  </si>
  <si>
    <t>console BC 300-126-6 cleaner</t>
  </si>
  <si>
    <t>Continuous centrifuge (no bowl)</t>
  </si>
  <si>
    <t>CR-6000  refrigerated floor model centrifuge.</t>
  </si>
  <si>
    <t>Creatinine analyzer.</t>
  </si>
  <si>
    <t>cubic foot stainless steel dessicator (no name) extremely rugged with 2 shelves. Seal tight with two vents for introducers inert gas interin. 24" x 24" x 30"</t>
  </si>
  <si>
    <t>Cytospin 2 cytocentrifuge.</t>
  </si>
  <si>
    <t>D5-00 dual range electronic balance. Capacity 50 lb / sensitivity 0.1 lb. Capacity 3.2 lb / sensitivity 0.05 lb.</t>
  </si>
  <si>
    <t>DB GT spectrophotometer.</t>
  </si>
  <si>
    <t>density gradient frac 185</t>
  </si>
  <si>
    <t>digital electronic balance with 0.001 gram sensitivity and 170 gram capacity.</t>
  </si>
  <si>
    <t>digital electronic moisture determination balance. Model EB330. Capacity 330 grams</t>
  </si>
  <si>
    <t>direct measure</t>
  </si>
  <si>
    <t>DNA 110 Speed Vac Concentrator for DNA/RNA with integrated vacuum pump and cover.</t>
  </si>
  <si>
    <t>DR-3 visible range spectrophotometer.</t>
  </si>
  <si>
    <t>DU7 uv/vis spectrophotometer.</t>
  </si>
  <si>
    <t>DU-70 uv/vis spectrophotometer.</t>
  </si>
  <si>
    <t>dual chamber water bath with digital readout. Model 1255  with gable covers.</t>
  </si>
  <si>
    <t>E5 300 immunoassay system with Twin Software version 3.5.</t>
  </si>
  <si>
    <t>ECD portable GC</t>
  </si>
  <si>
    <t>EL evaporator complete  with cold trap.</t>
  </si>
  <si>
    <t>Electronic Count Star floor scale: 340 lb x .1 lb and bench top scale: 60lb x.02 lb with printer.</t>
  </si>
  <si>
    <t>Electronic portable tabletop sterilizer with built in heater. 12 inch diameter by 12 inch deep chamber.</t>
  </si>
  <si>
    <t>EM-1 Econo dual wavelength UV detector.</t>
  </si>
  <si>
    <t>Environmental Air Control  Model EAC 10166. 4 foot  self contained  laminar flow clean bench.</t>
  </si>
  <si>
    <t>Explorer (Model E02140) analytical balance with 0.1mg readability and 210 gram capacity.</t>
  </si>
  <si>
    <t>Explorer Model E11140 analytical balance with 110 gram capacity</t>
  </si>
  <si>
    <t>F2402 microtube rotor  24 x 1.5/20 ml.</t>
  </si>
  <si>
    <t>F2402H biosafety microtube rotor  24 x 1.5/2.0 ml (or 250 microliter with adapter) for Allegros 2l  2lR 64R centrifuges.</t>
  </si>
  <si>
    <t>F28/13 (16x13  5ml)</t>
  </si>
  <si>
    <t>fermenter vessels 2L with head plate</t>
  </si>
  <si>
    <t>flask with stainless steel plate</t>
  </si>
  <si>
    <t>Flexmount floor scale with stainless platform. Remote readout only shown in photo. Capacity 500kg</t>
  </si>
  <si>
    <t>floor model autoclave with 11x10x24 inch deep chamber and built in generator.</t>
  </si>
  <si>
    <t>floor model steam sterilizer with 20 inch x 20 inch x 38 inch deep chamber and microprocessor controls.</t>
  </si>
  <si>
    <t>for HS4  250ml Sorvall 38002</t>
  </si>
  <si>
    <t>French Press with FA-073 cell.</t>
  </si>
  <si>
    <t>G3-12 sonic fractionator</t>
  </si>
  <si>
    <t>G76D orbital shaker bath with digital readout.</t>
  </si>
  <si>
    <t>gegard  Model EG4252 horizontal laminar flow clean bench/bio hood.</t>
  </si>
  <si>
    <t>Gel reader</t>
  </si>
  <si>
    <t>glass reactor  bio type</t>
  </si>
  <si>
    <t>glass reactor with mantle.</t>
  </si>
  <si>
    <t>GLC-2B general purpose tabletop centrifuge with maximum speed 6000rpm and maximum force 4960G depending on the rotor. Maximum capacity is 4 x 150ml.</t>
  </si>
  <si>
    <t>GP centrifuge with GH 3.7  4x750ml rotor.</t>
  </si>
  <si>
    <t>GPR centrifuge with 3.7 rotor.</t>
  </si>
  <si>
    <t>grad prog GP500</t>
  </si>
  <si>
    <t>GS-15R tabletop refrigerated centrifuge with 4 x 180 ml rotor.</t>
  </si>
  <si>
    <t>GS3  6x500ml fixed angle rotor for high speed centrifuges. RC2B  RC5  RC5B  RC5C  etc.</t>
  </si>
  <si>
    <t>GS-6KR refrigerated kneewell model centrifuge complete with GH-3.8 rotor and 4x750 ml buckets.</t>
  </si>
  <si>
    <t>GS6R tabletop refrigerated centrifuge with GH-3.8 (4x750ml) swinging bucket rotor.</t>
  </si>
  <si>
    <t>GSA  6 x 250ml. Inside in excellent condition; anodizing worn off outside.</t>
  </si>
  <si>
    <t>GSA rotor for high speed centrifuges  6x250ml.</t>
  </si>
  <si>
    <t>GT210 top load electronic balance. 210gram capacity</t>
  </si>
  <si>
    <t>H2000B without buckets</t>
  </si>
  <si>
    <t>HB4 rotor</t>
  </si>
  <si>
    <t>HB-6  6x50ml swinging bucket rotor for high speed centrifuges. 13 000 rpm maximum speed.</t>
  </si>
  <si>
    <t>HC Mod 2246</t>
  </si>
  <si>
    <t>HC-404 oil-in-water and soil analyzer.</t>
  </si>
  <si>
    <t>heating  circulating bath.</t>
  </si>
  <si>
    <t>heavy duty solution balance. Capacity 20 grams</t>
  </si>
  <si>
    <t>histo bath low temperature freezing bath.</t>
  </si>
  <si>
    <t>HiTemp bath for use with water  oil  wax or sand up to 275oC with 5 liter capacity. Model 160.</t>
  </si>
  <si>
    <t>HL-28 RIA tube rack</t>
  </si>
  <si>
    <t>HM-120 analytical balance with 0.1 mg readability and 120 gm capacity.</t>
  </si>
  <si>
    <t>HNS-II tabletop centrifuge. Non-refrigerated model  up to 4x250ml. Variety of rotors for different tube sizes in stock.</t>
  </si>
  <si>
    <t>homogenizer with stainless steel vessel</t>
  </si>
  <si>
    <t>horizontal laminar flow hood/clean bench with formica work surface. Current certification sticker included!</t>
  </si>
  <si>
    <t>HS4 high speed rotor with 4- 4x50 cup holders.</t>
  </si>
  <si>
    <t>HS4 with 24 place (#482)</t>
  </si>
  <si>
    <t>HSC 10KA speedfuge.</t>
  </si>
  <si>
    <t>HSR16 for HSC10KA</t>
  </si>
  <si>
    <t>HSR30 for HSC10K</t>
  </si>
  <si>
    <t>HSR48 for HSC10K</t>
  </si>
  <si>
    <t>HSR8 for HSC10KA</t>
  </si>
  <si>
    <t>HT centrifuge with 856 rotor  20K rpm.</t>
  </si>
  <si>
    <t>IM inverted  trinocular  research type phase contrast microscope with 10X eyepieces and 10X  20X and 40X phase objectives.</t>
  </si>
  <si>
    <t>Imperial IV Model 18102 heated water bath with stainless steel cover. 12x20x5 inch high chamber.</t>
  </si>
  <si>
    <t>IMT-2 inverted  phase contrast  trinocular research grade microscope with LWD plan 20 phase  LWD plan 40 phase and 10x phase objectives.</t>
  </si>
  <si>
    <t>Innova 3000 bench top water bath orbital shaker.</t>
  </si>
  <si>
    <t>inverted  phase contrast  trinocular microscope with 4X  10X phase  20X LWD and 45X LWD objectives.</t>
  </si>
  <si>
    <t>inverted  phase contrast microscope.</t>
  </si>
  <si>
    <t>inverted microscope with Hoffman modulation contrast  10x ph and 20x Hoffman objectives.</t>
  </si>
  <si>
    <t>inverted microscope with Hoffman modulation contrast  20x bright field and 10x  40x Hoffman objectives.</t>
  </si>
  <si>
    <t>Ion Analyzer</t>
  </si>
  <si>
    <t>Isolator glove box.</t>
  </si>
  <si>
    <t>J2-21 floor model  refrigerated  high speed centrifuge. Up to 21 000 rpm or 3 liter capacity. Variety of rotors available.</t>
  </si>
  <si>
    <t>J2-21M high speed microprocessor controlled refrigerated floor model centrifuge with induction drive. Variety of rotors available-ask for package price with rotor.</t>
  </si>
  <si>
    <t>J-25 high speed (20 000 rpm)  refrigerated  floor model centrifuge. Variety of rotors available-inquire for package prices!</t>
  </si>
  <si>
    <t>J32A power supply only</t>
  </si>
  <si>
    <t>J6B high capacity refrigerated centrifuge with 6x1 liter wind shielded (JS4.2) rotor and buckets.</t>
  </si>
  <si>
    <t>J-6M high capacity  induction drive  refrigerated centrifuge with 6 x 1 liter wind shielded rotor.</t>
  </si>
  <si>
    <t>JA-10 (10 000 rpm)  6 x 500 ml fixed angle rotor for Avanti J series and J2 series high speed  refrigerated centrifuges.</t>
  </si>
  <si>
    <t>JA-10 without cover.</t>
  </si>
  <si>
    <t>JA-12 (12 000 rpm)  12 x 50 ml fixed angle rotor for Avanti J series and J2 series high speed refrigerated centrifuges.</t>
  </si>
  <si>
    <t>JA-14 fixed angle rotor for high speed centrifuges. 6x250ml capacity  up to 14 000 rpm.</t>
  </si>
  <si>
    <t>JA-17 (17 000 rpm)  14x50 ml fixed angle rotor for Avanti J and J2 series high speed refrigerated centrifuges.</t>
  </si>
  <si>
    <t>JA17 high speed centrifuge rotor. 14x50ml fixed angle  max 17 000 rpm.</t>
  </si>
  <si>
    <t>JA-18 (18 000 rpm)  10 x 100 ml fixed angle rotor for Avanti J and J2 series high speed  refrigerated centrifuges.</t>
  </si>
  <si>
    <t>JA20  8x50ml  black  for high speed centrifuges.</t>
  </si>
  <si>
    <t>JA-21 (21 000 rpm) 18 x 10ml fixed angle rotor for Avanti J and J2 series high speed  refrigerated centrifuges.</t>
  </si>
  <si>
    <t>JA-30.50 Ti (30 000 rpm)  8 x 50 ml fixed angle rotor for Avanti J series and J2 series high speed  refrigerated centrifuges.</t>
  </si>
  <si>
    <t>JCF-Z rotor. Zonal/continuous flow rotor for J2 high speed series and J6 high capacity series centrifuges.</t>
  </si>
  <si>
    <t>JLA 8.100 for Avanti centrifuge. 6x1 liter fixed angle system. Up to 8 000rpm.</t>
  </si>
  <si>
    <t>JLA-16.250 (16 000 rpm)  6 x 250 ml fixed angle rotor for Avanti J series and J2 series high speed refrigerated centrifuges.</t>
  </si>
  <si>
    <t>Jr. 35 vis  digital spectrophotometer.</t>
  </si>
  <si>
    <t>JS12 rotor</t>
  </si>
  <si>
    <t>JS13.1 (13 000 rpm)  6 x 50ml swinging bucket rotor for Avanti J series and J2 series high speed  refrigerated centrifuges.</t>
  </si>
  <si>
    <t>JS4.2 (6x1 liter)</t>
  </si>
  <si>
    <t>JS7.5 high speed  4x250</t>
  </si>
  <si>
    <t>L2200S-X explosion proof electronic top loading balance with .01g readability and 2200 gram capacity.</t>
  </si>
  <si>
    <t>L8 70M  up to 70 000 rpm microprocessor controller centrifuge. Variety of rotors (sold separately) available.</t>
  </si>
  <si>
    <t>L8-55. Microprocessor control ultracentrifuge.</t>
  </si>
  <si>
    <t>L8-70 ultra. 70 000 rpm microprocessor controlled ultracentrifuge.</t>
  </si>
  <si>
    <t>L8-80M microprocessor controlled ultracentrifuge.</t>
  </si>
  <si>
    <t>lab  5 x 10 bath (old)</t>
  </si>
  <si>
    <t>laminar flow hood/clean bench with formica work surface. Current certification sticker included!</t>
  </si>
  <si>
    <t>large pan top loading digital electronic balance. Capacity 3000 grams</t>
  </si>
  <si>
    <t>LB21 automatic TLC-Linear analyzer.</t>
  </si>
  <si>
    <t>LC12000S top loading electronic balance with sensitivity 0.1 gram and capacity 12000 grams.</t>
  </si>
  <si>
    <t>LR4 mechanical homogenizer.</t>
  </si>
  <si>
    <t>LS3B scanning fluorescence spectrophotometer.</t>
  </si>
  <si>
    <t>LSC-2 purge and trap</t>
  </si>
  <si>
    <t>M jar bath - medium</t>
  </si>
  <si>
    <t>M jar bath - small</t>
  </si>
  <si>
    <t>M microfuge with 24 x 1.5ml rotor.</t>
  </si>
  <si>
    <t>M Model 1110 18 x 12 water bath</t>
  </si>
  <si>
    <t>M Model 1125C-2 high temperature oil bath.</t>
  </si>
  <si>
    <t>M Model 1130A water bath</t>
  </si>
  <si>
    <t>M Model 1140C-1</t>
  </si>
  <si>
    <t>M Model 1140C-1 shaker bath</t>
  </si>
  <si>
    <t>M Model LTB-ATS-C Liquid to liquid thermal shock chamber with 0o to -75oC cold bath  ambient to 204oC hot bath.</t>
  </si>
  <si>
    <t>M refrigerated shaking bath</t>
  </si>
  <si>
    <t>M-48R cell harvester</t>
  </si>
  <si>
    <t>MC 12V microfuge with 24 x 1.5ml rotor.</t>
  </si>
  <si>
    <t>MC-150 micro centrifuge.</t>
  </si>
  <si>
    <t>mechanical moisture balance with rheostat control and illuminated  calibrated scale with 125W infrared lamp. Moisture measurement is from 0-100% with .1% accuracy in .2% graduations.</t>
  </si>
  <si>
    <t>MF1Micromanipulator with Bach &amp; Lomb microscope head.</t>
  </si>
  <si>
    <t>Micro 11 with Hz rotor without slide.</t>
  </si>
  <si>
    <t>Micro 12 micro centrifuge with 12 place fixed angle rotor.</t>
  </si>
  <si>
    <t>Micro 12 microfuge with high capacity bowl type rotor.</t>
  </si>
  <si>
    <t>Micro 1310 blood gas analyzer with 326-10</t>
  </si>
  <si>
    <t>Micro 16 microfuge.</t>
  </si>
  <si>
    <t>Micro A tabletop micro centrifuge with 24 x 1.5 ml rotor.</t>
  </si>
  <si>
    <t>Micro Attach 18073</t>
  </si>
  <si>
    <t>Micro centrifuge complete with 24 place x 1.5 ml fixed angle rotor.</t>
  </si>
  <si>
    <t>micro dismembrator U</t>
  </si>
  <si>
    <t>Micro IV compound microscope with 4x  10x 40x 50x oil and 100x oil objectives and 10x eyepieces.</t>
  </si>
  <si>
    <t>Micro IV trinocular microscope with 4-10-40-100x plan achromat objectives.</t>
  </si>
  <si>
    <t>Micro96 cell harvester.</t>
  </si>
  <si>
    <t>Microfuge E with fa rotor</t>
  </si>
  <si>
    <t>microfuge with 16 x 1.5ml rotor.</t>
  </si>
  <si>
    <t>Micromanipulator platform X Y Z  Theta adjustments.</t>
  </si>
  <si>
    <t>microplate rotor with 2 carriers.</t>
  </si>
  <si>
    <t>Microtrac particle analyzer (3 pcs)</t>
  </si>
  <si>
    <t>mini 15</t>
  </si>
  <si>
    <t>Miso tabletop PCR Workstation with vertical HEPA laminar airflow and uv light.</t>
  </si>
  <si>
    <t>Model 0151 tabletop analytical centrifuge with 6 x 15 ml rotor.</t>
  </si>
  <si>
    <t>Model 1000R autoclave with recorder.</t>
  </si>
  <si>
    <t>Model 100-10 uv/vis spectrophotometer.</t>
  </si>
  <si>
    <t>Model 103  12 x 24 water bath.</t>
  </si>
  <si>
    <t>Model 11 micro centrifuge with 1.5ml fixed angle rotor.</t>
  </si>
  <si>
    <t>Model 1104 console style Class IIA biosafety cabinet.</t>
  </si>
  <si>
    <t>Model 112 tabletop micro centrifuge with 12 x 1.5 ml rotor.</t>
  </si>
  <si>
    <t>Model 112 uv-vis filter fluorometer with digital display. Excitation and emission ranges 254 to 650 nm.</t>
  </si>
  <si>
    <t>Model 115  36 place nitrogen evaporator.</t>
  </si>
  <si>
    <t>Model 116 stainless steel  12 x 12 water bath.</t>
  </si>
  <si>
    <t>Model 1184 Class IIA/ B3 biosafety cabinet. Complete with stand.</t>
  </si>
  <si>
    <t>Model 1186  Class IIA  Type A/B3 biological safety cabinet/biohood. Complete with stand. (Stand not shown in photo.)</t>
  </si>
  <si>
    <t>Model 119?-94 cell disrupter.</t>
  </si>
  <si>
    <t>Model 1200  4' wide console style  Class IIA biological safety cabinet.</t>
  </si>
  <si>
    <t>Model 1200 bench-top centrifuge complete with 8x15ml fixed angle rotor  tachometer and timer.</t>
  </si>
  <si>
    <t>Model 1200 water bath. 2 liter capacity.</t>
  </si>
  <si>
    <t>Model 1202 console style Class IIA biosafety cabinet.</t>
  </si>
  <si>
    <t>Model 1203  14 liter water bath with 11.7 x 13 x 6 inch deep chamber.</t>
  </si>
  <si>
    <t>Model 1210R - DTH ultrasonic cleaning bath with heater  timer  digital display. 5 1/2 x 6 x 4 inch deep chamber.</t>
  </si>
  <si>
    <t>Model 1224 Aerosol Guard Treatment console hood with blower and casters.</t>
  </si>
  <si>
    <t>Model 1225 heated water bath with gable cover  6 liter capacity ( 6" x 11.5" x 6")  microprocessor control and LED temperature display.</t>
  </si>
  <si>
    <t>Model 1225PC (12x6x6 inch high) polymer coated  digital heated water bath.</t>
  </si>
  <si>
    <t>Model 1235 heated water bath with gable cover. 14 liter capacity with microprocessor control and LED temperature display.</t>
  </si>
  <si>
    <t>Model 1240  12 x 19 water bath.</t>
  </si>
  <si>
    <t>Model 1245PC water bath with digital temperature display  polymer coated  11.5 X 19 X 6 tank.</t>
  </si>
  <si>
    <t>Model 1261 bomb Calorimeter  System 2 configuration which includes printer  water cooler and water handling system.</t>
  </si>
  <si>
    <t>Model 129 shaking bath.</t>
  </si>
  <si>
    <t>Model 1295PC deep chamber (12x14x12 inch high)  polymer coated  microprocessor controlled  heated water bath. Complete with stainless steel gable cover.</t>
  </si>
  <si>
    <t>Model 130 5 x12 stainless steel water bath</t>
  </si>
  <si>
    <t>Model 132 water bath with cover.</t>
  </si>
  <si>
    <t>Model 134 Tissue Prep Floatation Bath.</t>
  </si>
  <si>
    <t>Model 137  12 x 12 inch  tan  with cover.</t>
  </si>
  <si>
    <t>Model 138 water bath  12 x 20 x 6 inch deep chamber with cover.</t>
  </si>
  <si>
    <t>Model 1403 platform balance .1gm/6100gm.</t>
  </si>
  <si>
    <t>Model 1475 MP8 electronic top loading balance with .001g readability and 420 gram capacity. With round glass draft shield.</t>
  </si>
  <si>
    <t>Model 1505  6 x 15ml bench top centrifuge.</t>
  </si>
  <si>
    <t>Model 1601 electronic analytical balance with 0.1mg readability and 110g capacity.</t>
  </si>
  <si>
    <t>Model 1612 electronic semi-micro balance with 0.01 mg readability to 30 grams and 0.1 mg to 160 gram capacity.</t>
  </si>
  <si>
    <t>Model 1692T fluorimeter.</t>
  </si>
  <si>
    <t>Model 1712 electronic semi-micro balance with .01mg readability to 30 gram and 0.1mg readability to 160 gram capacity.</t>
  </si>
  <si>
    <t>Model 17A dual FID  gas chromatograph system complete with AOC-20i autoinjector/AOC-20S autosampler  class VP version 4.2 software and computer.</t>
  </si>
  <si>
    <t>Model 18052 digital readout aqua bath  3.1 liter capacity.</t>
  </si>
  <si>
    <t>Model 182  6x12x6 inch deep water bath with cover.</t>
  </si>
  <si>
    <t>Model 182 water bath with 6x12x6 inch deep stainless steel chamber and stainless steel gable cover.</t>
  </si>
  <si>
    <t>Model 1839 (3' wide) laminar flow clean bench with stand and casters. Current certification sticker included.</t>
  </si>
  <si>
    <t>Model 184 water bath with stainless steel gable cover. Chamber 14 x 12 x 8 inches deep.</t>
  </si>
  <si>
    <t>Model 1856 horizontal laminar flow clean bench/bio hood.</t>
  </si>
  <si>
    <t>Model 188 dual water bath with covers.</t>
  </si>
  <si>
    <t>Model 18800 dual chamber water bath. Dimensions (wxdxh): small chamber: 5 7/8" x 5 3/8" x 5" large chamber: 12 3/4"x 11 5/8" x 5".</t>
  </si>
  <si>
    <t>Model 2000 homogenizer/cell disruptor complete with stand and probe.</t>
  </si>
  <si>
    <t>Model 202 water bath  2.99 gallon capacity with cover.</t>
  </si>
  <si>
    <t>Model 2032 thawing bath</t>
  </si>
  <si>
    <t>Model 220 water bath 12x12x6" deep chamber with cover.</t>
  </si>
  <si>
    <t>Model 2200 ultrasonic cleaning bath with 5 1/2 x 9 1/2 x 4 inches deep chamber.</t>
  </si>
  <si>
    <t>Model 220A water bath with cover.</t>
  </si>
  <si>
    <t>Model 221 ultrasonic cleaning bath with timer. 5 1/2 x 9 1/2 x 4 inch deep chamber.</t>
  </si>
  <si>
    <t>Model 224 shaker bath  17 x 8 with cover.</t>
  </si>
  <si>
    <t>Model 225 centrifuge with 15 ml x 24 place fixed angle rotor.</t>
  </si>
  <si>
    <t>Model 23 macro homogenizer</t>
  </si>
  <si>
    <t>Model 23 micro homogenizer</t>
  </si>
  <si>
    <t>Model 23 microbalance. 1.5 gram capacity and 0.1 microgram sensitivity.</t>
  </si>
  <si>
    <t>Model 230A  12 x 26 bath.</t>
  </si>
  <si>
    <t>Model 25 reciprocal shaking water bath with digital controls.</t>
  </si>
  <si>
    <t>Model 25 shaker bath with cover.</t>
  </si>
  <si>
    <t>Model 250 ultrasonic cell disruptor complete with converter and probe.</t>
  </si>
  <si>
    <t>Model 250 ultrasonic cell disruptor complete with converter and tip.</t>
  </si>
  <si>
    <t>Model 2568 reciprocating shaker bath.</t>
  </si>
  <si>
    <t>Model 2568 shaker bath with cover.</t>
  </si>
  <si>
    <t>Model 260 Class IIA biological safety cabinet. 6' wide console type. Includes new filters!</t>
  </si>
  <si>
    <t>Model 270 high performance  89 liter capacity  digital  heated circulating water bath with cover.</t>
  </si>
  <si>
    <t>Model 280 general purpose water bath  digital controls &amp; display  1.5 liter capacity (6" x 11.4" x 2")  100oC maximum temperature and stainless steel gable cover.</t>
  </si>
  <si>
    <t>Model 282 general purpose water bath  digital controls &amp; display  5.5 liter capacity (6" x 11.4" x 6")  100oC maximum temperature and stainless steel gable cover.</t>
  </si>
  <si>
    <t>Model 3021 single door autoclave with 20 inch x 20 inch x 38 inch deep chamber. Eagle 3000 microprocessor controls. Stainless steel piping and steam generator for tissue culture applications. Complete with built-in 30 KW steam generator. Unused - like new condition!</t>
  </si>
  <si>
    <t>Model 315 tabletop Class IIA biological safety cabinet. Complete with stand  on casters.</t>
  </si>
  <si>
    <t>Model 33 digital microbalance with 1 microgram sensitivity and 200mg capacity.</t>
  </si>
  <si>
    <t>Model 3540 shaker bath</t>
  </si>
  <si>
    <t>Model 3545 microprocessor orbital shaker bath</t>
  </si>
  <si>
    <t>Model 3575 Dubnoff Incu-Shaker bath</t>
  </si>
  <si>
    <t>Model 375 tissue float bath.</t>
  </si>
  <si>
    <t>Model 3911 hydrogenation apparatus with explosion proof motor.</t>
  </si>
  <si>
    <t>Model 3921 hydrogenation apparatus with explosion proof motor.</t>
  </si>
  <si>
    <t>Model 4 hydrogenation apparatus with explosion proof motor.</t>
  </si>
  <si>
    <t>Model 45</t>
  </si>
  <si>
    <t>Model 450 ultrasonic cell disrupter (400 watt) complete with converter and tip.</t>
  </si>
  <si>
    <t>Model 4520 2 door autoclave. GMP vac with bio</t>
  </si>
  <si>
    <t>Model 4639 45ml cell disruption bomb with gauge and connections.</t>
  </si>
  <si>
    <t>Model 50</t>
  </si>
  <si>
    <t>Model 50 analog bath.</t>
  </si>
  <si>
    <t>Model 50 shaker water bath with digital temperature readout. Bath dimensions: 28" long  x 10" wide  x 8" deep.</t>
  </si>
  <si>
    <t>Model 50002 Radioisotope  one piece molded fiberglass glove box with interchange box.</t>
  </si>
  <si>
    <t>Model 50004 Controlled Atmosphere one piece molded fiberglass glove box with vacuum type interchange box.</t>
  </si>
  <si>
    <t>Model 50350 chemical/carcinogen  one piece molded fiberglass glove box with interchange box.</t>
  </si>
  <si>
    <t>Model 51794 muffler furnace with 9x9x15 inch chamber and 1100oc maximum temperature.</t>
  </si>
  <si>
    <t>Model 53 floor model autoclave with 16 inch diameter x 26 inch deep chamber and L820 steam generator.</t>
  </si>
  <si>
    <t>Model 5402 bench top refrigerated micro centrifuge complete with 18 place x 1.5ml fixed angle rotor.</t>
  </si>
  <si>
    <t>Model 5413 micro centrifuge with high capacity rotor.</t>
  </si>
  <si>
    <t>Model 5414 constant speed micro centrifuge</t>
  </si>
  <si>
    <t>Model 5415 variable speed micro centrifuge complete with rotor.</t>
  </si>
  <si>
    <t>Model 55300 fiber glass vacuum dessicator.</t>
  </si>
  <si>
    <t>Model 55300 fiberglass vacuum dessicator  1 cubic foot.</t>
  </si>
  <si>
    <t>Model 5890GC with 5970 MS (Mass Selective Detector). Complete with computer and HP Chemstation GA17018A software.</t>
  </si>
  <si>
    <t>Model 59A micro centrifuge with rotor.</t>
  </si>
  <si>
    <t>Model 603-630 biohood. 6' wide tabletop reverse flow animal isolator.</t>
  </si>
  <si>
    <t>Model 6252 Edgegard laminar flow biohood/clean bench. 6' wide.</t>
  </si>
  <si>
    <t>Model 6320  6' wide horizontal laminar flow biohood/clean bench with 36 inch high work area.</t>
  </si>
  <si>
    <t>Model 634 Ca/pH electrolyte analyzer. (For whole blood  plasma and serum).</t>
  </si>
  <si>
    <t>Model 66643  5 x 10 bath with cover.</t>
  </si>
  <si>
    <t>Model 66730 concentric ring electric steaming bath with four positions.</t>
  </si>
  <si>
    <t>Model 67101 orbital shaker  digital.</t>
  </si>
  <si>
    <t>Model 7000 nitrogen detection system</t>
  </si>
  <si>
    <t>model 750 bench top sterilizer. Chamber 7" diameter x 14" deep. Maximum operating pressure: 27 psi at 132C temperature.</t>
  </si>
  <si>
    <t>Model 75HT Aquasonic stainless steel ultrasonic cleaning bath with heater and timer.</t>
  </si>
  <si>
    <t>Model 800 autoclave. 8" diameter x 14" deep.</t>
  </si>
  <si>
    <t>Model 800V autoclave. 8" diameter x 14" deep.</t>
  </si>
  <si>
    <t>Model 8080 bench top steam sterilizer with 8x8x16 inch deep chamber.</t>
  </si>
  <si>
    <t>Model 9000D / 9 inch diameter tabletop centrifuge. Temperature range: 121 - 132oC. Pressure range: 15 - 27 psi.</t>
  </si>
  <si>
    <t>model 9000D table top autoclave. Chamber dimensions: 9"diameter x 17" deep. Temperature range: 121 - 132C. Pressure range: 15 - 27 psi.</t>
  </si>
  <si>
    <t>Model 911 Dew-All digital humidity analyzer.</t>
  </si>
  <si>
    <t>Model 93 serological water bath</t>
  </si>
  <si>
    <t>Model A-14 micro centrifuge with fixed angle rotor.</t>
  </si>
  <si>
    <t>Model A210P analytical balance with 0.1mg readability to 60g and .5mg readability to 212 gram capacity.</t>
  </si>
  <si>
    <t>Model AC210S analytical balance with 0.1 mg readability to 212 gram capacity.</t>
  </si>
  <si>
    <t>Model AS 26SP continuous flow  max. 17 000 rpm  sterilizable-in-place  floor model centrifuge. Other specs: 15 psig  250oF  1.9 s.g. of cake or heavy phase.</t>
  </si>
  <si>
    <t>Model AS-12 Accu-Sterilizer with 12" diameter x 18" chamber</t>
  </si>
  <si>
    <t>Model AT20 Professional Level semi-micro electronic balance with 2 microgram readability and 22 gram capacity.</t>
  </si>
  <si>
    <t>Model B-22 ultrasonic cleaning bath with 9 1/2 x 5 1/2 x 4 inch deep chamber.</t>
  </si>
  <si>
    <t>Model B7000-67 water bath. 6 x 12 x 6 inch deep.</t>
  </si>
  <si>
    <t>Model BA4100S top loading balance with 0.01 gram sensitivity and 4100 gram capacity.</t>
  </si>
  <si>
    <t>Model BA610 top loading electronic balance with 0.01g readability to 610 gram capacity.</t>
  </si>
  <si>
    <t>Model BA6100 top loading electronic balance with 0.1g readability to 6100 gram capacity.</t>
  </si>
  <si>
    <t>Model Biofuge 15  high speed micro centrifuge. 15 000 RPM  18 x 2 ml fixed angle rotor.</t>
  </si>
  <si>
    <t>Model BK33 digital water bath with glass window.</t>
  </si>
  <si>
    <t>Model BP210D semi-micro balance with 0.01mg readability and 210 gram capacity with automatic internal calibration.</t>
  </si>
  <si>
    <t>Model C2260 tabletop sterilizer.</t>
  </si>
  <si>
    <t>Model CL tabletop centrifuge with Model 801 fixed angle rotor and 6 x 305 (25ml) shields.</t>
  </si>
  <si>
    <t>Model CR3i bench top refrigerated centrifuge complete with T-40 (4x280ml) rotor (with 50ml  15ml  and 7ml inserts)  T-20 microplate block rotor  and AC2.14 sealed  24x1.5ml microtube rotor.</t>
  </si>
  <si>
    <t>Model CRU 5000 floor model refrigerated centrifuge. Variety of rotors available. Capacity up to 4x1 liter. Dependable and easily maintained - great value.</t>
  </si>
  <si>
    <t>Model CT600-S portable electronic balance with 600 gram capacity and .1 gram sensitivity.</t>
  </si>
  <si>
    <t>Model CW11-2EO wash down bench scale with 0.001 kg readability and 25 kg capacity.</t>
  </si>
  <si>
    <t>Model D3 bath (oil?)</t>
  </si>
  <si>
    <t>Model DB33 2 pan balance. 240gm capacity.</t>
  </si>
  <si>
    <t>Model DC-120 digital counting scale with 0.01 gram readability to 250 grams and 1 gram readability to 5 kilogram capacity.</t>
  </si>
  <si>
    <t>Model DLM2-1 2 pan balance.</t>
  </si>
  <si>
    <t>Model DP-247E dual sample aggregation meter.</t>
  </si>
  <si>
    <t>Model DU 530 Life Science UV/VIS spectrophotometer with standard Single Cell Module. Multi Cell  Flow Cell  Sipper Sampling and Pelletier Temperature Control Accessory modules included! Can also be priced with fewer modules.</t>
  </si>
  <si>
    <t>Model DU640 UV/VIS spectrophotometer with 6 position cell holder and transport  6 position microcell holder and slit assembly accessory. Complete with monitor  mouse and printer.</t>
  </si>
  <si>
    <t>Model E1200S electronic top loading balance with 0.001g readability and 1200 gram capacity. With round glass draft shield.</t>
  </si>
  <si>
    <t>Model ECM600 self-contained exponential decay electroporator.</t>
  </si>
  <si>
    <t>Model EK4000H top loading electronic balance with 0.1 gram readability and 4000 gram capacity. Like new condition.</t>
  </si>
  <si>
    <t>Model EL 141 rotary evaporator with 142 controller and B480 bath. Complete with glassware.</t>
  </si>
  <si>
    <t>Model EL-1315 digital readout rotary evaporator complete with vertical water condenser  distribution head with Teflon valve  jack and bath.</t>
  </si>
  <si>
    <t>Model EL131-E descending condenser rotary evaporator complete with expansion vessel  vertical water condenser  bath and jack.</t>
  </si>
  <si>
    <t>Model ER120A semi micro balance .1mg/120gm.</t>
  </si>
  <si>
    <t>Model EXD  explosion proof design.</t>
  </si>
  <si>
    <t>Model FA078 French Press with FAO72 20 000 psi cell.</t>
  </si>
  <si>
    <t>model FA1730 large chamber heavy-duty furnace. Chamber dimensions: 13.5"d x 9.5"w x 9.5"h  maximum temperature 1093C (2000F). Analog control.</t>
  </si>
  <si>
    <t>Model FA1730 large chamber heavy-duty furnace. Chamber dimensions: 13.5"d x 9.5"w x 9.5"h: maximum temperature 1093C (2000 F)</t>
  </si>
  <si>
    <t>Model FS-28 11 quart capacity ultrasonic cleaning bath with timer.</t>
  </si>
  <si>
    <t>Model G-76 orbital shaking water bath.</t>
  </si>
  <si>
    <t>Model GM-1 gradient mixer.</t>
  </si>
  <si>
    <t>Model GP8 centrifuge with 4 position rotor (no buckets) - Needs repair.</t>
  </si>
  <si>
    <t>Model GS6 tabletop centrifuge complete with swinging bucket rotor.</t>
  </si>
  <si>
    <t>Model GT2100 electronic platform balance. 2100gm capacity</t>
  </si>
  <si>
    <t>Model H51 electronic analytical balance with 0.1mg readability and 31 gram capacity.</t>
  </si>
  <si>
    <t>Model HF2000 top loading electronic balance with draft shield. Readability 0.01g and capacity 2100 grams.</t>
  </si>
  <si>
    <t>Model HM200 analytical balance with 0.1mg readability to 200 gram capacity.</t>
  </si>
  <si>
    <t>Model HNS tabletop non-refrigerated centrifuge. Up to 4 x 250 ml capacity with tachometer. Variety of rotors available.</t>
  </si>
  <si>
    <t>Model ID02 inverted microscope with 2.5X and 25X objectives.</t>
  </si>
  <si>
    <t>Model ID03 inverted  phase contrast microscope with 3.2X  10X phase and 20X phase objectives.</t>
  </si>
  <si>
    <t>Model IR Dancer infrared light vortex evaporator with Hettlab Model Penguin 42 cold trap (-42oC).</t>
  </si>
  <si>
    <t>Model ISS high capacity DNA SpeedVac System. Complete with built-in teflon vacuum pump and -50oC vapor trap.</t>
  </si>
  <si>
    <t>Model J2-MI high speed  refrigerated  microprocessor controlled floor model centrifuge with induction motor. Variety of rotors available.</t>
  </si>
  <si>
    <t>Model JB2  10 x 18 water bath.</t>
  </si>
  <si>
    <t>Model JB-2 water bath. 10" wide x 18" long x 3.5" deep  polypropylene tank.</t>
  </si>
  <si>
    <t>Model K2 centrifuge.</t>
  </si>
  <si>
    <t>Model K2. (Floor Model) High capacity  non-refrigerated. A great buy! Variety of rotors for different tube sizes are in stock.</t>
  </si>
  <si>
    <t>Model LC3200D top loading electronic balance with draft shield and dual ranges of .001g/1000g and .01g/3200g.</t>
  </si>
  <si>
    <t>Model LC3400P top loading electronic poly range balance with 34 kg capacity and 0.1g readability.</t>
  </si>
  <si>
    <t>Model LP2200S top loading electronic balance with RS232 interface  0.01g readability and 2200 gram capacity.</t>
  </si>
  <si>
    <t>Model M8 parallel stereo microscope with 6X to 50X zoom range and bottom illumination.</t>
  </si>
  <si>
    <t>Model MP4R bench top refrigerated centrifuge with microprocessor controls. Variety of rotors available.</t>
  </si>
  <si>
    <t>Model MS1000V tabletop autoclave with 10 inch chamber diameter.</t>
  </si>
  <si>
    <t>Model MX5 microbalance with 0.1 microgram readability and 5100 mg capacity automatic temperature driven calibration and RS-232 interface.</t>
  </si>
  <si>
    <t>Model N611-9000-1023-2 autosystem gas chromatograph with FID  ECD and autosampler.</t>
  </si>
  <si>
    <t>Model NA73CA 4 place hydrogenation apparatus.</t>
  </si>
  <si>
    <t>Model NU 704-300 tabletop glove box with transfer chamber  HEPA air and interior stainless steel. Reconditioned with new gloves!</t>
  </si>
  <si>
    <t>Model NU407FM-500. 5' wide console type  Class IIA/B3 biological safety cabinet/biohood.</t>
  </si>
  <si>
    <t>Model PB 303-S top loading electronic balance with 1mg readability and 310 gram capacity. Draft shield included</t>
  </si>
  <si>
    <t>Model ph 40 controller</t>
  </si>
  <si>
    <t>Model PJ3000 electronic top loading balance with 0.1g readability and 3000 gram capacity.</t>
  </si>
  <si>
    <t>Model PM300 top loading electronic balance with .01 gram readability and 310 gram capacity.</t>
  </si>
  <si>
    <t>Model PR 840 heating/circulating  14x9x10 inch deep chamber.</t>
  </si>
  <si>
    <t>Model PR6000 centrifuge.</t>
  </si>
  <si>
    <t>Model R110C rotary evaporator complete with cold trap condenser  water bath and jack.</t>
  </si>
  <si>
    <t>Model R114 rotary evaporator system complete with bath and horizontal water condenser.</t>
  </si>
  <si>
    <t>Model R124 Safety VAP rotary evaporator complete with vertical water condenser  digital bath and LED display of bath temperature and rpm.</t>
  </si>
  <si>
    <t>Model R-200C rotary evaporator. Complete with cold trap condenser  jack and bath.</t>
  </si>
  <si>
    <t>Model R-205C digital readout rotary evaporator complete with cold trap condenser  jack and bath.</t>
  </si>
  <si>
    <t>Model RC10.10 centrifugal evaporator complete with 84 x 1.5ml microtube  32 x 20ml  and 2 place micro titration rotors.</t>
  </si>
  <si>
    <t>Model RE-111 rotary evaporator with A type (diagonal water condenser) glassware. Complete with jack and bath.</t>
  </si>
  <si>
    <t>Model RE-111 rotary evaporator with B type (vertical water condenser) glassware. Complete with jack and bath.</t>
  </si>
  <si>
    <t>Model RE-111C rotary evaporator with C type (cold trap condenser) glassware. Complete with jack and bath.</t>
  </si>
  <si>
    <t>Model RE-121B digital readout rotary evaporator complete with vertical water condenser  jack and bath.</t>
  </si>
  <si>
    <t>Model RF-5000 spectroflourophotometer with DR-15 CPU  printer and monitor.</t>
  </si>
  <si>
    <t>Model S4 electronic ultra-microbalance with .1microgram/4.02 gram capacity.</t>
  </si>
  <si>
    <t>Model SC 110 Plus Speed Vac with radiant cover RC110A accessory. Variety of rotors (sold separately) available.</t>
  </si>
  <si>
    <t>Model SC110A Plus Speedvac centrifugal evaporator. Variety of rotors (sold separately) available.</t>
  </si>
  <si>
    <t>Model SC-2 ultra-microbalance with internal self calibration  0.1 microgram readability and 2.1 gram capacity. Printer included.</t>
  </si>
  <si>
    <t>Model SC210 Plus Speedvac centrifuge with four place microplate rotor and carriers. Other rotors available.</t>
  </si>
  <si>
    <t>Model SG600  Class II A/B3 biological safety cabinet.</t>
  </si>
  <si>
    <t>Model SG-600 Class II A/B3 biological safety cabinet.</t>
  </si>
  <si>
    <t>Model SM-22 top loading portable sterilizer/dryer. Stainless steel chamber</t>
  </si>
  <si>
    <t>Model Standard 16 trinocular  phase contrast microscope with 10x ph1  40x neofluor ph2 and 100x neofluor ph3 objectives.</t>
  </si>
  <si>
    <t>Model STME with 0 to 60 minute timer. Chamber dimensions: 16" diam. X 26" deep. Temperature up to 121C and operating pressure of 15 psi.</t>
  </si>
  <si>
    <t>Model SWB 20 reciprocal shaker. Up to 26 liter capacity. Temperature range: ambient to 100C. Bath dimensions: 12"x20"x7"d.</t>
  </si>
  <si>
    <t>Model SZ-14 zonal rotor for high speed centrifuges.</t>
  </si>
  <si>
    <t>Model TMS 500 complete with converter  horn and sound enclosure.</t>
  </si>
  <si>
    <t>Model V4 variable wavelength UV chromatography monitor with 5mm pathlength cell.</t>
  </si>
  <si>
    <t>Model VBM600 Sterilgard biosafety cabinet. 6' wide Class II A/B3 biohood with retractable legs.</t>
  </si>
  <si>
    <t>Model VS-13 variable speed micro centrifuge.</t>
  </si>
  <si>
    <t>Model VSB-14 variable speed microfuge.</t>
  </si>
  <si>
    <t>Model W14 water bath.</t>
  </si>
  <si>
    <t>Model W2975G  6 x 12 inch water bath with cover.</t>
  </si>
  <si>
    <t>Mona 10" diameter x 16".</t>
  </si>
  <si>
    <t>monocular microscope with 10x eyepiece and 10x objective with mirror.</t>
  </si>
  <si>
    <t>MRX-151 refrigerated microfuge.</t>
  </si>
  <si>
    <t>MTX-150 high speed refrigerated micro centrifuge. 15 000 RPM with TMA 4 rotor. TMS-4 swinging bucket rotor also available.</t>
  </si>
  <si>
    <t>multiplexer Model ll33</t>
  </si>
  <si>
    <t>Multivap Model 114</t>
  </si>
  <si>
    <t>N Wood RF600 ser 179 analyzer</t>
  </si>
  <si>
    <t>N2 type cell disrupter</t>
  </si>
  <si>
    <t>N842 two stage Teflon Vacuum System with microprocessor controller  34 lpm.</t>
  </si>
  <si>
    <t>nac II tabletop centrifuge with 4 x 50ml fixed angle rotor.</t>
  </si>
  <si>
    <t>nac II tabletop centrifuge with tachometer. Rotor and shields included!</t>
  </si>
  <si>
    <t>nac II with 24 place fixed angle rotor.</t>
  </si>
  <si>
    <t>nac with 24 place rotor.</t>
  </si>
  <si>
    <t>nac with rotor</t>
  </si>
  <si>
    <t>Nalgene vacuum dessicator with H rack</t>
  </si>
  <si>
    <t>nazoom  10-43-97x trinocular microscope.</t>
  </si>
  <si>
    <t>N-Evap  Model 111  complete with bath.</t>
  </si>
  <si>
    <t>N-Evap  Model N112  24 place evaporator complete with bath.</t>
  </si>
  <si>
    <t>N-Evap Model 111 complete with heated bath  gas flow meter and 12 coated nozzles.</t>
  </si>
  <si>
    <t>nose 10-20-40-100 s plan</t>
  </si>
  <si>
    <t>nose 10-20-50 ms plan</t>
  </si>
  <si>
    <t>Nua 407 console  Class IIA biohood.</t>
  </si>
  <si>
    <t>Nua 425-600 Class IIA biohood without stand.</t>
  </si>
  <si>
    <t>Nua Model 201-430 bench top  Class 100  horizontal laminar flow clean bench with stainless steel work surface.</t>
  </si>
  <si>
    <t>Nua Model 425-400 Class II A/B3 bench top biological safety cabinet/biohood.</t>
  </si>
  <si>
    <t>Nua Model 425-600  Class II!/B3 biological safety cabinet (stand not shown in photo) with exhaust transition.</t>
  </si>
  <si>
    <t>Nua Model 425-600 Class IIA/B3 biohood/biological safety cabinet with stand. (Stand not shown in photo)</t>
  </si>
  <si>
    <t>Nua Model NU201 horizontal laminar flow clean bench. Two can be combined to make 10 foot wide clean bench!</t>
  </si>
  <si>
    <t>Nua NU817-300  Class I bio hood.</t>
  </si>
  <si>
    <t>NVT65 vertical tube ultracentrifuge rotor.</t>
  </si>
  <si>
    <t>O Series 110 compound microscope with 4x  10x  40x and 100x oil objectives and 10x eyepieces.</t>
  </si>
  <si>
    <t>OCM tabletop autoclave. Chamber 8 inches diameter x 14 inches deep.</t>
  </si>
  <si>
    <t>OCR autoclave. 9" diameter x 18".</t>
  </si>
  <si>
    <t>OFFER - $4500. Sorvall RC5B high speed (20 000 rpm) refrigerated  floor model centrifuge  fully reconditioned! Variety of rotors available. Call for package price combining this special offer with rotor.</t>
  </si>
  <si>
    <t>older style Model R rotary evaporator complete with A type glassware (diagonal water condenser)  jack and bath.</t>
  </si>
  <si>
    <t>Omnif 2.ORS with 4 x 500 ml rotor and buckets.</t>
  </si>
  <si>
    <t>Omnife RT bench top  programmable  refrigerated centrifuge with up to 4 x 450 ml capacity and a maximum speed of 6000 rpm (6240xg RCF).</t>
  </si>
  <si>
    <t>Optical 4  binocular  3 objective microscope.</t>
  </si>
  <si>
    <t>Optical 4 head teaching microscope (w/o AO 10)</t>
  </si>
  <si>
    <t>Optical Model 570 stereo microscope with mirror base for bottom light  7x to 42x magnification.</t>
  </si>
  <si>
    <t>Optical Series 10  10-43-100x oil</t>
  </si>
  <si>
    <t>Optim L-80 floor model  refrigerated ultracentrifuge.</t>
  </si>
  <si>
    <t>Optim XL-80 floor model ultracentrifuge.</t>
  </si>
  <si>
    <t>Optim XL-90 floor model ultracentrifuge.</t>
  </si>
  <si>
    <t>Orth 4 objective trinocular microscsope.</t>
  </si>
  <si>
    <t>P/N 21500 variable temperature cell for IR spectroscopy  -190oC to 250oC.</t>
  </si>
  <si>
    <t>P500 pump</t>
  </si>
  <si>
    <t>Pal II pH and blood gas analysis system.</t>
  </si>
  <si>
    <t>parts</t>
  </si>
  <si>
    <t>PC440 electronic top loading balance  dual range: .001g sensitivity with 40g capacity and .01g sensitivity with 440g capacity.</t>
  </si>
  <si>
    <t>PE3000 electronic top loading balance with 0.1g readability and 3100 gram capacity.</t>
  </si>
  <si>
    <t>PE3600 electronic top loading balance with dual range readability of .01g to 600g and 0.1g to 4000 grams.</t>
  </si>
  <si>
    <t>plastic vacuum dessicator with cover and plate</t>
  </si>
  <si>
    <t>plastic vacuum dessicator with cover and stand</t>
  </si>
  <si>
    <t>Poly Model 10/35 mechanical homogenizer complete with PCU-2-110 control  sound housing  stand and generator.</t>
  </si>
  <si>
    <t>Poly Model PT 10/35 homogenizer/cell disrupter complete with PCU control  stand and generator.</t>
  </si>
  <si>
    <t>Poly Model PT 10/35 homogenizer/cell disrupter with PCU-2110 control and stand. Without generator.</t>
  </si>
  <si>
    <t>pressure cell disrupter</t>
  </si>
  <si>
    <t>Pro Series Model 12000S electronic top loading balance with 0.1g readability and 12000 gram capacity. Like new condition.</t>
  </si>
  <si>
    <t>Pro Series Model LP12000P top loading electronic balance with readability of 0.1g to 3000 grams</t>
  </si>
  <si>
    <t>proof enclosure</t>
  </si>
  <si>
    <t>PT10-35 cell disrupter/homogenizer with PCU-2 control  complete with stand and probe.</t>
  </si>
  <si>
    <t>PT3000 with stand  without generator</t>
  </si>
  <si>
    <t>Purifier II tabletop Class IIA biological safety cabinet/biohood with uv light.</t>
  </si>
  <si>
    <t>Purifier II tabletop Class IIA biological safety cabinet/biohood. Current certification sticker included!</t>
  </si>
  <si>
    <t>Quick Quant III</t>
  </si>
  <si>
    <t>R-110 rotary evaporator complete with cold trap condenser  bath and jack  photo typical.</t>
  </si>
  <si>
    <t>R-114 rotary evaporator complete with bath and cold trap condenser.</t>
  </si>
  <si>
    <t>R160P semi-micro balance  0.05mg/162g and 0.01mg/30 gram ranges. RS232 interface.</t>
  </si>
  <si>
    <t>R200D semi-micro balance  0.1mg/205g and 0.01mg/42 gram ranges. RS232 interface.</t>
  </si>
  <si>
    <t>R32-13 fixed angle rotor SVC100/SC110 series speedvacs.</t>
  </si>
  <si>
    <t>R76 shaker bath.</t>
  </si>
  <si>
    <t>RC M120 ultra centrifuge (no rotor)</t>
  </si>
  <si>
    <t>RC2022 top loading electronic balance. 2000 gram capacity / .01 gram sensitivity.</t>
  </si>
  <si>
    <t>RC-24 centrifuge</t>
  </si>
  <si>
    <t>RC2B centrifuge</t>
  </si>
  <si>
    <t>RC-3 refrigerated centrifuge with 4x1 liter rotor.</t>
  </si>
  <si>
    <t>RC3B high capacity  refrigerated floor model centrifuge complete with H2000 rotor and buckets (8 place x 250 ml with adapters).</t>
  </si>
  <si>
    <t>RC-3B high capacity  refrigerated floor model centrifuge complete with H6000 rotor and buckets (6 place x 1 liter).</t>
  </si>
  <si>
    <t>RC3B high capacity  refrigerated floor model centrifuge complete with HL-2B tube rack rotor.</t>
  </si>
  <si>
    <t>RC3C Plus  refrigerated high capacity centrifuge with HL-2B tube rotor or H6000A 6x1 liter wind shielded rotor.</t>
  </si>
  <si>
    <t>RC5 centrifuge</t>
  </si>
  <si>
    <t>RC5B floor model  high speed refrigerated centrifuge. Up to 20 000 rpm. Variety of rotors available.</t>
  </si>
  <si>
    <t>RC5C microprocessor controlled high speed (up to 20 000 rpm) floor model refrigerated centrifuge.</t>
  </si>
  <si>
    <t>RE-120 rotary evaporator complete with glassware  bath  stand and A type water condenser.</t>
  </si>
  <si>
    <t>RE-121C digital readout rotary evaporator complete with cold trap condenser  jack and bath.</t>
  </si>
  <si>
    <t>RE-51 evaporator with drive  stand and bath.</t>
  </si>
  <si>
    <t>RH 40-11 rotor for SVC100  SC100  centrifuges.</t>
  </si>
  <si>
    <t>RH200-12 plastic rotor for 200 each 12x75mm tubes or 126 each 13x100 mm tubes or 200 each 1.5ml micro centrifuge tubes. For SVC200/SC210 series centrifuges.</t>
  </si>
  <si>
    <t>RH20-12 with tubes</t>
  </si>
  <si>
    <t>RH20-12 without tubes</t>
  </si>
  <si>
    <t>RH24-18</t>
  </si>
  <si>
    <t>RH32-18-150</t>
  </si>
  <si>
    <t>RH50-287</t>
  </si>
  <si>
    <t>RMaxi reaction instrument.</t>
  </si>
  <si>
    <t>rotary evaporator - complete</t>
  </si>
  <si>
    <t>round  8 inch diameter dessicator.</t>
  </si>
  <si>
    <t>RT6000B with H1000B rotor. Refrigerated tabletop centrifuge with 4 place H1000B rotor and 4x250ml buckets. Max speed with H1000B 3200rpm; -5 to +25oC. Microplate carriers available!</t>
  </si>
  <si>
    <t>RT6000D tabletop refrigerated centrifuge with H1000B swinging bucket rotor.</t>
  </si>
  <si>
    <t>S45 homogenizer</t>
  </si>
  <si>
    <t>SA600 rotor. (12x50 ml)</t>
  </si>
  <si>
    <t>Safety-Head centrifuge. Table model with 6 x 15 ml fixed angle rotor. Provides speeds from 1475 to 3030 rpm.</t>
  </si>
  <si>
    <t>SC210A Speec Vac Plus centrifugal vacuum evaporator. For accessories see Traps  Rotors  Vacuum Pumps  or call for details. Complete systems available.</t>
  </si>
  <si>
    <t>SD-48 Auto Deposit/Dispense System</t>
  </si>
  <si>
    <t>SE-12 high speed centrifuge rotor  12 place by 14ml capacity.</t>
  </si>
  <si>
    <t>SE-40 ultrasonic cleaner  6" x 6" x 3" deep chamber.</t>
  </si>
  <si>
    <t>Seal  150 mm  ID vacuum dessicator.</t>
  </si>
  <si>
    <t>Sedigraph 5000ET analyzer</t>
  </si>
  <si>
    <t>self contained steam autoclave with 16 inch diameter chamber  reconditioned and complete with stand!</t>
  </si>
  <si>
    <t>Semi-Automatic Cleveland Open Cup (ASTM D92) and closed cup flash point tester. Like new condition! Tag closed cup module included.</t>
  </si>
  <si>
    <t>Seralyzer Model 5181.</t>
  </si>
  <si>
    <t>Series II gas chromatograph with dual flame ionization detectors and HP3396A integrator.</t>
  </si>
  <si>
    <t>Serofuge with rotor</t>
  </si>
  <si>
    <t>SFR 13K refrigerated tabletop micro centrifuge.</t>
  </si>
  <si>
    <t>SG400  4' wide Sterilgard Class II A/B3 biological safety cabinet with retractable legs.</t>
  </si>
  <si>
    <t>shaker bath Model YB 521.</t>
  </si>
  <si>
    <t>shaker/water bath with cover.</t>
  </si>
  <si>
    <t>shaking bath (catalog number 51221076) with microprocessor control.</t>
  </si>
  <si>
    <t>Sig 2000 dual FID GC</t>
  </si>
  <si>
    <t>Sig 3B FID &amp; TCD GC</t>
  </si>
  <si>
    <t>SL-250T rotor</t>
  </si>
  <si>
    <t>SL-500T SuperLite 4 x 250 fixed angle rotor for high speed centrifuges. 14 500 maximum rpm.</t>
  </si>
  <si>
    <t>SLA-600TC ultralite  12 place x 50ml fixed angle high speed centrifuge rotor.</t>
  </si>
  <si>
    <t>SM24</t>
  </si>
  <si>
    <t>SMZ-10T trinocular stereozoom microscope wih 6.6X to 40X zoom range and Dolan Jenner high intensity filter optic ring illuminator.</t>
  </si>
  <si>
    <t>SP boiling water bath  catalog W3022  capacity 1 liter.</t>
  </si>
  <si>
    <t>Spec 20</t>
  </si>
  <si>
    <t>Spec 20 spectrophotometer.</t>
  </si>
  <si>
    <t>Spec 20 visible range spectrophotometer.</t>
  </si>
  <si>
    <t>Spec 20 visible range spectrophotometer. Spectral range  340 to 600nm.</t>
  </si>
  <si>
    <t>Spec 20D digital  visible range (340-600 nm) spectrophotometer.</t>
  </si>
  <si>
    <t>Spec 21 DV 340/1000nm spectrophotometer.</t>
  </si>
  <si>
    <t>Spec 21 DV spectrophotometer with GP sample</t>
  </si>
  <si>
    <t>Spec 21 Model DUV single reading UV spectrophotometer.</t>
  </si>
  <si>
    <t>spectroscope Model 1</t>
  </si>
  <si>
    <t>Speed microfuge complete with HSR 36 (36 place x 1.5ml) rotor.</t>
  </si>
  <si>
    <t>Speedvc dryness control.</t>
  </si>
  <si>
    <t>SS34 8X50ml fixed angle  max 20 000 rpm rotor for high speed centrifuges.</t>
  </si>
  <si>
    <t>stainless steel water bath.</t>
  </si>
  <si>
    <t>stainless steel/glass dessicator cabinet. One cubic foot capacity. Complete with shelf.</t>
  </si>
  <si>
    <t>Standard 16 trinocular microscope with 4-16-40-100x objectives.</t>
  </si>
  <si>
    <t>Standard trinocular microscope with phase contrast  fluorescence  35mm camera  M63 camera control  10X  25X  100X neofluor and 40X phase neofluor objectives.</t>
  </si>
  <si>
    <t>Stas II spectrophotometer with pump.</t>
  </si>
  <si>
    <t>Stas spectrophotometer with pump.</t>
  </si>
  <si>
    <t>stereo  4 pod  grey  head only.</t>
  </si>
  <si>
    <t>Stereo 4  .7-3x zoom  complete with A type stand.</t>
  </si>
  <si>
    <t>Stereo 4  with SK stand and ER arm.</t>
  </si>
  <si>
    <t>Stereo 7 stereo microscope with 7 to 70x magnification.</t>
  </si>
  <si>
    <t>Stereo 7 with SK stand and ER arm</t>
  </si>
  <si>
    <t>Stereo r Zoom</t>
  </si>
  <si>
    <t>Sterilchem Class II B2 hood. 100% exhaust biohood. For use with biological agents treated with toxic chemicals and radionuclide per NSF standard #49.</t>
  </si>
  <si>
    <t>Surfsc analyzer</t>
  </si>
  <si>
    <t>SVC 100H centrifugal evaporator. Order rotor(s) separately.</t>
  </si>
  <si>
    <t>SVC 200H Speedvac concentrator. Order rotors separately.</t>
  </si>
  <si>
    <t>SW 40Ti ultracentrifuge rotor.</t>
  </si>
  <si>
    <t>SW24.1</t>
  </si>
  <si>
    <t>SW28 ultracentrifuge rotor complete with buckets.</t>
  </si>
  <si>
    <t>SW40Ti ultra without buckets</t>
  </si>
  <si>
    <t>SW41Ti swinging bucket  titanium ultracentrifuge rotor.</t>
  </si>
  <si>
    <t>SW50  5 bucket (1863)</t>
  </si>
  <si>
    <t>SW50.1 ultracentrifuge rotor; 6x5 ml capacity.</t>
  </si>
  <si>
    <t>SW55 ultra without buckets.</t>
  </si>
  <si>
    <t>SW55Ti swinging bucket  titanium ultracentrifuge rotor.</t>
  </si>
  <si>
    <t>SWJ 120 water jet centrifuge.</t>
  </si>
  <si>
    <t>System 1 cell culture</t>
  </si>
  <si>
    <t>System fermenter</t>
  </si>
  <si>
    <t>Systems 5006 Cryette A</t>
  </si>
  <si>
    <t>Systems W140 power supply only</t>
  </si>
  <si>
    <t>t/c multispotter</t>
  </si>
  <si>
    <t>T-885 ultracentrifuge rotor.</t>
  </si>
  <si>
    <t>TA10</t>
  </si>
  <si>
    <t>TA-24 rotor.</t>
  </si>
  <si>
    <t>tablet tester with stand</t>
  </si>
  <si>
    <t>tabletop centrifuge with 6 x 15ml rotor.</t>
  </si>
  <si>
    <t>tanks</t>
  </si>
  <si>
    <t>Techno centrifuge</t>
  </si>
  <si>
    <t>Tek II  5 x 7 tissue floatation bath.</t>
  </si>
  <si>
    <t>Telel 31 inverted  trinocular phase contrast microscope with 5X  10X phase  20X LDN phase  40X plan LDN phase objectives.</t>
  </si>
  <si>
    <t>Telel 31 inverted  trinocular phase contrast microscope with green &amp; blue filters. Objectives: 5X achromat  10X achromat  20X planachromat LDN ph.</t>
  </si>
  <si>
    <t>TFT 50.38 ultra</t>
  </si>
  <si>
    <t>TFT 80.13 ultracentrifuge.</t>
  </si>
  <si>
    <t>TGA50 programmable thermo gravimetric analyzer with stand alone functionality or capability of computer interface.</t>
  </si>
  <si>
    <t>TGA-7 thermogravitmetric analyzer.</t>
  </si>
  <si>
    <t>Thin Layer Scanner</t>
  </si>
  <si>
    <t>Ti 15 zonal</t>
  </si>
  <si>
    <t>TJ6R centrifuge with TH4 rotor.</t>
  </si>
  <si>
    <t>TJ6R tabletop refrigerated centrifuge with 4x500ml rotor and buckets.</t>
  </si>
  <si>
    <t>TLC Scanner</t>
  </si>
  <si>
    <t>TMS 2010 microscope.</t>
  </si>
  <si>
    <t>TMS-4 4 position swinging bucket rotor for 1ml tubes. 15 000 RPM. For Tomy MTX-150 micro centrifuge.</t>
  </si>
  <si>
    <t>top loading digital balance. 310 gm capacity</t>
  </si>
  <si>
    <t>top loading electronic balance with 1mg readability and 500 gram capacity.</t>
  </si>
  <si>
    <t>trinocular  2.5-32x microscope.</t>
  </si>
  <si>
    <t>trinocular  black.</t>
  </si>
  <si>
    <t>Triple balance. Two pan type; ideal for comparative weighing. Capacity 2000 grams</t>
  </si>
  <si>
    <t>TropiCooler with Pelletier Thermoelectric heating and cooling. Microprocessor controlled  -19 to 69oC range. Model 260014.</t>
  </si>
  <si>
    <t>Turax T45 cell disrupter</t>
  </si>
  <si>
    <t>Type 19  high capacity ultracentrifuge rotor.</t>
  </si>
  <si>
    <t>Type 21 ultra</t>
  </si>
  <si>
    <t>Type 30 ultra</t>
  </si>
  <si>
    <t>Type 55.2 Ti titanium ultracentrifuge rotor.</t>
  </si>
  <si>
    <t>Type 60Ti titanium ultracentrifuge rotor.</t>
  </si>
  <si>
    <t>U11 metallograph microscope.</t>
  </si>
  <si>
    <t>U-1100 uv/vis spectrophotometer with cell.</t>
  </si>
  <si>
    <t>ultra 40.3</t>
  </si>
  <si>
    <t>Ultra 80 80 000rpm microprocessor controlled  refrigerated  floor model ultracentrifuge.</t>
  </si>
  <si>
    <t>Ultra 80 80 000rpm ultracentrifuge.</t>
  </si>
  <si>
    <t>Ultra Model T-25 dispenser/homogenizer complete with stand and dispersing tool.</t>
  </si>
  <si>
    <t>Ultra SW27  6x38.5ml.</t>
  </si>
  <si>
    <t>Ultro III uv/vis spectrophotometer with 6 position water heated cell changer.</t>
  </si>
  <si>
    <t>Ultro uv/vis spectrophotometer with 6 place cell holder  scanning  printer  200 to 900 nm range.</t>
  </si>
  <si>
    <t>Universal  phase and fluorescence.</t>
  </si>
  <si>
    <t>urabath W2975-14 water bath with 12x13 inch chamber and plastic cover.</t>
  </si>
  <si>
    <t>urabath W2975-20. 20 x 12</t>
  </si>
  <si>
    <t>UV-1 monitor with 254 nm filter.</t>
  </si>
  <si>
    <t>UV1 monitor with optical unit  control unit  and 280nm filter.</t>
  </si>
  <si>
    <t>VAC 50 vert. Ultra</t>
  </si>
  <si>
    <t>Vacobox B-177 PTFE oil free vacuum pump and controller.</t>
  </si>
  <si>
    <t>vacuum dessicator  medium</t>
  </si>
  <si>
    <t>Validar Plus tabletop sterilizer.</t>
  </si>
  <si>
    <t>Validat 10.</t>
  </si>
  <si>
    <t>Vanta column 6.0cm</t>
  </si>
  <si>
    <t>VBM 400 biohood. 4' wide  Class IIA/B3 biosafety cabinet with retractable legs.</t>
  </si>
  <si>
    <t>vertical 14 x 26 inch autoclave.</t>
  </si>
  <si>
    <t>vertical laminar flow hood/clean bench complete with base and work surface. Shown without base and work surface.</t>
  </si>
  <si>
    <t>Virtir Model 225318 mechanical homogenizer/cell disrupter complete with stand and generator.</t>
  </si>
  <si>
    <t>Virtir Model 225326 homogenizer/cell disruptor  complete with stand and generator. .</t>
  </si>
  <si>
    <t>VTi50 vertical tube  titanium ultracentrifuge rotor.</t>
  </si>
  <si>
    <t>VTi65.2 ultracentrifuge rotor.</t>
  </si>
  <si>
    <t>w/d2 integrator</t>
  </si>
  <si>
    <t>water bath</t>
  </si>
  <si>
    <t>water bath. 12x14 with cover.</t>
  </si>
  <si>
    <t>Wood L2-G731 EX homogenizer. 1/8 hp motor.</t>
  </si>
  <si>
    <t>x 10 plastic dessicator box with shelf.</t>
  </si>
  <si>
    <t>YPD 02 printer.</t>
  </si>
  <si>
    <t>Z230A MK II  6x25?ml rotor.</t>
  </si>
  <si>
    <t>Z230M microfuge with 24 x 1.5ml rotor.</t>
  </si>
  <si>
    <t>Z320  8 x 15ml centrifuge.</t>
  </si>
  <si>
    <t>ZW640-3</t>
  </si>
  <si>
    <t>Prefix-Category Table</t>
  </si>
  <si>
    <t> Fermentors</t>
  </si>
  <si>
    <t>Prefix</t>
  </si>
  <si>
    <t>New Category</t>
  </si>
  <si>
    <t>Data</t>
  </si>
  <si>
    <t>Prefixes</t>
  </si>
  <si>
    <t>Johnson Equipment, the medium-sized laboratory equipment manufacturing company at which you work, is in the process of acquiring Sloan Manufacturing, a smaller equipment manufacturer in the same industry. Because operations between your company and Sloan overlap, you need to merge the data from the new company with similar data for your company. The text file you received from Sloan contains categories, product numbers, and product descriptions, in addition to the on-hand quantity for each product and the number of products produced during each month of the past year. You need to add prefixes to the category names so the data will match the existing data that your company uses. Then, you will use Excel to organize and summarize the data.</t>
  </si>
  <si>
    <t>Create "New Category" names in the "Data" sheet by adding the appropriate prefix and a dash to each category using the following list. For example, the new Analyzer category would begin with 500, followed by a dash and the category name: 500-Analyzer. If the Category listed in the data file does NOT have an associated Prefix, the "New Category" should display #N/A, indicating that a Prefix has not yet been assigned.</t>
  </si>
  <si>
    <t>Imported Data</t>
  </si>
  <si>
    <t>Jonathon Ralphson</t>
  </si>
  <si>
    <t>Plumbing</t>
  </si>
  <si>
    <t>John Jacobs</t>
  </si>
  <si>
    <t>Paint</t>
  </si>
  <si>
    <t>Bill Smoot</t>
  </si>
  <si>
    <t>Lumber</t>
  </si>
  <si>
    <t>Bob Macky</t>
  </si>
  <si>
    <t>Lawn and Garden</t>
  </si>
  <si>
    <t>Sally Jones</t>
  </si>
  <si>
    <t>Kitchen and Bath</t>
  </si>
  <si>
    <t>Laura Olson</t>
  </si>
  <si>
    <t>Flooring</t>
  </si>
  <si>
    <t>Abigail Rae</t>
  </si>
  <si>
    <t>Electric</t>
  </si>
  <si>
    <t>Benjamin Tesner</t>
  </si>
  <si>
    <t>Appliances</t>
  </si>
  <si>
    <t>Sales</t>
  </si>
  <si>
    <t>Manager</t>
  </si>
  <si>
    <t>Department</t>
  </si>
  <si>
    <t>Sale Date</t>
  </si>
  <si>
    <t>Sales For Home Station</t>
  </si>
  <si>
    <t>Today's Date:</t>
  </si>
  <si>
    <t>Warranty:</t>
  </si>
  <si>
    <t>Sum</t>
  </si>
  <si>
    <t>Average</t>
  </si>
  <si>
    <t>Stats for Sales Items Shown</t>
  </si>
  <si>
    <t>Time Since Sale</t>
  </si>
  <si>
    <t>Warranty Expires</t>
  </si>
  <si>
    <t>Back to Documentation</t>
  </si>
  <si>
    <t>Grand Total</t>
  </si>
  <si>
    <t>Sum of Sales</t>
  </si>
  <si>
    <t>Qtr1</t>
  </si>
  <si>
    <t>Qtr2</t>
  </si>
  <si>
    <t>Qtr3</t>
  </si>
  <si>
    <t>Qtr4</t>
  </si>
  <si>
    <t>2017</t>
  </si>
  <si>
    <t>Managers</t>
  </si>
  <si>
    <t>Appliances Total</t>
  </si>
  <si>
    <t>Electric Total</t>
  </si>
  <si>
    <t>Flooring Total</t>
  </si>
  <si>
    <t>Kitchen and Bath Total</t>
  </si>
  <si>
    <t>Lawn and Garden Total</t>
  </si>
  <si>
    <t>Lumber Total</t>
  </si>
  <si>
    <t>Paint Total</t>
  </si>
  <si>
    <t>Plumbing Total</t>
  </si>
  <si>
    <t>Austin 11</t>
  </si>
  <si>
    <t>Austin 12</t>
  </si>
  <si>
    <t>Austin 13</t>
  </si>
  <si>
    <t>Austin 14</t>
  </si>
  <si>
    <t xml:space="preserve"> Subtotal Sales For Home Station Department</t>
  </si>
  <si>
    <t>Subtotals</t>
  </si>
  <si>
    <t>Autin11</t>
  </si>
  <si>
    <t>Austin13</t>
  </si>
  <si>
    <t>Austin14</t>
  </si>
  <si>
    <t>You are a regional manager for Home Station, a national chain of home renovation stores. You are analyzing the weekly sales data for one of the retail stores located in Austin, Texas. The sales data is reported by department and manager. The Austin store manager wants to rotate the department managers in each of the store’s departments so each manager becomes more familiar with the entire store’s operations. You have been assigned the task of determining the impact of rotating the managers on store sales. You will import the sales data from a database into Excel and then create a PivotTable report to summarize the quarterly sales by department and by manager.</t>
  </si>
  <si>
    <t>Austin12</t>
  </si>
  <si>
    <t>Make a copy of the Sales sheet and name the new sheet Subtotals. On this sheet (only), show all the records and then use the Subtotal tool to sum the total sales for each department. (Don’t manually add individual SUBTOTAL functions…use the Subtotal tool in the Data menu to have the data automatically subtotaled.)  Collapse the subtotaled groups to show only the subtotals for each department (and the Grand Total).  Ensure that the “Stats for Sales Items Shown” (the Sum and Average at the top) are calculating correctly.</t>
  </si>
  <si>
    <t>Create a PivotTable report using the data in the Sales worksheet and place the PivotTable report in a new worksheet named Austin11.  Use the PivotTable report to analyze the total sales by department. Change the number format of the sales data to currency and sort the sales so that the department with the highest sales appears first.</t>
  </si>
  <si>
    <t>Use the original data in the Sales worksheet to create another Pivot Table, placed in a new sheet named Austin12. Analyze department sales by quarter, showing the department with the highest Grand Total at the top.  Which department had the highest quarterly sales and in which quarter did it occur?  (To answer this question, make the background cell color of the table's MAX value turn green so it will be easy to find.)</t>
  </si>
  <si>
    <t> Use the original data in the Sales worksheet to create yet another Pivot Table, placed in a new sheet named Austin13. In this PivotTable, analyze each department’s quarterly sales performance by manager. Which Department had the highest sales?  The lowest sales?  Within each Department, which manager had the highest sales? In which quarter did this manager's highest sales occur?  (No need to answer these questions directly...sorting properly should reveal the answer.)</t>
  </si>
  <si>
    <t>Use the original data in the Sales worksheet to create yet another Pivot Table, placed in a new sheet named Austin14. In this PivotTable, analyze each manager’s quarterly sales performance by department. Which Manager had the highest sales?  The lowest sales?  For each manager, which department resulted in the highest sales for that manager? In which quarter did the highest sales occur?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</si>
</sst>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9" formatCode="&quot;$&quot;#,##0.00"/>
    <numFmt numFmtId="170" formatCode="0.0\ &quot;mos&quot;"/>
  </numFmts>
  <fonts count="31">
    <font>
      <sz val="11"/>
      <color theme="1"/>
      <name val="Calibri"/>
      <family val="2"/>
      <scheme val="minor"/>
    </font>
    <font>
      <sz val="11"/>
      <color theme="1"/>
      <name val="Arial"/>
      <family val="2"/>
    </font>
    <font>
      <sz val="14"/>
      <color theme="1"/>
      <name val="Arial"/>
      <family val="2"/>
    </font>
    <font>
      <b/>
      <u/>
      <sz val="14"/>
      <color theme="1"/>
      <name val="Arial"/>
      <family val="2"/>
    </font>
    <font>
      <b/>
      <sz val="14"/>
      <color theme="1"/>
      <name val="Arial"/>
      <family val="2"/>
    </font>
    <font>
      <b/>
      <sz val="22"/>
      <color theme="1"/>
      <name val="Arial"/>
      <family val="2"/>
    </font>
    <font>
      <u/>
      <sz val="11"/>
      <color theme="10"/>
      <name val="Calibri"/>
      <family val="2"/>
      <scheme val="minor"/>
    </font>
    <font>
      <sz val="12"/>
      <color theme="1"/>
      <name val="Arial"/>
      <family val="2"/>
    </font>
    <font>
      <u/>
      <sz val="22"/>
      <color theme="10"/>
      <name val="Arial"/>
      <family val="2"/>
    </font>
    <font>
      <sz val="18"/>
      <color theme="1"/>
      <name val="Arial"/>
      <family val="2"/>
    </font>
    <font>
      <sz val="10"/>
      <color rgb="FF000000"/>
      <name val="Arial Unicode MS"/>
    </font>
    <font>
      <sz val="11"/>
      <color rgb="FF0000FF"/>
      <name val="Calibri"/>
      <family val="2"/>
      <scheme val="minor"/>
    </font>
    <font>
      <b/>
      <sz val="14"/>
      <color theme="1"/>
      <name val="Calibri"/>
      <family val="2"/>
      <scheme val="minor"/>
    </font>
    <font>
      <b/>
      <sz val="11"/>
      <color theme="1"/>
      <name val="Calibri"/>
      <family val="2"/>
      <scheme val="minor"/>
    </font>
    <font>
      <sz val="16"/>
      <color theme="1"/>
      <name val="Calibri"/>
      <family val="2"/>
      <scheme val="minor"/>
    </font>
    <font>
      <b/>
      <sz val="10"/>
      <color rgb="FF000000"/>
      <name val="Arial Unicode MS"/>
    </font>
    <font>
      <b/>
      <i/>
      <sz val="16"/>
      <color rgb="FF000000"/>
      <name val="Arial Unicode MS"/>
    </font>
    <font>
      <b/>
      <i/>
      <sz val="11"/>
      <color indexed="8"/>
      <name val="Calibri"/>
      <family val="2"/>
      <scheme val="minor"/>
    </font>
    <font>
      <b/>
      <sz val="14"/>
      <color rgb="FF000000"/>
      <name val="Arial Unicode MS"/>
    </font>
    <font>
      <b/>
      <sz val="20"/>
      <color theme="1"/>
      <name val="Calibri"/>
      <family val="2"/>
      <scheme val="minor"/>
    </font>
    <font>
      <sz val="14"/>
      <color rgb="FF0000FF"/>
      <name val="Calibri"/>
      <family val="2"/>
      <scheme val="minor"/>
    </font>
    <font>
      <sz val="8"/>
      <name val="Calibri"/>
      <family val="2"/>
      <scheme val="minor"/>
    </font>
    <font>
      <b/>
      <sz val="14"/>
      <color theme="0"/>
      <name val="Arial Unicode MS"/>
    </font>
    <font>
      <b/>
      <sz val="24"/>
      <color theme="1"/>
      <name val="Calibri"/>
      <family val="2"/>
      <scheme val="minor"/>
    </font>
    <font>
      <sz val="12"/>
      <color theme="1"/>
      <name val="Calibri"/>
      <family val="2"/>
      <scheme val="minor"/>
    </font>
    <font>
      <b/>
      <sz val="12"/>
      <color theme="1"/>
      <name val="Calibri"/>
      <family val="2"/>
      <scheme val="minor"/>
    </font>
    <font>
      <sz val="12"/>
      <color rgb="FF0000FF"/>
      <name val="Calibri"/>
      <family val="2"/>
      <scheme val="minor"/>
    </font>
    <font>
      <b/>
      <u/>
      <sz val="12"/>
      <color theme="1"/>
      <name val="Calibri"/>
      <family val="2"/>
      <scheme val="minor"/>
    </font>
    <font>
      <b/>
      <sz val="14"/>
      <name val="Calibri"/>
      <family val="2"/>
      <scheme val="minor"/>
    </font>
    <font>
      <sz val="14"/>
      <color theme="1"/>
      <name val="Calibri"/>
      <family val="2"/>
      <scheme val="minor"/>
    </font>
    <font>
      <b/>
      <sz val="11"/>
      <color rgb="FF0000FF"/>
      <name val="Calibri"/>
      <family val="2"/>
      <scheme val="minor"/>
    </font>
  </fonts>
  <fills count="7">
    <fill>
      <patternFill patternType="none"/>
    </fill>
    <fill>
      <patternFill patternType="gray125"/>
    </fill>
    <fill>
      <patternFill patternType="solid">
        <fgColor rgb="FFF7FABC"/>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8"/>
        <bgColor theme="8"/>
      </patternFill>
    </fill>
  </fills>
  <borders count="15">
    <border>
      <left/>
      <right/>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theme="8"/>
      </left>
      <right/>
      <top style="thin">
        <color theme="8"/>
      </top>
      <bottom/>
      <diagonal/>
    </border>
    <border>
      <left style="thin">
        <color theme="8"/>
      </left>
      <right/>
      <top style="thin">
        <color theme="8"/>
      </top>
      <bottom style="thin">
        <color theme="8"/>
      </bottom>
      <diagonal/>
    </border>
  </borders>
  <cellStyleXfs count="2">
    <xf numFmtId="0" fontId="0" fillId="0" borderId="0"/>
    <xf numFmtId="0" fontId="6" fillId="0" borderId="0" applyNumberFormat="0" applyFill="0" applyBorder="0" applyAlignment="0" applyProtection="0"/>
  </cellStyleXfs>
  <cellXfs count="96">
    <xf numFmtId="0" fontId="0" fillId="0" borderId="0" xfId="0"/>
    <xf numFmtId="0" fontId="1" fillId="0" borderId="0" xfId="0" applyFont="1"/>
    <xf numFmtId="0" fontId="1" fillId="0" borderId="1" xfId="0" applyFont="1" applyBorder="1"/>
    <xf numFmtId="0" fontId="1" fillId="0" borderId="2" xfId="0" applyFont="1" applyBorder="1"/>
    <xf numFmtId="0" fontId="5" fillId="3" borderId="4" xfId="0" applyFont="1" applyFill="1" applyBorder="1" applyAlignment="1">
      <alignment horizontal="centerContinuous"/>
    </xf>
    <xf numFmtId="0" fontId="1" fillId="3" borderId="3" xfId="0" applyFont="1" applyFill="1" applyBorder="1" applyAlignment="1">
      <alignment horizontal="centerContinuous"/>
    </xf>
    <xf numFmtId="0" fontId="4" fillId="3" borderId="2" xfId="0" applyFont="1" applyFill="1" applyBorder="1"/>
    <xf numFmtId="0" fontId="4" fillId="3" borderId="2" xfId="0" applyFont="1" applyFill="1" applyBorder="1" applyAlignment="1">
      <alignment vertical="top"/>
    </xf>
    <xf numFmtId="0" fontId="3" fillId="3" borderId="2" xfId="0" applyFont="1" applyFill="1" applyBorder="1" applyAlignment="1">
      <alignment horizontal="center"/>
    </xf>
    <xf numFmtId="0" fontId="3" fillId="3" borderId="1" xfId="0" applyFont="1" applyFill="1" applyBorder="1" applyAlignment="1">
      <alignment horizontal="center"/>
    </xf>
    <xf numFmtId="0" fontId="7" fillId="0" borderId="1" xfId="0" applyFont="1" applyBorder="1" applyAlignment="1">
      <alignment wrapText="1"/>
    </xf>
    <xf numFmtId="0" fontId="2" fillId="2" borderId="1" xfId="0" applyFont="1" applyFill="1" applyBorder="1"/>
    <xf numFmtId="22" fontId="2" fillId="2" borderId="1" xfId="0" applyNumberFormat="1" applyFont="1" applyFill="1" applyBorder="1" applyAlignment="1">
      <alignment horizontal="left"/>
    </xf>
    <xf numFmtId="0" fontId="2" fillId="2" borderId="1" xfId="0" applyFont="1" applyFill="1" applyBorder="1" applyAlignment="1">
      <alignment wrapText="1"/>
    </xf>
    <xf numFmtId="0" fontId="9" fillId="0" borderId="2" xfId="0" applyFont="1" applyBorder="1" applyAlignment="1">
      <alignment horizontal="center" vertical="center" wrapText="1"/>
    </xf>
    <xf numFmtId="0" fontId="8" fillId="0" borderId="2" xfId="1" applyFont="1" applyBorder="1" applyAlignment="1">
      <alignment vertical="center"/>
    </xf>
    <xf numFmtId="0" fontId="7" fillId="0" borderId="1" xfId="0" applyFont="1" applyBorder="1" applyAlignment="1">
      <alignment vertical="center"/>
    </xf>
    <xf numFmtId="164" fontId="11" fillId="0" borderId="0" xfId="0" applyNumberFormat="1" applyFont="1"/>
    <xf numFmtId="164" fontId="0" fillId="0" borderId="0" xfId="0" applyNumberFormat="1"/>
    <xf numFmtId="0" fontId="15" fillId="4" borderId="0" xfId="0" applyFont="1" applyFill="1" applyAlignment="1">
      <alignment vertical="center"/>
    </xf>
    <xf numFmtId="0" fontId="15" fillId="5" borderId="0" xfId="0" applyFont="1" applyFill="1" applyAlignment="1">
      <alignment vertical="center"/>
    </xf>
    <xf numFmtId="164" fontId="0" fillId="5" borderId="0" xfId="0" applyNumberFormat="1" applyFill="1"/>
    <xf numFmtId="0" fontId="15" fillId="4" borderId="5" xfId="0" applyFont="1" applyFill="1" applyBorder="1" applyAlignment="1">
      <alignment vertical="center"/>
    </xf>
    <xf numFmtId="164" fontId="0" fillId="0" borderId="5" xfId="0" applyNumberFormat="1" applyBorder="1"/>
    <xf numFmtId="0" fontId="14" fillId="4" borderId="0" xfId="0" applyFont="1" applyFill="1" applyAlignment="1">
      <alignment horizontal="centerContinuous"/>
    </xf>
    <xf numFmtId="0" fontId="0" fillId="4" borderId="0" xfId="0" applyFill="1" applyAlignment="1">
      <alignment vertical="center"/>
    </xf>
    <xf numFmtId="0" fontId="0" fillId="4" borderId="0" xfId="0" applyFill="1"/>
    <xf numFmtId="0" fontId="10" fillId="4" borderId="6" xfId="0" applyFont="1" applyFill="1" applyBorder="1" applyAlignment="1">
      <alignment vertical="center"/>
    </xf>
    <xf numFmtId="0" fontId="13" fillId="4" borderId="6" xfId="0" applyFont="1" applyFill="1" applyBorder="1" applyAlignment="1">
      <alignment horizontal="center"/>
    </xf>
    <xf numFmtId="0" fontId="16" fillId="4" borderId="0" xfId="0" applyFont="1" applyFill="1" applyAlignment="1">
      <alignment horizontal="centerContinuous" vertical="center"/>
    </xf>
    <xf numFmtId="0" fontId="0" fillId="4" borderId="0" xfId="0" applyFill="1" applyAlignment="1">
      <alignment horizontal="right"/>
    </xf>
    <xf numFmtId="0" fontId="17" fillId="4" borderId="6" xfId="0" applyFont="1" applyFill="1" applyBorder="1" applyAlignment="1">
      <alignment horizontal="right"/>
    </xf>
    <xf numFmtId="0" fontId="8" fillId="0" borderId="7" xfId="1" applyFont="1" applyBorder="1" applyAlignment="1">
      <alignment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top" wrapText="1"/>
    </xf>
    <xf numFmtId="0" fontId="0" fillId="0" borderId="0" xfId="0" applyAlignment="1">
      <alignment vertical="top" wrapText="1"/>
    </xf>
    <xf numFmtId="0" fontId="10" fillId="0" borderId="0" xfId="0" applyFont="1" applyAlignment="1">
      <alignment vertical="top"/>
    </xf>
    <xf numFmtId="0" fontId="0" fillId="0" borderId="0" xfId="0" applyAlignment="1">
      <alignment vertical="top"/>
    </xf>
    <xf numFmtId="0" fontId="19" fillId="0" borderId="0" xfId="0" applyFont="1"/>
    <xf numFmtId="0" fontId="20" fillId="0" borderId="0" xfId="0" applyFont="1" applyAlignment="1">
      <alignment horizontal="center"/>
    </xf>
    <xf numFmtId="0" fontId="20" fillId="0" borderId="0" xfId="0" applyFont="1"/>
    <xf numFmtId="0" fontId="18" fillId="0" borderId="0" xfId="0" applyFont="1" applyAlignment="1">
      <alignment horizontal="center" vertical="top" wrapText="1"/>
    </xf>
    <xf numFmtId="0" fontId="7" fillId="0" borderId="1" xfId="0" applyFont="1" applyBorder="1" applyAlignment="1">
      <alignment vertical="center" wrapText="1"/>
    </xf>
    <xf numFmtId="0" fontId="7" fillId="0" borderId="8" xfId="0" applyFont="1" applyBorder="1" applyAlignment="1">
      <alignment vertical="center" wrapText="1"/>
    </xf>
    <xf numFmtId="0" fontId="22" fillId="0" borderId="0" xfId="0" applyFont="1" applyAlignment="1">
      <alignment horizontal="center" vertical="top" wrapText="1"/>
    </xf>
    <xf numFmtId="0" fontId="23" fillId="0" borderId="0" xfId="0" applyFont="1" applyAlignment="1">
      <alignment horizontal="centerContinuous" vertical="top"/>
    </xf>
    <xf numFmtId="0" fontId="23" fillId="0" borderId="0" xfId="0" applyFont="1" applyAlignment="1">
      <alignment horizontal="centerContinuous" vertical="top" wrapText="1"/>
    </xf>
    <xf numFmtId="14" fontId="0" fillId="0" borderId="0" xfId="0" applyNumberFormat="1"/>
    <xf numFmtId="0" fontId="19" fillId="0" borderId="0" xfId="0" applyFont="1" applyAlignment="1">
      <alignment horizontal="centerContinuous"/>
    </xf>
    <xf numFmtId="0" fontId="0" fillId="0" borderId="0" xfId="0" applyAlignment="1">
      <alignment horizontal="left"/>
    </xf>
    <xf numFmtId="14" fontId="0" fillId="0" borderId="0" xfId="0" applyNumberFormat="1" applyAlignment="1">
      <alignment horizontal="center"/>
    </xf>
    <xf numFmtId="169" fontId="0" fillId="0" borderId="0" xfId="0" applyNumberFormat="1"/>
    <xf numFmtId="14" fontId="11" fillId="0" borderId="0" xfId="0" applyNumberFormat="1" applyFont="1" applyAlignment="1">
      <alignment horizontal="center"/>
    </xf>
    <xf numFmtId="0" fontId="11" fillId="0" borderId="0" xfId="0" applyFont="1"/>
    <xf numFmtId="169" fontId="11" fillId="0" borderId="0" xfId="0" applyNumberFormat="1" applyFont="1"/>
    <xf numFmtId="0" fontId="24" fillId="0" borderId="0" xfId="0" applyFont="1"/>
    <xf numFmtId="14" fontId="24" fillId="0" borderId="0" xfId="0" applyNumberFormat="1" applyFont="1" applyAlignment="1">
      <alignment horizontal="center"/>
    </xf>
    <xf numFmtId="0" fontId="25" fillId="0" borderId="0" xfId="0" applyFont="1" applyAlignment="1">
      <alignment horizontal="right"/>
    </xf>
    <xf numFmtId="170" fontId="26" fillId="0" borderId="0" xfId="0" applyNumberFormat="1" applyFont="1" applyAlignment="1">
      <alignment horizontal="center"/>
    </xf>
    <xf numFmtId="170" fontId="0" fillId="0" borderId="0" xfId="0" applyNumberFormat="1"/>
    <xf numFmtId="0" fontId="28" fillId="0" borderId="0" xfId="0" applyFont="1" applyAlignment="1">
      <alignment horizontal="left" wrapText="1"/>
    </xf>
    <xf numFmtId="169" fontId="28" fillId="0" borderId="0" xfId="0" applyNumberFormat="1" applyFont="1" applyAlignment="1">
      <alignment horizontal="center" wrapText="1"/>
    </xf>
    <xf numFmtId="0" fontId="28" fillId="0" borderId="0" xfId="0" applyFont="1" applyAlignment="1">
      <alignment horizontal="center" wrapText="1"/>
    </xf>
    <xf numFmtId="0" fontId="29" fillId="0" borderId="0" xfId="0" applyFont="1"/>
    <xf numFmtId="169" fontId="24" fillId="0" borderId="0" xfId="0" applyNumberFormat="1" applyFont="1"/>
    <xf numFmtId="0" fontId="27" fillId="0" borderId="0" xfId="0" applyFont="1" applyAlignment="1">
      <alignment horizontal="centerContinuous"/>
    </xf>
    <xf numFmtId="0" fontId="24" fillId="0" borderId="0" xfId="0" applyFont="1" applyAlignment="1">
      <alignment horizontal="centerContinuous"/>
    </xf>
    <xf numFmtId="170" fontId="24" fillId="0" borderId="0" xfId="0" applyNumberFormat="1" applyFont="1"/>
    <xf numFmtId="0" fontId="6" fillId="0" borderId="0" xfId="1"/>
    <xf numFmtId="0" fontId="0" fillId="0" borderId="0" xfId="0" applyAlignment="1">
      <alignment horizontal="right"/>
    </xf>
    <xf numFmtId="0" fontId="0" fillId="0" borderId="0" xfId="0" pivotButton="1"/>
    <xf numFmtId="0" fontId="0" fillId="0" borderId="0" xfId="0" applyAlignment="1">
      <alignment horizontal="left" indent="1"/>
    </xf>
    <xf numFmtId="0" fontId="28" fillId="6" borderId="13" xfId="0" applyFont="1" applyFill="1" applyBorder="1" applyAlignment="1">
      <alignment horizontal="center" wrapText="1"/>
    </xf>
    <xf numFmtId="0" fontId="28" fillId="6" borderId="9" xfId="0" applyFont="1" applyFill="1" applyBorder="1" applyAlignment="1">
      <alignment horizontal="left" wrapText="1"/>
    </xf>
    <xf numFmtId="169" fontId="28" fillId="6" borderId="9" xfId="0" applyNumberFormat="1" applyFont="1" applyFill="1" applyBorder="1" applyAlignment="1">
      <alignment horizontal="center" wrapText="1"/>
    </xf>
    <xf numFmtId="0" fontId="28" fillId="6" borderId="9" xfId="0" applyFont="1" applyFill="1" applyBorder="1" applyAlignment="1">
      <alignment horizontal="center" wrapText="1"/>
    </xf>
    <xf numFmtId="0" fontId="28" fillId="6" borderId="10" xfId="0" applyFont="1" applyFill="1" applyBorder="1" applyAlignment="1">
      <alignment horizontal="center" wrapText="1"/>
    </xf>
    <xf numFmtId="14" fontId="11" fillId="0" borderId="13" xfId="0" applyNumberFormat="1" applyFont="1" applyBorder="1" applyAlignment="1">
      <alignment horizontal="center"/>
    </xf>
    <xf numFmtId="0" fontId="11" fillId="0" borderId="9" xfId="0" applyFont="1" applyBorder="1"/>
    <xf numFmtId="169" fontId="11" fillId="0" borderId="9" xfId="0" applyNumberFormat="1" applyFont="1" applyBorder="1"/>
    <xf numFmtId="170" fontId="0" fillId="0" borderId="9" xfId="0" applyNumberFormat="1" applyFont="1" applyBorder="1"/>
    <xf numFmtId="14" fontId="0" fillId="0" borderId="10" xfId="0" applyNumberFormat="1" applyFont="1" applyBorder="1" applyAlignment="1">
      <alignment horizontal="center"/>
    </xf>
    <xf numFmtId="14" fontId="11" fillId="0" borderId="14" xfId="0" applyNumberFormat="1" applyFont="1" applyBorder="1" applyAlignment="1">
      <alignment horizontal="center"/>
    </xf>
    <xf numFmtId="0" fontId="11" fillId="0" borderId="11" xfId="0" applyFont="1" applyBorder="1"/>
    <xf numFmtId="169" fontId="11" fillId="0" borderId="11" xfId="0" applyNumberFormat="1" applyFont="1" applyBorder="1"/>
    <xf numFmtId="170" fontId="0" fillId="0" borderId="11" xfId="0" applyNumberFormat="1" applyFont="1" applyBorder="1"/>
    <xf numFmtId="14" fontId="0" fillId="0" borderId="12" xfId="0" applyNumberFormat="1" applyFont="1" applyBorder="1" applyAlignment="1">
      <alignment horizontal="center"/>
    </xf>
    <xf numFmtId="0" fontId="30" fillId="0" borderId="9" xfId="0" applyFont="1" applyBorder="1"/>
    <xf numFmtId="14" fontId="11" fillId="0" borderId="0" xfId="0" applyNumberFormat="1" applyFont="1" applyBorder="1" applyAlignment="1">
      <alignment horizontal="center"/>
    </xf>
    <xf numFmtId="0" fontId="11" fillId="0" borderId="0" xfId="0" applyFont="1" applyBorder="1"/>
    <xf numFmtId="169" fontId="11" fillId="0" borderId="0" xfId="0" applyNumberFormat="1" applyFont="1" applyBorder="1"/>
    <xf numFmtId="170" fontId="0" fillId="0" borderId="0" xfId="0" applyNumberFormat="1" applyFont="1" applyBorder="1"/>
    <xf numFmtId="14" fontId="0" fillId="0" borderId="0" xfId="0" applyNumberFormat="1" applyFont="1" applyBorder="1" applyAlignment="1">
      <alignment horizontal="center"/>
    </xf>
    <xf numFmtId="0" fontId="30" fillId="0" borderId="0" xfId="0" applyFont="1" applyBorder="1"/>
    <xf numFmtId="0" fontId="13" fillId="0" borderId="0" xfId="0" applyFont="1" applyAlignment="1">
      <alignment horizontal="centerContinuous"/>
    </xf>
  </cellXfs>
  <cellStyles count="2">
    <cellStyle name="Hyperlink" xfId="1" builtinId="8"/>
    <cellStyle name="Normal" xfId="0" builtinId="0"/>
  </cellStyles>
  <dxfs count="51">
    <dxf>
      <fill>
        <patternFill>
          <bgColor theme="9" tint="0.59996337778862885"/>
        </patternFill>
      </fill>
    </dxf>
    <dxf>
      <font>
        <color rgb="FFFF0000"/>
      </font>
    </dxf>
    <dxf>
      <font>
        <color rgb="FFFF0000"/>
      </font>
    </dxf>
    <dxf>
      <fill>
        <patternFill patternType="solid">
          <fgColor auto="1"/>
          <bgColor indexed="65"/>
        </patternFill>
      </fill>
    </dxf>
    <dxf>
      <font>
        <b/>
        <strike val="0"/>
        <outline val="0"/>
        <shadow val="0"/>
        <u val="none"/>
        <vertAlign val="baseline"/>
        <sz val="14"/>
        <color auto="1"/>
        <name val="Calibri"/>
        <family val="2"/>
        <scheme val="minor"/>
      </font>
      <alignment vertical="bottom" textRotation="0" wrapText="1" indent="0" justifyLastLine="0" shrinkToFit="0" readingOrder="0"/>
    </dxf>
    <dxf>
      <numFmt numFmtId="19" formatCode="m/d/yyyy"/>
      <alignment horizontal="center" vertical="bottom" textRotation="0" wrapText="0" indent="0" justifyLastLine="0" shrinkToFit="0" readingOrder="0"/>
    </dxf>
    <dxf>
      <numFmt numFmtId="170" formatCode="0.0\ &quot;mos&quot;"/>
    </dxf>
    <dxf>
      <font>
        <strike val="0"/>
        <outline val="0"/>
        <shadow val="0"/>
        <u val="none"/>
        <vertAlign val="baseline"/>
        <sz val="11"/>
        <color rgb="FF0000FF"/>
        <name val="Calibri"/>
        <family val="2"/>
        <scheme val="minor"/>
      </font>
      <numFmt numFmtId="169" formatCode="&quot;$&quot;#,##0.00"/>
    </dxf>
    <dxf>
      <font>
        <strike val="0"/>
        <outline val="0"/>
        <shadow val="0"/>
        <u val="none"/>
        <vertAlign val="baseline"/>
        <sz val="11"/>
        <color rgb="FF0000FF"/>
        <name val="Calibri"/>
        <family val="2"/>
        <scheme val="minor"/>
      </font>
    </dxf>
    <dxf>
      <font>
        <strike val="0"/>
        <outline val="0"/>
        <shadow val="0"/>
        <u val="none"/>
        <vertAlign val="baseline"/>
        <sz val="11"/>
        <color rgb="FF0000FF"/>
        <name val="Calibri"/>
        <family val="2"/>
        <scheme val="minor"/>
      </font>
    </dxf>
    <dxf>
      <font>
        <strike val="0"/>
        <outline val="0"/>
        <shadow val="0"/>
        <u val="none"/>
        <vertAlign val="baseline"/>
        <sz val="11"/>
        <color rgb="FF0000FF"/>
        <name val="Calibri"/>
        <family val="2"/>
        <scheme val="minor"/>
      </font>
      <numFmt numFmtId="19" formatCode="m/d/yyyy"/>
      <alignment horizontal="center" vertical="bottom"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Unicode MS"/>
        <scheme val="none"/>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Unicode MS"/>
        <scheme val="none"/>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top" textRotation="0" wrapText="1" indent="0" justifyLastLine="0" shrinkToFit="0" readingOrder="0"/>
    </dxf>
  </dxfs>
  <tableStyles count="0" defaultTableStyle="TableStyleMedium2" defaultPivotStyle="PivotStyleLight16"/>
  <colors>
    <mruColors>
      <color rgb="FF0000FF"/>
      <color rgb="FFCCECFF"/>
      <color rgb="FFFFFFCC"/>
      <color rgb="FF19893C"/>
      <color rgb="FFCCCCFF"/>
      <color rgb="FFFFCC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rnung, Cheryl" refreshedDate="44897.178007986113" createdVersion="8" refreshedVersion="8" minRefreshableVersion="3" recordCount="416" xr:uid="{6B7E31FA-3017-4810-A235-5876D375CF36}">
  <cacheSource type="worksheet">
    <worksheetSource name="Table2"/>
  </cacheSource>
  <cacheFields count="6">
    <cacheField name="Sale Date" numFmtId="14">
      <sharedItems containsSemiMixedTypes="0" containsNonDate="0" containsDate="1" containsString="0" minDate="2017-01-01T00:00:00" maxDate="2017-12-25T00:00:00" count="52">
        <d v="2017-01-01T00:00:00"/>
        <d v="2017-01-08T00:00:00"/>
        <d v="2017-01-15T00:00:00"/>
        <d v="2017-01-22T00:00:00"/>
        <d v="2017-01-29T00:00:00"/>
        <d v="2017-02-05T00:00:00"/>
        <d v="2017-02-12T00:00:00"/>
        <d v="2017-02-19T00:00:00"/>
        <d v="2017-02-26T00:00:00"/>
        <d v="2017-03-05T00:00:00"/>
        <d v="2017-03-12T00:00:00"/>
        <d v="2017-03-19T00:00:00"/>
        <d v="2017-03-26T00:00:00"/>
        <d v="2017-04-02T00:00:00"/>
        <d v="2017-04-09T00:00:00"/>
        <d v="2017-04-16T00:00:00"/>
        <d v="2017-04-23T00:00:00"/>
        <d v="2017-04-30T00:00:00"/>
        <d v="2017-05-07T00:00:00"/>
        <d v="2017-05-14T00:00:00"/>
        <d v="2017-05-21T00:00:00"/>
        <d v="2017-05-28T00:00:00"/>
        <d v="2017-06-04T00:00:00"/>
        <d v="2017-06-11T00:00:00"/>
        <d v="2017-06-18T00:00:00"/>
        <d v="2017-06-25T00:00:00"/>
        <d v="2017-07-02T00:00:00"/>
        <d v="2017-07-09T00:00:00"/>
        <d v="2017-07-16T00:00:00"/>
        <d v="2017-07-23T00:00:00"/>
        <d v="2017-07-30T00:00:00"/>
        <d v="2017-08-06T00:00:00"/>
        <d v="2017-08-13T00:00:00"/>
        <d v="2017-08-20T00:00:00"/>
        <d v="2017-08-27T00:00:00"/>
        <d v="2017-09-03T00:00:00"/>
        <d v="2017-09-10T00:00:00"/>
        <d v="2017-09-17T00:00:00"/>
        <d v="2017-09-24T00:00:00"/>
        <d v="2017-10-01T00:00:00"/>
        <d v="2017-10-08T00:00:00"/>
        <d v="2017-10-15T00:00:00"/>
        <d v="2017-10-22T00:00:00"/>
        <d v="2017-10-29T00:00:00"/>
        <d v="2017-11-05T00:00:00"/>
        <d v="2017-11-12T00:00:00"/>
        <d v="2017-11-19T00:00:00"/>
        <d v="2017-11-26T00:00:00"/>
        <d v="2017-12-03T00:00:00"/>
        <d v="2017-12-10T00:00:00"/>
        <d v="2017-12-17T00:00:00"/>
        <d v="2017-12-24T00:00:00"/>
      </sharedItems>
      <fieldGroup base="0">
        <rangePr groupBy="quarters" startDate="2017-01-01T00:00:00" endDate="2017-12-25T00:00:00"/>
        <groupItems count="6">
          <s v="&lt;1/1/2017"/>
          <s v="Qtr1"/>
          <s v="Qtr2"/>
          <s v="Qtr3"/>
          <s v="Qtr4"/>
          <s v="&gt;12/25/2017"/>
        </groupItems>
      </fieldGroup>
    </cacheField>
    <cacheField name="Department" numFmtId="0">
      <sharedItems count="8">
        <s v="Appliances"/>
        <s v="Electric"/>
        <s v="Flooring"/>
        <s v="Kitchen and Bath"/>
        <s v="Lawn and Garden"/>
        <s v="Lumber"/>
        <s v="Paint"/>
        <s v="Plumbing"/>
      </sharedItems>
    </cacheField>
    <cacheField name="Manager" numFmtId="0">
      <sharedItems count="8">
        <s v="Sally Jones"/>
        <s v="Bob Macky"/>
        <s v="Bill Smoot"/>
        <s v="John Jacobs"/>
        <s v="Jonathon Ralphson"/>
        <s v="Benjamin Tesner"/>
        <s v="Abigail Rae"/>
        <s v="Laura Olson"/>
      </sharedItems>
    </cacheField>
    <cacheField name="Sales" numFmtId="169">
      <sharedItems containsSemiMixedTypes="0" containsString="0" containsNumber="1" minValue="5.78" maxValue="4998.71" count="416">
        <n v="2824.82"/>
        <n v="164.65"/>
        <n v="446.05"/>
        <n v="1914.31"/>
        <n v="3381.88"/>
        <n v="97.21"/>
        <n v="1078.3399999999999"/>
        <n v="49.28"/>
        <n v="2073.2199999999998"/>
        <n v="1999.72"/>
        <n v="2180.13"/>
        <n v="1711.99"/>
        <n v="2139.19"/>
        <n v="2178.21"/>
        <n v="2090.21"/>
        <n v="2142.44"/>
        <n v="191.44"/>
        <n v="63.31"/>
        <n v="2970.64"/>
        <n v="3312.25"/>
        <n v="4434.9399999999996"/>
        <n v="2983.15"/>
        <n v="361.63"/>
        <n v="3287.92"/>
        <n v="426.48"/>
        <n v="2336.84"/>
        <n v="4519.91"/>
        <n v="4171.96"/>
        <n v="247.4"/>
        <n v="3817.34"/>
        <n v="7.75"/>
        <n v="4590.63"/>
        <n v="134.29"/>
        <n v="2836.35"/>
        <n v="1008.23"/>
        <n v="3180.07"/>
        <n v="754.81"/>
        <n v="1325.67"/>
        <n v="561.85"/>
        <n v="4355.4799999999996"/>
        <n v="4938.1499999999996"/>
        <n v="4895.03"/>
        <n v="2072.36"/>
        <n v="4617.9799999999996"/>
        <n v="868.39"/>
        <n v="3404.01"/>
        <n v="777.18"/>
        <n v="3733.31"/>
        <n v="1990.3"/>
        <n v="2117.88"/>
        <n v="3286.3"/>
        <n v="756.88"/>
        <n v="2388.61"/>
        <n v="2472.69"/>
        <n v="1797.51"/>
        <n v="2549.77"/>
        <n v="3415.01"/>
        <n v="3729.68"/>
        <n v="1360.75"/>
        <n v="4685.5600000000004"/>
        <n v="594.21"/>
        <n v="4983.09"/>
        <n v="4112.78"/>
        <n v="2305.21"/>
        <n v="1132.4100000000001"/>
        <n v="2209.33"/>
        <n v="3260.14"/>
        <n v="4749.6099999999997"/>
        <n v="1416.6"/>
        <n v="3320.49"/>
        <n v="1783.88"/>
        <n v="4768.18"/>
        <n v="2090.9299999999998"/>
        <n v="1782.79"/>
        <n v="862.73"/>
        <n v="3598.47"/>
        <n v="2486.21"/>
        <n v="1322.8"/>
        <n v="3015.68"/>
        <n v="3059.37"/>
        <n v="1054.8599999999999"/>
        <n v="1679.87"/>
        <n v="955.43"/>
        <n v="2045.9"/>
        <n v="4945.92"/>
        <n v="3997.68"/>
        <n v="4273.6400000000003"/>
        <n v="4305.78"/>
        <n v="2045.44"/>
        <n v="4201.7"/>
        <n v="4841.43"/>
        <n v="4674.3500000000004"/>
        <n v="3927.41"/>
        <n v="1388.09"/>
        <n v="3561.58"/>
        <n v="1363.89"/>
        <n v="974.71"/>
        <n v="78.56"/>
        <n v="1037.5899999999999"/>
        <n v="39.29"/>
        <n v="1760.62"/>
        <n v="3414.4"/>
        <n v="945.52"/>
        <n v="396.56"/>
        <n v="1744.4"/>
        <n v="4943.84"/>
        <n v="252.04"/>
        <n v="3651.17"/>
        <n v="1419.54"/>
        <n v="998.59"/>
        <n v="4924.51"/>
        <n v="1749.38"/>
        <n v="3504.58"/>
        <n v="3410.88"/>
        <n v="3410.32"/>
        <n v="1729.81"/>
        <n v="1564.33"/>
        <n v="2020.46"/>
        <n v="1778.54"/>
        <n v="872.8"/>
        <n v="2527.71"/>
        <n v="3464.24"/>
        <n v="1004.02"/>
        <n v="4997.8599999999997"/>
        <n v="4892.49"/>
        <n v="4977.79"/>
        <n v="810.43"/>
        <n v="1043.43"/>
        <n v="2230.92"/>
        <n v="3523.27"/>
        <n v="3349.68"/>
        <n v="60.38"/>
        <n v="1268.51"/>
        <n v="717.66"/>
        <n v="1798.38"/>
        <n v="856.58"/>
        <n v="234.57"/>
        <n v="1859.33"/>
        <n v="4038.84"/>
        <n v="4656.8100000000004"/>
        <n v="3924.2"/>
        <n v="1034.3599999999999"/>
        <n v="846.24"/>
        <n v="2937.8"/>
        <n v="997.36"/>
        <n v="2012.21"/>
        <n v="4652.0600000000004"/>
        <n v="2054.96"/>
        <n v="3269.8"/>
        <n v="3155.52"/>
        <n v="1816.6"/>
        <n v="3787.5"/>
        <n v="11.36"/>
        <n v="292.74"/>
        <n v="3245.38"/>
        <n v="2822.69"/>
        <n v="2851.16"/>
        <n v="3317.6"/>
        <n v="3398.34"/>
        <n v="3831"/>
        <n v="2916.31"/>
        <n v="3135.55"/>
        <n v="3622.13"/>
        <n v="397.41"/>
        <n v="2500.12"/>
        <n v="2469.81"/>
        <n v="2436.27"/>
        <n v="1154.53"/>
        <n v="3645.16"/>
        <n v="4992.01"/>
        <n v="470.52"/>
        <n v="4125.09"/>
        <n v="402.66"/>
        <n v="1923.26"/>
        <n v="1859.87"/>
        <n v="4631.96"/>
        <n v="3057.09"/>
        <n v="1417.11"/>
        <n v="43.71"/>
        <n v="2616.81"/>
        <n v="4589.93"/>
        <n v="3219.83"/>
        <n v="1711.55"/>
        <n v="4058.01"/>
        <n v="1535.93"/>
        <n v="2999.98"/>
        <n v="261.33"/>
        <n v="1935.89"/>
        <n v="242.6"/>
        <n v="4129"/>
        <n v="435.64"/>
        <n v="1780.12"/>
        <n v="1550.28"/>
        <n v="201.4"/>
        <n v="4606.33"/>
        <n v="1865.87"/>
        <n v="4177.83"/>
        <n v="3036.48"/>
        <n v="4551.87"/>
        <n v="1191.1500000000001"/>
        <n v="1489.46"/>
        <n v="3438.65"/>
        <n v="391.28"/>
        <n v="4292"/>
        <n v="390.55"/>
        <n v="3760.71"/>
        <n v="3978.89"/>
        <n v="3176.83"/>
        <n v="256.98"/>
        <n v="4144.09"/>
        <n v="4166.38"/>
        <n v="76.680000000000007"/>
        <n v="3224.96"/>
        <n v="3386.51"/>
        <n v="2299.2399999999998"/>
        <n v="4673.72"/>
        <n v="107.11"/>
        <n v="3349.54"/>
        <n v="2522.5"/>
        <n v="772.35"/>
        <n v="2451.34"/>
        <n v="3512.7"/>
        <n v="2092.17"/>
        <n v="2498.75"/>
        <n v="3441.52"/>
        <n v="2326.0700000000002"/>
        <n v="1541.01"/>
        <n v="2880.51"/>
        <n v="4766.87"/>
        <n v="1182.98"/>
        <n v="2054.61"/>
        <n v="4213.7"/>
        <n v="2209.09"/>
        <n v="1940.91"/>
        <n v="2028.24"/>
        <n v="1962.99"/>
        <n v="4944.88"/>
        <n v="2768.33"/>
        <n v="2158.14"/>
        <n v="2289.6999999999998"/>
        <n v="2618.7800000000002"/>
        <n v="4905.28"/>
        <n v="3849.85"/>
        <n v="4311.6000000000004"/>
        <n v="2602.19"/>
        <n v="2059.6"/>
        <n v="1879.53"/>
        <n v="2110.61"/>
        <n v="3885.91"/>
        <n v="1307.77"/>
        <n v="2359.34"/>
        <n v="4067.85"/>
        <n v="2355.37"/>
        <n v="2821.57"/>
        <n v="3801.19"/>
        <n v="4210.37"/>
        <n v="956.79"/>
        <n v="2885.73"/>
        <n v="3147.02"/>
        <n v="4236.4399999999996"/>
        <n v="2708.46"/>
        <n v="75.33"/>
        <n v="3003.37"/>
        <n v="4786.3900000000003"/>
        <n v="620.09"/>
        <n v="3806.34"/>
        <n v="4029.08"/>
        <n v="4702.58"/>
        <n v="3078.84"/>
        <n v="2683.54"/>
        <n v="4014.04"/>
        <n v="3438.8"/>
        <n v="4384.74"/>
        <n v="3608.69"/>
        <n v="417.02"/>
        <n v="3653.32"/>
        <n v="2167.17"/>
        <n v="3578.97"/>
        <n v="1404.52"/>
        <n v="1563.94"/>
        <n v="192.86"/>
        <n v="2968.57"/>
        <n v="4290.7299999999996"/>
        <n v="3206.86"/>
        <n v="1941.57"/>
        <n v="46.7"/>
        <n v="2799.08"/>
        <n v="4096.38"/>
        <n v="1626.88"/>
        <n v="2222.1999999999998"/>
        <n v="4577.71"/>
        <n v="3291.86"/>
        <n v="2937.41"/>
        <n v="4519.4799999999996"/>
        <n v="973.1"/>
        <n v="3881.11"/>
        <n v="261.47000000000003"/>
        <n v="4474.47"/>
        <n v="3700.39"/>
        <n v="1778.6"/>
        <n v="4391.96"/>
        <n v="3881.05"/>
        <n v="2541.14"/>
        <n v="18.29"/>
        <n v="3458.04"/>
        <n v="3499.86"/>
        <n v="4379.29"/>
        <n v="4615.42"/>
        <n v="2475.31"/>
        <n v="1478.06"/>
        <n v="4998.71"/>
        <n v="83.41"/>
        <n v="3954.53"/>
        <n v="1780.19"/>
        <n v="2178.2600000000002"/>
        <n v="35.97"/>
        <n v="953.42"/>
        <n v="1685.62"/>
        <n v="1000.52"/>
        <n v="851.71"/>
        <n v="1577.79"/>
        <n v="3092.82"/>
        <n v="2749.43"/>
        <n v="1729.46"/>
        <n v="3392.39"/>
        <n v="899.38"/>
        <n v="675.43"/>
        <n v="794.82"/>
        <n v="268.95"/>
        <n v="417.29"/>
        <n v="136.54"/>
        <n v="3401.84"/>
        <n v="1445.06"/>
        <n v="3226"/>
        <n v="3661.7"/>
        <n v="2150.52"/>
        <n v="4533.2700000000004"/>
        <n v="2678.85"/>
        <n v="1586.81"/>
        <n v="2620.92"/>
        <n v="86.59"/>
        <n v="448.61"/>
        <n v="864.92"/>
        <n v="2636.82"/>
        <n v="1553.5"/>
        <n v="3396.42"/>
        <n v="562.02"/>
        <n v="1649.72"/>
        <n v="4280.7"/>
        <n v="81.459999999999994"/>
        <n v="4772.12"/>
        <n v="2276.15"/>
        <n v="1740.08"/>
        <n v="83.09"/>
        <n v="1128.1199999999999"/>
        <n v="1403.11"/>
        <n v="2112.61"/>
        <n v="1120.24"/>
        <n v="1777.45"/>
        <n v="2372.5300000000002"/>
        <n v="4074.59"/>
        <n v="3116.35"/>
        <n v="1271.8399999999999"/>
        <n v="2056.14"/>
        <n v="4286.41"/>
        <n v="4006.14"/>
        <n v="1802.59"/>
        <n v="16.670000000000002"/>
        <n v="1153.6099999999999"/>
        <n v="3846.91"/>
        <n v="3510.47"/>
        <n v="2565.9"/>
        <n v="2591.0700000000002"/>
        <n v="2030.47"/>
        <n v="77.23"/>
        <n v="2169.46"/>
        <n v="432.32"/>
        <n v="1903.56"/>
        <n v="4834.9399999999996"/>
        <n v="1401.72"/>
        <n v="3205.46"/>
        <n v="1595.37"/>
        <n v="1515.64"/>
        <n v="3425.89"/>
        <n v="4645.93"/>
        <n v="3570.79"/>
        <n v="1821.2"/>
        <n v="896.43"/>
        <n v="84.38"/>
        <n v="2866.46"/>
        <n v="4644"/>
        <n v="1023.34"/>
        <n v="889.13"/>
        <n v="2843.05"/>
        <n v="2178.92"/>
        <n v="4689.87"/>
        <n v="2427.81"/>
        <n v="2339.83"/>
        <n v="1094.3"/>
        <n v="616.38"/>
        <n v="3532.52"/>
        <n v="5.78"/>
        <n v="397.49"/>
        <n v="2837.76"/>
        <n v="868.73"/>
        <n v="2079.0100000000002"/>
        <n v="1391.84"/>
        <n v="4885.6899999999996"/>
        <n v="585.24"/>
        <n v="4469.2299999999996"/>
        <n v="3756.17"/>
        <n v="1897.97"/>
        <n v="4988.34"/>
        <n v="3935.62"/>
        <n v="2728.46"/>
        <n v="802.88"/>
      </sharedItems>
    </cacheField>
    <cacheField name="Time Since Sale" numFmtId="170">
      <sharedItems containsSemiMixedTypes="0" containsString="0" containsNumber="1" minValue="59.282519397535367" maxValue="71.01414879050661"/>
    </cacheField>
    <cacheField name="Warranty Expires" numFmtId="14">
      <sharedItems containsSemiMixedTypes="0" containsNonDate="0" containsDate="1" containsString="0" minDate="2022-01-01T00:00:00" maxDate="2022-12-2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6">
  <r>
    <x v="0"/>
    <x v="0"/>
    <x v="0"/>
    <x v="0"/>
    <n v="71.01414879050661"/>
    <d v="2022-01-01T00:00:00"/>
  </r>
  <r>
    <x v="0"/>
    <x v="1"/>
    <x v="1"/>
    <x v="1"/>
    <n v="71.01414879050661"/>
    <d v="2022-01-01T00:00:00"/>
  </r>
  <r>
    <x v="0"/>
    <x v="2"/>
    <x v="2"/>
    <x v="2"/>
    <n v="71.01414879050661"/>
    <d v="2022-01-01T00:00:00"/>
  </r>
  <r>
    <x v="0"/>
    <x v="3"/>
    <x v="3"/>
    <x v="3"/>
    <n v="71.01414879050661"/>
    <d v="2022-01-01T00:00:00"/>
  </r>
  <r>
    <x v="0"/>
    <x v="4"/>
    <x v="4"/>
    <x v="4"/>
    <n v="71.01414879050661"/>
    <d v="2022-01-01T00:00:00"/>
  </r>
  <r>
    <x v="0"/>
    <x v="5"/>
    <x v="5"/>
    <x v="5"/>
    <n v="71.01414879050661"/>
    <d v="2022-01-01T00:00:00"/>
  </r>
  <r>
    <x v="0"/>
    <x v="6"/>
    <x v="6"/>
    <x v="6"/>
    <n v="71.01414879050661"/>
    <d v="2022-01-01T00:00:00"/>
  </r>
  <r>
    <x v="0"/>
    <x v="7"/>
    <x v="7"/>
    <x v="7"/>
    <n v="71.01414879050661"/>
    <d v="2022-01-01T00:00:00"/>
  </r>
  <r>
    <x v="1"/>
    <x v="0"/>
    <x v="0"/>
    <x v="8"/>
    <n v="70.784116841624837"/>
    <d v="2022-01-08T00:00:00"/>
  </r>
  <r>
    <x v="1"/>
    <x v="1"/>
    <x v="1"/>
    <x v="9"/>
    <n v="70.784116841624837"/>
    <d v="2022-01-08T00:00:00"/>
  </r>
  <r>
    <x v="1"/>
    <x v="2"/>
    <x v="2"/>
    <x v="10"/>
    <n v="70.784116841624837"/>
    <d v="2022-01-08T00:00:00"/>
  </r>
  <r>
    <x v="1"/>
    <x v="3"/>
    <x v="3"/>
    <x v="11"/>
    <n v="70.784116841624837"/>
    <d v="2022-01-08T00:00:00"/>
  </r>
  <r>
    <x v="1"/>
    <x v="4"/>
    <x v="4"/>
    <x v="12"/>
    <n v="70.784116841624837"/>
    <d v="2022-01-08T00:00:00"/>
  </r>
  <r>
    <x v="1"/>
    <x v="5"/>
    <x v="5"/>
    <x v="13"/>
    <n v="70.784116841624837"/>
    <d v="2022-01-08T00:00:00"/>
  </r>
  <r>
    <x v="1"/>
    <x v="6"/>
    <x v="6"/>
    <x v="14"/>
    <n v="70.784116841624837"/>
    <d v="2022-01-08T00:00:00"/>
  </r>
  <r>
    <x v="1"/>
    <x v="7"/>
    <x v="7"/>
    <x v="15"/>
    <n v="70.784116841624837"/>
    <d v="2022-01-08T00:00:00"/>
  </r>
  <r>
    <x v="2"/>
    <x v="0"/>
    <x v="0"/>
    <x v="16"/>
    <n v="70.554084892743035"/>
    <d v="2022-01-15T00:00:00"/>
  </r>
  <r>
    <x v="2"/>
    <x v="1"/>
    <x v="1"/>
    <x v="17"/>
    <n v="70.554084892743035"/>
    <d v="2022-01-15T00:00:00"/>
  </r>
  <r>
    <x v="2"/>
    <x v="2"/>
    <x v="2"/>
    <x v="18"/>
    <n v="70.554084892743035"/>
    <d v="2022-01-15T00:00:00"/>
  </r>
  <r>
    <x v="2"/>
    <x v="3"/>
    <x v="3"/>
    <x v="19"/>
    <n v="70.554084892743035"/>
    <d v="2022-01-15T00:00:00"/>
  </r>
  <r>
    <x v="2"/>
    <x v="4"/>
    <x v="4"/>
    <x v="20"/>
    <n v="70.554084892743035"/>
    <d v="2022-01-15T00:00:00"/>
  </r>
  <r>
    <x v="2"/>
    <x v="5"/>
    <x v="5"/>
    <x v="21"/>
    <n v="70.554084892743035"/>
    <d v="2022-01-15T00:00:00"/>
  </r>
  <r>
    <x v="2"/>
    <x v="6"/>
    <x v="6"/>
    <x v="22"/>
    <n v="70.554084892743035"/>
    <d v="2022-01-15T00:00:00"/>
  </r>
  <r>
    <x v="2"/>
    <x v="7"/>
    <x v="7"/>
    <x v="23"/>
    <n v="70.554084892743035"/>
    <d v="2022-01-15T00:00:00"/>
  </r>
  <r>
    <x v="3"/>
    <x v="0"/>
    <x v="0"/>
    <x v="24"/>
    <n v="70.324052943861247"/>
    <d v="2022-01-22T00:00:00"/>
  </r>
  <r>
    <x v="3"/>
    <x v="1"/>
    <x v="1"/>
    <x v="25"/>
    <n v="70.324052943861247"/>
    <d v="2022-01-22T00:00:00"/>
  </r>
  <r>
    <x v="3"/>
    <x v="2"/>
    <x v="2"/>
    <x v="26"/>
    <n v="70.324052943861247"/>
    <d v="2022-01-22T00:00:00"/>
  </r>
  <r>
    <x v="3"/>
    <x v="3"/>
    <x v="3"/>
    <x v="27"/>
    <n v="70.324052943861247"/>
    <d v="2022-01-22T00:00:00"/>
  </r>
  <r>
    <x v="3"/>
    <x v="4"/>
    <x v="4"/>
    <x v="28"/>
    <n v="70.324052943861247"/>
    <d v="2022-01-22T00:00:00"/>
  </r>
  <r>
    <x v="3"/>
    <x v="5"/>
    <x v="5"/>
    <x v="29"/>
    <n v="70.324052943861247"/>
    <d v="2022-01-22T00:00:00"/>
  </r>
  <r>
    <x v="3"/>
    <x v="6"/>
    <x v="6"/>
    <x v="30"/>
    <n v="70.324052943861247"/>
    <d v="2022-01-22T00:00:00"/>
  </r>
  <r>
    <x v="3"/>
    <x v="7"/>
    <x v="7"/>
    <x v="31"/>
    <n v="70.324052943861247"/>
    <d v="2022-01-22T00:00:00"/>
  </r>
  <r>
    <x v="4"/>
    <x v="0"/>
    <x v="0"/>
    <x v="32"/>
    <n v="70.094020994979459"/>
    <d v="2022-01-29T00:00:00"/>
  </r>
  <r>
    <x v="4"/>
    <x v="1"/>
    <x v="1"/>
    <x v="33"/>
    <n v="70.094020994979459"/>
    <d v="2022-01-29T00:00:00"/>
  </r>
  <r>
    <x v="4"/>
    <x v="2"/>
    <x v="2"/>
    <x v="34"/>
    <n v="70.094020994979459"/>
    <d v="2022-01-29T00:00:00"/>
  </r>
  <r>
    <x v="4"/>
    <x v="3"/>
    <x v="3"/>
    <x v="35"/>
    <n v="70.094020994979459"/>
    <d v="2022-01-29T00:00:00"/>
  </r>
  <r>
    <x v="4"/>
    <x v="4"/>
    <x v="4"/>
    <x v="36"/>
    <n v="70.094020994979459"/>
    <d v="2022-01-29T00:00:00"/>
  </r>
  <r>
    <x v="4"/>
    <x v="5"/>
    <x v="5"/>
    <x v="37"/>
    <n v="70.094020994979459"/>
    <d v="2022-01-29T00:00:00"/>
  </r>
  <r>
    <x v="4"/>
    <x v="6"/>
    <x v="6"/>
    <x v="38"/>
    <n v="70.094020994979459"/>
    <d v="2022-01-29T00:00:00"/>
  </r>
  <r>
    <x v="4"/>
    <x v="7"/>
    <x v="7"/>
    <x v="39"/>
    <n v="70.094020994979459"/>
    <d v="2022-01-29T00:00:00"/>
  </r>
  <r>
    <x v="5"/>
    <x v="0"/>
    <x v="0"/>
    <x v="40"/>
    <n v="69.863989046097672"/>
    <d v="2022-02-05T00:00:00"/>
  </r>
  <r>
    <x v="5"/>
    <x v="1"/>
    <x v="1"/>
    <x v="41"/>
    <n v="69.863989046097672"/>
    <d v="2022-02-05T00:00:00"/>
  </r>
  <r>
    <x v="5"/>
    <x v="2"/>
    <x v="2"/>
    <x v="42"/>
    <n v="69.863989046097672"/>
    <d v="2022-02-05T00:00:00"/>
  </r>
  <r>
    <x v="5"/>
    <x v="3"/>
    <x v="3"/>
    <x v="43"/>
    <n v="69.863989046097672"/>
    <d v="2022-02-05T00:00:00"/>
  </r>
  <r>
    <x v="5"/>
    <x v="4"/>
    <x v="4"/>
    <x v="44"/>
    <n v="69.863989046097672"/>
    <d v="2022-02-05T00:00:00"/>
  </r>
  <r>
    <x v="5"/>
    <x v="5"/>
    <x v="5"/>
    <x v="45"/>
    <n v="69.863989046097672"/>
    <d v="2022-02-05T00:00:00"/>
  </r>
  <r>
    <x v="5"/>
    <x v="6"/>
    <x v="6"/>
    <x v="46"/>
    <n v="69.863989046097672"/>
    <d v="2022-02-05T00:00:00"/>
  </r>
  <r>
    <x v="5"/>
    <x v="7"/>
    <x v="7"/>
    <x v="47"/>
    <n v="69.863989046097672"/>
    <d v="2022-02-05T00:00:00"/>
  </r>
  <r>
    <x v="6"/>
    <x v="0"/>
    <x v="0"/>
    <x v="48"/>
    <n v="69.63395709721587"/>
    <d v="2022-02-12T00:00:00"/>
  </r>
  <r>
    <x v="6"/>
    <x v="1"/>
    <x v="1"/>
    <x v="49"/>
    <n v="69.63395709721587"/>
    <d v="2022-02-12T00:00:00"/>
  </r>
  <r>
    <x v="6"/>
    <x v="2"/>
    <x v="2"/>
    <x v="50"/>
    <n v="69.63395709721587"/>
    <d v="2022-02-12T00:00:00"/>
  </r>
  <r>
    <x v="6"/>
    <x v="3"/>
    <x v="3"/>
    <x v="51"/>
    <n v="69.63395709721587"/>
    <d v="2022-02-12T00:00:00"/>
  </r>
  <r>
    <x v="6"/>
    <x v="4"/>
    <x v="4"/>
    <x v="52"/>
    <n v="69.63395709721587"/>
    <d v="2022-02-12T00:00:00"/>
  </r>
  <r>
    <x v="6"/>
    <x v="5"/>
    <x v="5"/>
    <x v="53"/>
    <n v="69.63395709721587"/>
    <d v="2022-02-12T00:00:00"/>
  </r>
  <r>
    <x v="6"/>
    <x v="6"/>
    <x v="6"/>
    <x v="54"/>
    <n v="69.63395709721587"/>
    <d v="2022-02-12T00:00:00"/>
  </r>
  <r>
    <x v="6"/>
    <x v="7"/>
    <x v="7"/>
    <x v="55"/>
    <n v="69.63395709721587"/>
    <d v="2022-02-12T00:00:00"/>
  </r>
  <r>
    <x v="7"/>
    <x v="0"/>
    <x v="0"/>
    <x v="56"/>
    <n v="69.403925148334096"/>
    <d v="2022-02-19T00:00:00"/>
  </r>
  <r>
    <x v="7"/>
    <x v="1"/>
    <x v="1"/>
    <x v="57"/>
    <n v="69.403925148334096"/>
    <d v="2022-02-19T00:00:00"/>
  </r>
  <r>
    <x v="7"/>
    <x v="2"/>
    <x v="2"/>
    <x v="58"/>
    <n v="69.403925148334096"/>
    <d v="2022-02-19T00:00:00"/>
  </r>
  <r>
    <x v="7"/>
    <x v="3"/>
    <x v="3"/>
    <x v="59"/>
    <n v="69.403925148334096"/>
    <d v="2022-02-19T00:00:00"/>
  </r>
  <r>
    <x v="7"/>
    <x v="4"/>
    <x v="4"/>
    <x v="60"/>
    <n v="69.403925148334096"/>
    <d v="2022-02-19T00:00:00"/>
  </r>
  <r>
    <x v="7"/>
    <x v="5"/>
    <x v="5"/>
    <x v="61"/>
    <n v="69.403925148334096"/>
    <d v="2022-02-19T00:00:00"/>
  </r>
  <r>
    <x v="7"/>
    <x v="6"/>
    <x v="6"/>
    <x v="62"/>
    <n v="69.403925148334096"/>
    <d v="2022-02-19T00:00:00"/>
  </r>
  <r>
    <x v="7"/>
    <x v="7"/>
    <x v="7"/>
    <x v="63"/>
    <n v="69.403925148334096"/>
    <d v="2022-02-19T00:00:00"/>
  </r>
  <r>
    <x v="8"/>
    <x v="0"/>
    <x v="0"/>
    <x v="64"/>
    <n v="69.173893199452294"/>
    <d v="2022-02-26T00:00:00"/>
  </r>
  <r>
    <x v="8"/>
    <x v="1"/>
    <x v="1"/>
    <x v="65"/>
    <n v="69.173893199452294"/>
    <d v="2022-02-26T00:00:00"/>
  </r>
  <r>
    <x v="8"/>
    <x v="2"/>
    <x v="2"/>
    <x v="66"/>
    <n v="69.173893199452294"/>
    <d v="2022-02-26T00:00:00"/>
  </r>
  <r>
    <x v="8"/>
    <x v="3"/>
    <x v="3"/>
    <x v="67"/>
    <n v="69.173893199452294"/>
    <d v="2022-02-26T00:00:00"/>
  </r>
  <r>
    <x v="8"/>
    <x v="4"/>
    <x v="4"/>
    <x v="68"/>
    <n v="69.173893199452294"/>
    <d v="2022-02-26T00:00:00"/>
  </r>
  <r>
    <x v="8"/>
    <x v="5"/>
    <x v="5"/>
    <x v="69"/>
    <n v="69.173893199452294"/>
    <d v="2022-02-26T00:00:00"/>
  </r>
  <r>
    <x v="8"/>
    <x v="6"/>
    <x v="6"/>
    <x v="70"/>
    <n v="69.173893199452294"/>
    <d v="2022-02-26T00:00:00"/>
  </r>
  <r>
    <x v="8"/>
    <x v="7"/>
    <x v="7"/>
    <x v="71"/>
    <n v="69.173893199452294"/>
    <d v="2022-02-26T00:00:00"/>
  </r>
  <r>
    <x v="9"/>
    <x v="0"/>
    <x v="0"/>
    <x v="72"/>
    <n v="68.943861250570507"/>
    <d v="2022-03-05T00:00:00"/>
  </r>
  <r>
    <x v="9"/>
    <x v="1"/>
    <x v="1"/>
    <x v="73"/>
    <n v="68.943861250570507"/>
    <d v="2022-03-05T00:00:00"/>
  </r>
  <r>
    <x v="9"/>
    <x v="2"/>
    <x v="2"/>
    <x v="74"/>
    <n v="68.943861250570507"/>
    <d v="2022-03-05T00:00:00"/>
  </r>
  <r>
    <x v="9"/>
    <x v="3"/>
    <x v="3"/>
    <x v="75"/>
    <n v="68.943861250570507"/>
    <d v="2022-03-05T00:00:00"/>
  </r>
  <r>
    <x v="9"/>
    <x v="4"/>
    <x v="4"/>
    <x v="76"/>
    <n v="68.943861250570507"/>
    <d v="2022-03-05T00:00:00"/>
  </r>
  <r>
    <x v="9"/>
    <x v="5"/>
    <x v="5"/>
    <x v="77"/>
    <n v="68.943861250570507"/>
    <d v="2022-03-05T00:00:00"/>
  </r>
  <r>
    <x v="9"/>
    <x v="6"/>
    <x v="6"/>
    <x v="78"/>
    <n v="68.943861250570507"/>
    <d v="2022-03-05T00:00:00"/>
  </r>
  <r>
    <x v="9"/>
    <x v="7"/>
    <x v="7"/>
    <x v="79"/>
    <n v="68.943861250570507"/>
    <d v="2022-03-05T00:00:00"/>
  </r>
  <r>
    <x v="10"/>
    <x v="0"/>
    <x v="0"/>
    <x v="80"/>
    <n v="68.713829301688719"/>
    <d v="2022-03-12T00:00:00"/>
  </r>
  <r>
    <x v="10"/>
    <x v="1"/>
    <x v="1"/>
    <x v="81"/>
    <n v="68.713829301688719"/>
    <d v="2022-03-12T00:00:00"/>
  </r>
  <r>
    <x v="10"/>
    <x v="2"/>
    <x v="2"/>
    <x v="82"/>
    <n v="68.713829301688719"/>
    <d v="2022-03-12T00:00:00"/>
  </r>
  <r>
    <x v="10"/>
    <x v="3"/>
    <x v="3"/>
    <x v="83"/>
    <n v="68.713829301688719"/>
    <d v="2022-03-12T00:00:00"/>
  </r>
  <r>
    <x v="10"/>
    <x v="4"/>
    <x v="4"/>
    <x v="84"/>
    <n v="68.713829301688719"/>
    <d v="2022-03-12T00:00:00"/>
  </r>
  <r>
    <x v="10"/>
    <x v="5"/>
    <x v="5"/>
    <x v="85"/>
    <n v="68.713829301688719"/>
    <d v="2022-03-12T00:00:00"/>
  </r>
  <r>
    <x v="10"/>
    <x v="6"/>
    <x v="6"/>
    <x v="86"/>
    <n v="68.713829301688719"/>
    <d v="2022-03-12T00:00:00"/>
  </r>
  <r>
    <x v="10"/>
    <x v="7"/>
    <x v="7"/>
    <x v="87"/>
    <n v="68.713829301688719"/>
    <d v="2022-03-12T00:00:00"/>
  </r>
  <r>
    <x v="11"/>
    <x v="0"/>
    <x v="0"/>
    <x v="88"/>
    <n v="68.483797352806931"/>
    <d v="2022-03-19T00:00:00"/>
  </r>
  <r>
    <x v="11"/>
    <x v="1"/>
    <x v="1"/>
    <x v="89"/>
    <n v="68.483797352806931"/>
    <d v="2022-03-19T00:00:00"/>
  </r>
  <r>
    <x v="11"/>
    <x v="2"/>
    <x v="2"/>
    <x v="90"/>
    <n v="68.483797352806931"/>
    <d v="2022-03-19T00:00:00"/>
  </r>
  <r>
    <x v="11"/>
    <x v="3"/>
    <x v="3"/>
    <x v="91"/>
    <n v="68.483797352806931"/>
    <d v="2022-03-19T00:00:00"/>
  </r>
  <r>
    <x v="11"/>
    <x v="4"/>
    <x v="4"/>
    <x v="92"/>
    <n v="68.483797352806931"/>
    <d v="2022-03-19T00:00:00"/>
  </r>
  <r>
    <x v="11"/>
    <x v="5"/>
    <x v="5"/>
    <x v="93"/>
    <n v="68.483797352806931"/>
    <d v="2022-03-19T00:00:00"/>
  </r>
  <r>
    <x v="11"/>
    <x v="6"/>
    <x v="6"/>
    <x v="94"/>
    <n v="68.483797352806931"/>
    <d v="2022-03-19T00:00:00"/>
  </r>
  <r>
    <x v="11"/>
    <x v="7"/>
    <x v="7"/>
    <x v="95"/>
    <n v="68.483797352806931"/>
    <d v="2022-03-19T00:00:00"/>
  </r>
  <r>
    <x v="12"/>
    <x v="0"/>
    <x v="7"/>
    <x v="96"/>
    <n v="68.253765403925144"/>
    <d v="2022-03-26T00:00:00"/>
  </r>
  <r>
    <x v="12"/>
    <x v="1"/>
    <x v="0"/>
    <x v="97"/>
    <n v="68.253765403925144"/>
    <d v="2022-03-26T00:00:00"/>
  </r>
  <r>
    <x v="12"/>
    <x v="2"/>
    <x v="1"/>
    <x v="98"/>
    <n v="68.253765403925144"/>
    <d v="2022-03-26T00:00:00"/>
  </r>
  <r>
    <x v="12"/>
    <x v="3"/>
    <x v="2"/>
    <x v="99"/>
    <n v="68.253765403925144"/>
    <d v="2022-03-26T00:00:00"/>
  </r>
  <r>
    <x v="12"/>
    <x v="4"/>
    <x v="3"/>
    <x v="100"/>
    <n v="68.253765403925144"/>
    <d v="2022-03-26T00:00:00"/>
  </r>
  <r>
    <x v="12"/>
    <x v="5"/>
    <x v="4"/>
    <x v="101"/>
    <n v="68.253765403925144"/>
    <d v="2022-03-26T00:00:00"/>
  </r>
  <r>
    <x v="12"/>
    <x v="6"/>
    <x v="5"/>
    <x v="102"/>
    <n v="68.253765403925144"/>
    <d v="2022-03-26T00:00:00"/>
  </r>
  <r>
    <x v="12"/>
    <x v="7"/>
    <x v="6"/>
    <x v="103"/>
    <n v="68.253765403925144"/>
    <d v="2022-03-26T00:00:00"/>
  </r>
  <r>
    <x v="13"/>
    <x v="0"/>
    <x v="7"/>
    <x v="104"/>
    <n v="68.023733455043356"/>
    <d v="2022-04-02T00:00:00"/>
  </r>
  <r>
    <x v="13"/>
    <x v="1"/>
    <x v="0"/>
    <x v="105"/>
    <n v="68.023733455043356"/>
    <d v="2022-04-02T00:00:00"/>
  </r>
  <r>
    <x v="13"/>
    <x v="2"/>
    <x v="1"/>
    <x v="106"/>
    <n v="68.023733455043356"/>
    <d v="2022-04-02T00:00:00"/>
  </r>
  <r>
    <x v="13"/>
    <x v="3"/>
    <x v="2"/>
    <x v="107"/>
    <n v="68.023733455043356"/>
    <d v="2022-04-02T00:00:00"/>
  </r>
  <r>
    <x v="13"/>
    <x v="4"/>
    <x v="3"/>
    <x v="108"/>
    <n v="68.023733455043356"/>
    <d v="2022-04-02T00:00:00"/>
  </r>
  <r>
    <x v="13"/>
    <x v="5"/>
    <x v="4"/>
    <x v="109"/>
    <n v="68.023733455043356"/>
    <d v="2022-04-02T00:00:00"/>
  </r>
  <r>
    <x v="13"/>
    <x v="6"/>
    <x v="5"/>
    <x v="110"/>
    <n v="68.023733455043356"/>
    <d v="2022-04-02T00:00:00"/>
  </r>
  <r>
    <x v="13"/>
    <x v="7"/>
    <x v="6"/>
    <x v="111"/>
    <n v="68.023733455043356"/>
    <d v="2022-04-02T00:00:00"/>
  </r>
  <r>
    <x v="14"/>
    <x v="0"/>
    <x v="7"/>
    <x v="112"/>
    <n v="67.793701506161568"/>
    <d v="2022-04-09T00:00:00"/>
  </r>
  <r>
    <x v="14"/>
    <x v="1"/>
    <x v="0"/>
    <x v="113"/>
    <n v="67.793701506161568"/>
    <d v="2022-04-09T00:00:00"/>
  </r>
  <r>
    <x v="14"/>
    <x v="2"/>
    <x v="1"/>
    <x v="114"/>
    <n v="67.793701506161568"/>
    <d v="2022-04-09T00:00:00"/>
  </r>
  <r>
    <x v="14"/>
    <x v="3"/>
    <x v="2"/>
    <x v="115"/>
    <n v="67.793701506161568"/>
    <d v="2022-04-09T00:00:00"/>
  </r>
  <r>
    <x v="14"/>
    <x v="4"/>
    <x v="3"/>
    <x v="116"/>
    <n v="67.793701506161568"/>
    <d v="2022-04-09T00:00:00"/>
  </r>
  <r>
    <x v="14"/>
    <x v="5"/>
    <x v="4"/>
    <x v="117"/>
    <n v="67.793701506161568"/>
    <d v="2022-04-09T00:00:00"/>
  </r>
  <r>
    <x v="14"/>
    <x v="6"/>
    <x v="5"/>
    <x v="118"/>
    <n v="67.793701506161568"/>
    <d v="2022-04-09T00:00:00"/>
  </r>
  <r>
    <x v="14"/>
    <x v="7"/>
    <x v="6"/>
    <x v="119"/>
    <n v="67.793701506161568"/>
    <d v="2022-04-09T00:00:00"/>
  </r>
  <r>
    <x v="15"/>
    <x v="0"/>
    <x v="7"/>
    <x v="120"/>
    <n v="67.563669557279781"/>
    <d v="2022-04-16T00:00:00"/>
  </r>
  <r>
    <x v="15"/>
    <x v="1"/>
    <x v="0"/>
    <x v="121"/>
    <n v="67.563669557279781"/>
    <d v="2022-04-16T00:00:00"/>
  </r>
  <r>
    <x v="15"/>
    <x v="2"/>
    <x v="1"/>
    <x v="122"/>
    <n v="67.563669557279781"/>
    <d v="2022-04-16T00:00:00"/>
  </r>
  <r>
    <x v="15"/>
    <x v="3"/>
    <x v="2"/>
    <x v="123"/>
    <n v="67.563669557279781"/>
    <d v="2022-04-16T00:00:00"/>
  </r>
  <r>
    <x v="15"/>
    <x v="4"/>
    <x v="3"/>
    <x v="124"/>
    <n v="67.563669557279781"/>
    <d v="2022-04-16T00:00:00"/>
  </r>
  <r>
    <x v="15"/>
    <x v="5"/>
    <x v="4"/>
    <x v="125"/>
    <n v="67.563669557279781"/>
    <d v="2022-04-16T00:00:00"/>
  </r>
  <r>
    <x v="15"/>
    <x v="6"/>
    <x v="5"/>
    <x v="126"/>
    <n v="67.563669557279781"/>
    <d v="2022-04-16T00:00:00"/>
  </r>
  <r>
    <x v="15"/>
    <x v="7"/>
    <x v="6"/>
    <x v="127"/>
    <n v="67.563669557279781"/>
    <d v="2022-04-16T00:00:00"/>
  </r>
  <r>
    <x v="16"/>
    <x v="0"/>
    <x v="7"/>
    <x v="128"/>
    <n v="67.333637608397993"/>
    <d v="2022-04-23T00:00:00"/>
  </r>
  <r>
    <x v="16"/>
    <x v="1"/>
    <x v="0"/>
    <x v="129"/>
    <n v="67.333637608397993"/>
    <d v="2022-04-23T00:00:00"/>
  </r>
  <r>
    <x v="16"/>
    <x v="2"/>
    <x v="1"/>
    <x v="130"/>
    <n v="67.333637608397993"/>
    <d v="2022-04-23T00:00:00"/>
  </r>
  <r>
    <x v="16"/>
    <x v="3"/>
    <x v="2"/>
    <x v="131"/>
    <n v="67.333637608397993"/>
    <d v="2022-04-23T00:00:00"/>
  </r>
  <r>
    <x v="16"/>
    <x v="4"/>
    <x v="3"/>
    <x v="132"/>
    <n v="67.333637608397993"/>
    <d v="2022-04-23T00:00:00"/>
  </r>
  <r>
    <x v="16"/>
    <x v="5"/>
    <x v="4"/>
    <x v="133"/>
    <n v="67.333637608397993"/>
    <d v="2022-04-23T00:00:00"/>
  </r>
  <r>
    <x v="16"/>
    <x v="6"/>
    <x v="5"/>
    <x v="134"/>
    <n v="67.333637608397993"/>
    <d v="2022-04-23T00:00:00"/>
  </r>
  <r>
    <x v="16"/>
    <x v="7"/>
    <x v="6"/>
    <x v="135"/>
    <n v="67.333637608397993"/>
    <d v="2022-04-23T00:00:00"/>
  </r>
  <r>
    <x v="17"/>
    <x v="0"/>
    <x v="7"/>
    <x v="136"/>
    <n v="67.103605659516205"/>
    <d v="2022-04-30T00:00:00"/>
  </r>
  <r>
    <x v="17"/>
    <x v="1"/>
    <x v="0"/>
    <x v="137"/>
    <n v="67.103605659516205"/>
    <d v="2022-04-30T00:00:00"/>
  </r>
  <r>
    <x v="17"/>
    <x v="2"/>
    <x v="1"/>
    <x v="138"/>
    <n v="67.103605659516205"/>
    <d v="2022-04-30T00:00:00"/>
  </r>
  <r>
    <x v="17"/>
    <x v="3"/>
    <x v="2"/>
    <x v="139"/>
    <n v="67.103605659516205"/>
    <d v="2022-04-30T00:00:00"/>
  </r>
  <r>
    <x v="17"/>
    <x v="4"/>
    <x v="3"/>
    <x v="140"/>
    <n v="67.103605659516205"/>
    <d v="2022-04-30T00:00:00"/>
  </r>
  <r>
    <x v="17"/>
    <x v="5"/>
    <x v="4"/>
    <x v="141"/>
    <n v="67.103605659516205"/>
    <d v="2022-04-30T00:00:00"/>
  </r>
  <r>
    <x v="17"/>
    <x v="6"/>
    <x v="5"/>
    <x v="142"/>
    <n v="67.103605659516205"/>
    <d v="2022-04-30T00:00:00"/>
  </r>
  <r>
    <x v="17"/>
    <x v="7"/>
    <x v="6"/>
    <x v="143"/>
    <n v="67.103605659516205"/>
    <d v="2022-04-30T00:00:00"/>
  </r>
  <r>
    <x v="18"/>
    <x v="0"/>
    <x v="7"/>
    <x v="144"/>
    <n v="66.873573710634417"/>
    <d v="2022-05-07T00:00:00"/>
  </r>
  <r>
    <x v="18"/>
    <x v="1"/>
    <x v="0"/>
    <x v="145"/>
    <n v="66.873573710634417"/>
    <d v="2022-05-07T00:00:00"/>
  </r>
  <r>
    <x v="18"/>
    <x v="2"/>
    <x v="1"/>
    <x v="146"/>
    <n v="66.873573710634417"/>
    <d v="2022-05-07T00:00:00"/>
  </r>
  <r>
    <x v="18"/>
    <x v="3"/>
    <x v="2"/>
    <x v="147"/>
    <n v="66.873573710634417"/>
    <d v="2022-05-07T00:00:00"/>
  </r>
  <r>
    <x v="18"/>
    <x v="4"/>
    <x v="3"/>
    <x v="148"/>
    <n v="66.873573710634417"/>
    <d v="2022-05-07T00:00:00"/>
  </r>
  <r>
    <x v="18"/>
    <x v="5"/>
    <x v="4"/>
    <x v="149"/>
    <n v="66.873573710634417"/>
    <d v="2022-05-07T00:00:00"/>
  </r>
  <r>
    <x v="18"/>
    <x v="6"/>
    <x v="5"/>
    <x v="150"/>
    <n v="66.873573710634417"/>
    <d v="2022-05-07T00:00:00"/>
  </r>
  <r>
    <x v="18"/>
    <x v="7"/>
    <x v="6"/>
    <x v="151"/>
    <n v="66.873573710634417"/>
    <d v="2022-05-07T00:00:00"/>
  </r>
  <r>
    <x v="19"/>
    <x v="0"/>
    <x v="7"/>
    <x v="152"/>
    <n v="66.643541761752616"/>
    <d v="2022-05-14T00:00:00"/>
  </r>
  <r>
    <x v="19"/>
    <x v="1"/>
    <x v="0"/>
    <x v="153"/>
    <n v="66.643541761752616"/>
    <d v="2022-05-14T00:00:00"/>
  </r>
  <r>
    <x v="19"/>
    <x v="2"/>
    <x v="1"/>
    <x v="154"/>
    <n v="66.643541761752616"/>
    <d v="2022-05-14T00:00:00"/>
  </r>
  <r>
    <x v="19"/>
    <x v="3"/>
    <x v="2"/>
    <x v="155"/>
    <n v="66.643541761752616"/>
    <d v="2022-05-14T00:00:00"/>
  </r>
  <r>
    <x v="19"/>
    <x v="4"/>
    <x v="3"/>
    <x v="156"/>
    <n v="66.643541761752616"/>
    <d v="2022-05-14T00:00:00"/>
  </r>
  <r>
    <x v="19"/>
    <x v="5"/>
    <x v="4"/>
    <x v="157"/>
    <n v="66.643541761752616"/>
    <d v="2022-05-14T00:00:00"/>
  </r>
  <r>
    <x v="19"/>
    <x v="6"/>
    <x v="5"/>
    <x v="158"/>
    <n v="66.643541761752616"/>
    <d v="2022-05-14T00:00:00"/>
  </r>
  <r>
    <x v="19"/>
    <x v="7"/>
    <x v="6"/>
    <x v="159"/>
    <n v="66.643541761752616"/>
    <d v="2022-05-14T00:00:00"/>
  </r>
  <r>
    <x v="20"/>
    <x v="0"/>
    <x v="7"/>
    <x v="160"/>
    <n v="66.413509812870842"/>
    <d v="2022-05-21T00:00:00"/>
  </r>
  <r>
    <x v="20"/>
    <x v="1"/>
    <x v="0"/>
    <x v="161"/>
    <n v="66.413509812870842"/>
    <d v="2022-05-21T00:00:00"/>
  </r>
  <r>
    <x v="20"/>
    <x v="2"/>
    <x v="1"/>
    <x v="162"/>
    <n v="66.413509812870842"/>
    <d v="2022-05-21T00:00:00"/>
  </r>
  <r>
    <x v="20"/>
    <x v="3"/>
    <x v="2"/>
    <x v="163"/>
    <n v="66.413509812870842"/>
    <d v="2022-05-21T00:00:00"/>
  </r>
  <r>
    <x v="20"/>
    <x v="4"/>
    <x v="3"/>
    <x v="164"/>
    <n v="66.413509812870842"/>
    <d v="2022-05-21T00:00:00"/>
  </r>
  <r>
    <x v="20"/>
    <x v="5"/>
    <x v="4"/>
    <x v="165"/>
    <n v="66.413509812870842"/>
    <d v="2022-05-21T00:00:00"/>
  </r>
  <r>
    <x v="20"/>
    <x v="6"/>
    <x v="5"/>
    <x v="166"/>
    <n v="66.413509812870842"/>
    <d v="2022-05-21T00:00:00"/>
  </r>
  <r>
    <x v="20"/>
    <x v="7"/>
    <x v="6"/>
    <x v="167"/>
    <n v="66.413509812870842"/>
    <d v="2022-05-21T00:00:00"/>
  </r>
  <r>
    <x v="21"/>
    <x v="0"/>
    <x v="7"/>
    <x v="168"/>
    <n v="66.18347786398904"/>
    <d v="2022-05-28T00:00:00"/>
  </r>
  <r>
    <x v="21"/>
    <x v="1"/>
    <x v="0"/>
    <x v="169"/>
    <n v="66.18347786398904"/>
    <d v="2022-05-28T00:00:00"/>
  </r>
  <r>
    <x v="21"/>
    <x v="2"/>
    <x v="1"/>
    <x v="170"/>
    <n v="66.18347786398904"/>
    <d v="2022-05-28T00:00:00"/>
  </r>
  <r>
    <x v="21"/>
    <x v="3"/>
    <x v="2"/>
    <x v="171"/>
    <n v="66.18347786398904"/>
    <d v="2022-05-28T00:00:00"/>
  </r>
  <r>
    <x v="21"/>
    <x v="4"/>
    <x v="3"/>
    <x v="172"/>
    <n v="66.18347786398904"/>
    <d v="2022-05-28T00:00:00"/>
  </r>
  <r>
    <x v="21"/>
    <x v="5"/>
    <x v="4"/>
    <x v="173"/>
    <n v="66.18347786398904"/>
    <d v="2022-05-28T00:00:00"/>
  </r>
  <r>
    <x v="21"/>
    <x v="6"/>
    <x v="5"/>
    <x v="174"/>
    <n v="66.18347786398904"/>
    <d v="2022-05-28T00:00:00"/>
  </r>
  <r>
    <x v="21"/>
    <x v="7"/>
    <x v="6"/>
    <x v="175"/>
    <n v="66.18347786398904"/>
    <d v="2022-05-28T00:00:00"/>
  </r>
  <r>
    <x v="22"/>
    <x v="0"/>
    <x v="7"/>
    <x v="176"/>
    <n v="65.953445915107253"/>
    <d v="2022-06-04T00:00:00"/>
  </r>
  <r>
    <x v="22"/>
    <x v="1"/>
    <x v="0"/>
    <x v="177"/>
    <n v="65.953445915107253"/>
    <d v="2022-06-04T00:00:00"/>
  </r>
  <r>
    <x v="22"/>
    <x v="2"/>
    <x v="1"/>
    <x v="178"/>
    <n v="65.953445915107253"/>
    <d v="2022-06-04T00:00:00"/>
  </r>
  <r>
    <x v="22"/>
    <x v="3"/>
    <x v="2"/>
    <x v="179"/>
    <n v="65.953445915107253"/>
    <d v="2022-06-04T00:00:00"/>
  </r>
  <r>
    <x v="22"/>
    <x v="4"/>
    <x v="3"/>
    <x v="180"/>
    <n v="65.953445915107253"/>
    <d v="2022-06-04T00:00:00"/>
  </r>
  <r>
    <x v="22"/>
    <x v="5"/>
    <x v="4"/>
    <x v="181"/>
    <n v="65.953445915107253"/>
    <d v="2022-06-04T00:00:00"/>
  </r>
  <r>
    <x v="22"/>
    <x v="6"/>
    <x v="5"/>
    <x v="182"/>
    <n v="65.953445915107253"/>
    <d v="2022-06-04T00:00:00"/>
  </r>
  <r>
    <x v="22"/>
    <x v="7"/>
    <x v="6"/>
    <x v="183"/>
    <n v="65.953445915107253"/>
    <d v="2022-06-04T00:00:00"/>
  </r>
  <r>
    <x v="23"/>
    <x v="0"/>
    <x v="7"/>
    <x v="184"/>
    <n v="65.723413966225465"/>
    <d v="2022-06-11T00:00:00"/>
  </r>
  <r>
    <x v="23"/>
    <x v="1"/>
    <x v="0"/>
    <x v="185"/>
    <n v="65.723413966225465"/>
    <d v="2022-06-11T00:00:00"/>
  </r>
  <r>
    <x v="23"/>
    <x v="2"/>
    <x v="1"/>
    <x v="186"/>
    <n v="65.723413966225465"/>
    <d v="2022-06-11T00:00:00"/>
  </r>
  <r>
    <x v="23"/>
    <x v="3"/>
    <x v="2"/>
    <x v="187"/>
    <n v="65.723413966225465"/>
    <d v="2022-06-11T00:00:00"/>
  </r>
  <r>
    <x v="23"/>
    <x v="4"/>
    <x v="3"/>
    <x v="188"/>
    <n v="65.723413966225465"/>
    <d v="2022-06-11T00:00:00"/>
  </r>
  <r>
    <x v="23"/>
    <x v="5"/>
    <x v="4"/>
    <x v="189"/>
    <n v="65.723413966225465"/>
    <d v="2022-06-11T00:00:00"/>
  </r>
  <r>
    <x v="23"/>
    <x v="6"/>
    <x v="5"/>
    <x v="190"/>
    <n v="65.723413966225465"/>
    <d v="2022-06-11T00:00:00"/>
  </r>
  <r>
    <x v="23"/>
    <x v="7"/>
    <x v="6"/>
    <x v="191"/>
    <n v="65.723413966225465"/>
    <d v="2022-06-11T00:00:00"/>
  </r>
  <r>
    <x v="24"/>
    <x v="0"/>
    <x v="7"/>
    <x v="192"/>
    <n v="65.493382017343677"/>
    <d v="2022-06-18T00:00:00"/>
  </r>
  <r>
    <x v="24"/>
    <x v="1"/>
    <x v="0"/>
    <x v="193"/>
    <n v="65.493382017343677"/>
    <d v="2022-06-18T00:00:00"/>
  </r>
  <r>
    <x v="24"/>
    <x v="2"/>
    <x v="1"/>
    <x v="194"/>
    <n v="65.493382017343677"/>
    <d v="2022-06-18T00:00:00"/>
  </r>
  <r>
    <x v="24"/>
    <x v="3"/>
    <x v="2"/>
    <x v="195"/>
    <n v="65.493382017343677"/>
    <d v="2022-06-18T00:00:00"/>
  </r>
  <r>
    <x v="24"/>
    <x v="4"/>
    <x v="3"/>
    <x v="196"/>
    <n v="65.493382017343677"/>
    <d v="2022-06-18T00:00:00"/>
  </r>
  <r>
    <x v="24"/>
    <x v="5"/>
    <x v="4"/>
    <x v="197"/>
    <n v="65.493382017343677"/>
    <d v="2022-06-18T00:00:00"/>
  </r>
  <r>
    <x v="24"/>
    <x v="6"/>
    <x v="5"/>
    <x v="198"/>
    <n v="65.493382017343677"/>
    <d v="2022-06-18T00:00:00"/>
  </r>
  <r>
    <x v="24"/>
    <x v="7"/>
    <x v="6"/>
    <x v="199"/>
    <n v="65.493382017343677"/>
    <d v="2022-06-18T00:00:00"/>
  </r>
  <r>
    <x v="25"/>
    <x v="0"/>
    <x v="6"/>
    <x v="200"/>
    <n v="65.263350068461875"/>
    <d v="2022-06-25T00:00:00"/>
  </r>
  <r>
    <x v="25"/>
    <x v="1"/>
    <x v="7"/>
    <x v="201"/>
    <n v="65.263350068461875"/>
    <d v="2022-06-25T00:00:00"/>
  </r>
  <r>
    <x v="25"/>
    <x v="2"/>
    <x v="0"/>
    <x v="202"/>
    <n v="65.263350068461875"/>
    <d v="2022-06-25T00:00:00"/>
  </r>
  <r>
    <x v="25"/>
    <x v="3"/>
    <x v="1"/>
    <x v="203"/>
    <n v="65.263350068461875"/>
    <d v="2022-06-25T00:00:00"/>
  </r>
  <r>
    <x v="25"/>
    <x v="4"/>
    <x v="2"/>
    <x v="204"/>
    <n v="65.263350068461875"/>
    <d v="2022-06-25T00:00:00"/>
  </r>
  <r>
    <x v="25"/>
    <x v="5"/>
    <x v="3"/>
    <x v="205"/>
    <n v="65.263350068461875"/>
    <d v="2022-06-25T00:00:00"/>
  </r>
  <r>
    <x v="25"/>
    <x v="6"/>
    <x v="4"/>
    <x v="206"/>
    <n v="65.263350068461875"/>
    <d v="2022-06-25T00:00:00"/>
  </r>
  <r>
    <x v="25"/>
    <x v="7"/>
    <x v="5"/>
    <x v="207"/>
    <n v="65.263350068461875"/>
    <d v="2022-06-25T00:00:00"/>
  </r>
  <r>
    <x v="26"/>
    <x v="0"/>
    <x v="6"/>
    <x v="208"/>
    <n v="65.033318119580102"/>
    <d v="2022-07-02T00:00:00"/>
  </r>
  <r>
    <x v="26"/>
    <x v="1"/>
    <x v="7"/>
    <x v="209"/>
    <n v="65.033318119580102"/>
    <d v="2022-07-02T00:00:00"/>
  </r>
  <r>
    <x v="26"/>
    <x v="2"/>
    <x v="0"/>
    <x v="210"/>
    <n v="65.033318119580102"/>
    <d v="2022-07-02T00:00:00"/>
  </r>
  <r>
    <x v="26"/>
    <x v="3"/>
    <x v="1"/>
    <x v="211"/>
    <n v="65.033318119580102"/>
    <d v="2022-07-02T00:00:00"/>
  </r>
  <r>
    <x v="26"/>
    <x v="4"/>
    <x v="2"/>
    <x v="212"/>
    <n v="65.033318119580102"/>
    <d v="2022-07-02T00:00:00"/>
  </r>
  <r>
    <x v="26"/>
    <x v="5"/>
    <x v="3"/>
    <x v="213"/>
    <n v="65.033318119580102"/>
    <d v="2022-07-02T00:00:00"/>
  </r>
  <r>
    <x v="26"/>
    <x v="6"/>
    <x v="4"/>
    <x v="214"/>
    <n v="65.033318119580102"/>
    <d v="2022-07-02T00:00:00"/>
  </r>
  <r>
    <x v="26"/>
    <x v="7"/>
    <x v="5"/>
    <x v="215"/>
    <n v="65.033318119580102"/>
    <d v="2022-07-02T00:00:00"/>
  </r>
  <r>
    <x v="27"/>
    <x v="0"/>
    <x v="6"/>
    <x v="216"/>
    <n v="64.8032861706983"/>
    <d v="2022-07-09T00:00:00"/>
  </r>
  <r>
    <x v="27"/>
    <x v="1"/>
    <x v="7"/>
    <x v="217"/>
    <n v="64.8032861706983"/>
    <d v="2022-07-09T00:00:00"/>
  </r>
  <r>
    <x v="27"/>
    <x v="2"/>
    <x v="0"/>
    <x v="218"/>
    <n v="64.8032861706983"/>
    <d v="2022-07-09T00:00:00"/>
  </r>
  <r>
    <x v="27"/>
    <x v="3"/>
    <x v="1"/>
    <x v="219"/>
    <n v="64.8032861706983"/>
    <d v="2022-07-09T00:00:00"/>
  </r>
  <r>
    <x v="27"/>
    <x v="4"/>
    <x v="2"/>
    <x v="220"/>
    <n v="64.8032861706983"/>
    <d v="2022-07-09T00:00:00"/>
  </r>
  <r>
    <x v="27"/>
    <x v="5"/>
    <x v="3"/>
    <x v="221"/>
    <n v="64.8032861706983"/>
    <d v="2022-07-09T00:00:00"/>
  </r>
  <r>
    <x v="27"/>
    <x v="6"/>
    <x v="4"/>
    <x v="222"/>
    <n v="64.8032861706983"/>
    <d v="2022-07-09T00:00:00"/>
  </r>
  <r>
    <x v="27"/>
    <x v="7"/>
    <x v="5"/>
    <x v="223"/>
    <n v="64.8032861706983"/>
    <d v="2022-07-09T00:00:00"/>
  </r>
  <r>
    <x v="28"/>
    <x v="0"/>
    <x v="6"/>
    <x v="224"/>
    <n v="64.573254221816512"/>
    <d v="2022-07-16T00:00:00"/>
  </r>
  <r>
    <x v="28"/>
    <x v="1"/>
    <x v="7"/>
    <x v="225"/>
    <n v="64.573254221816512"/>
    <d v="2022-07-16T00:00:00"/>
  </r>
  <r>
    <x v="28"/>
    <x v="2"/>
    <x v="0"/>
    <x v="226"/>
    <n v="64.573254221816512"/>
    <d v="2022-07-16T00:00:00"/>
  </r>
  <r>
    <x v="28"/>
    <x v="3"/>
    <x v="1"/>
    <x v="227"/>
    <n v="64.573254221816512"/>
    <d v="2022-07-16T00:00:00"/>
  </r>
  <r>
    <x v="28"/>
    <x v="4"/>
    <x v="2"/>
    <x v="228"/>
    <n v="64.573254221816512"/>
    <d v="2022-07-16T00:00:00"/>
  </r>
  <r>
    <x v="28"/>
    <x v="5"/>
    <x v="3"/>
    <x v="229"/>
    <n v="64.573254221816512"/>
    <d v="2022-07-16T00:00:00"/>
  </r>
  <r>
    <x v="28"/>
    <x v="6"/>
    <x v="4"/>
    <x v="230"/>
    <n v="64.573254221816512"/>
    <d v="2022-07-16T00:00:00"/>
  </r>
  <r>
    <x v="28"/>
    <x v="7"/>
    <x v="5"/>
    <x v="231"/>
    <n v="64.573254221816512"/>
    <d v="2022-07-16T00:00:00"/>
  </r>
  <r>
    <x v="29"/>
    <x v="0"/>
    <x v="6"/>
    <x v="232"/>
    <n v="64.343222272934725"/>
    <d v="2022-07-23T00:00:00"/>
  </r>
  <r>
    <x v="29"/>
    <x v="1"/>
    <x v="7"/>
    <x v="233"/>
    <n v="64.343222272934725"/>
    <d v="2022-07-23T00:00:00"/>
  </r>
  <r>
    <x v="29"/>
    <x v="2"/>
    <x v="0"/>
    <x v="234"/>
    <n v="64.343222272934725"/>
    <d v="2022-07-23T00:00:00"/>
  </r>
  <r>
    <x v="29"/>
    <x v="3"/>
    <x v="1"/>
    <x v="235"/>
    <n v="64.343222272934725"/>
    <d v="2022-07-23T00:00:00"/>
  </r>
  <r>
    <x v="29"/>
    <x v="4"/>
    <x v="2"/>
    <x v="236"/>
    <n v="64.343222272934725"/>
    <d v="2022-07-23T00:00:00"/>
  </r>
  <r>
    <x v="29"/>
    <x v="5"/>
    <x v="3"/>
    <x v="237"/>
    <n v="64.343222272934725"/>
    <d v="2022-07-23T00:00:00"/>
  </r>
  <r>
    <x v="29"/>
    <x v="6"/>
    <x v="4"/>
    <x v="238"/>
    <n v="64.343222272934725"/>
    <d v="2022-07-23T00:00:00"/>
  </r>
  <r>
    <x v="29"/>
    <x v="7"/>
    <x v="5"/>
    <x v="239"/>
    <n v="64.343222272934725"/>
    <d v="2022-07-23T00:00:00"/>
  </r>
  <r>
    <x v="30"/>
    <x v="0"/>
    <x v="6"/>
    <x v="240"/>
    <n v="64.113190324052937"/>
    <d v="2022-07-30T00:00:00"/>
  </r>
  <r>
    <x v="30"/>
    <x v="1"/>
    <x v="7"/>
    <x v="241"/>
    <n v="64.113190324052937"/>
    <d v="2022-07-30T00:00:00"/>
  </r>
  <r>
    <x v="30"/>
    <x v="2"/>
    <x v="0"/>
    <x v="242"/>
    <n v="64.113190324052937"/>
    <d v="2022-07-30T00:00:00"/>
  </r>
  <r>
    <x v="30"/>
    <x v="3"/>
    <x v="1"/>
    <x v="243"/>
    <n v="64.113190324052937"/>
    <d v="2022-07-30T00:00:00"/>
  </r>
  <r>
    <x v="30"/>
    <x v="4"/>
    <x v="2"/>
    <x v="244"/>
    <n v="64.113190324052937"/>
    <d v="2022-07-30T00:00:00"/>
  </r>
  <r>
    <x v="30"/>
    <x v="5"/>
    <x v="3"/>
    <x v="245"/>
    <n v="64.113190324052937"/>
    <d v="2022-07-30T00:00:00"/>
  </r>
  <r>
    <x v="30"/>
    <x v="6"/>
    <x v="4"/>
    <x v="246"/>
    <n v="64.113190324052937"/>
    <d v="2022-07-30T00:00:00"/>
  </r>
  <r>
    <x v="30"/>
    <x v="7"/>
    <x v="5"/>
    <x v="247"/>
    <n v="64.113190324052937"/>
    <d v="2022-07-30T00:00:00"/>
  </r>
  <r>
    <x v="31"/>
    <x v="0"/>
    <x v="6"/>
    <x v="248"/>
    <n v="63.883158375171156"/>
    <d v="2022-08-06T00:00:00"/>
  </r>
  <r>
    <x v="31"/>
    <x v="1"/>
    <x v="7"/>
    <x v="249"/>
    <n v="63.883158375171156"/>
    <d v="2022-08-06T00:00:00"/>
  </r>
  <r>
    <x v="31"/>
    <x v="2"/>
    <x v="0"/>
    <x v="250"/>
    <n v="63.883158375171156"/>
    <d v="2022-08-06T00:00:00"/>
  </r>
  <r>
    <x v="31"/>
    <x v="3"/>
    <x v="1"/>
    <x v="251"/>
    <n v="63.883158375171156"/>
    <d v="2022-08-06T00:00:00"/>
  </r>
  <r>
    <x v="31"/>
    <x v="4"/>
    <x v="2"/>
    <x v="252"/>
    <n v="63.883158375171156"/>
    <d v="2022-08-06T00:00:00"/>
  </r>
  <r>
    <x v="31"/>
    <x v="5"/>
    <x v="3"/>
    <x v="253"/>
    <n v="63.883158375171156"/>
    <d v="2022-08-06T00:00:00"/>
  </r>
  <r>
    <x v="31"/>
    <x v="6"/>
    <x v="4"/>
    <x v="254"/>
    <n v="63.883158375171156"/>
    <d v="2022-08-06T00:00:00"/>
  </r>
  <r>
    <x v="31"/>
    <x v="7"/>
    <x v="5"/>
    <x v="255"/>
    <n v="63.883158375171156"/>
    <d v="2022-08-06T00:00:00"/>
  </r>
  <r>
    <x v="32"/>
    <x v="0"/>
    <x v="6"/>
    <x v="256"/>
    <n v="63.653126426289361"/>
    <d v="2022-08-13T00:00:00"/>
  </r>
  <r>
    <x v="32"/>
    <x v="1"/>
    <x v="7"/>
    <x v="257"/>
    <n v="63.653126426289361"/>
    <d v="2022-08-13T00:00:00"/>
  </r>
  <r>
    <x v="32"/>
    <x v="2"/>
    <x v="0"/>
    <x v="258"/>
    <n v="63.653126426289361"/>
    <d v="2022-08-13T00:00:00"/>
  </r>
  <r>
    <x v="32"/>
    <x v="3"/>
    <x v="1"/>
    <x v="259"/>
    <n v="63.653126426289361"/>
    <d v="2022-08-13T00:00:00"/>
  </r>
  <r>
    <x v="32"/>
    <x v="4"/>
    <x v="2"/>
    <x v="260"/>
    <n v="63.653126426289361"/>
    <d v="2022-08-13T00:00:00"/>
  </r>
  <r>
    <x v="32"/>
    <x v="5"/>
    <x v="3"/>
    <x v="261"/>
    <n v="63.653126426289361"/>
    <d v="2022-08-13T00:00:00"/>
  </r>
  <r>
    <x v="32"/>
    <x v="6"/>
    <x v="4"/>
    <x v="262"/>
    <n v="63.653126426289361"/>
    <d v="2022-08-13T00:00:00"/>
  </r>
  <r>
    <x v="32"/>
    <x v="7"/>
    <x v="5"/>
    <x v="263"/>
    <n v="63.653126426289361"/>
    <d v="2022-08-13T00:00:00"/>
  </r>
  <r>
    <x v="33"/>
    <x v="0"/>
    <x v="6"/>
    <x v="264"/>
    <n v="63.423094477407574"/>
    <d v="2022-08-20T00:00:00"/>
  </r>
  <r>
    <x v="33"/>
    <x v="1"/>
    <x v="7"/>
    <x v="265"/>
    <n v="63.423094477407574"/>
    <d v="2022-08-20T00:00:00"/>
  </r>
  <r>
    <x v="33"/>
    <x v="2"/>
    <x v="0"/>
    <x v="266"/>
    <n v="63.423094477407574"/>
    <d v="2022-08-20T00:00:00"/>
  </r>
  <r>
    <x v="33"/>
    <x v="3"/>
    <x v="1"/>
    <x v="267"/>
    <n v="63.423094477407574"/>
    <d v="2022-08-20T00:00:00"/>
  </r>
  <r>
    <x v="33"/>
    <x v="4"/>
    <x v="2"/>
    <x v="268"/>
    <n v="63.423094477407574"/>
    <d v="2022-08-20T00:00:00"/>
  </r>
  <r>
    <x v="33"/>
    <x v="5"/>
    <x v="3"/>
    <x v="269"/>
    <n v="63.423094477407574"/>
    <d v="2022-08-20T00:00:00"/>
  </r>
  <r>
    <x v="33"/>
    <x v="6"/>
    <x v="4"/>
    <x v="270"/>
    <n v="63.423094477407574"/>
    <d v="2022-08-20T00:00:00"/>
  </r>
  <r>
    <x v="33"/>
    <x v="7"/>
    <x v="5"/>
    <x v="271"/>
    <n v="63.423094477407574"/>
    <d v="2022-08-20T00:00:00"/>
  </r>
  <r>
    <x v="34"/>
    <x v="0"/>
    <x v="6"/>
    <x v="272"/>
    <n v="63.193062528525786"/>
    <d v="2022-08-27T00:00:00"/>
  </r>
  <r>
    <x v="34"/>
    <x v="1"/>
    <x v="7"/>
    <x v="273"/>
    <n v="63.193062528525786"/>
    <d v="2022-08-27T00:00:00"/>
  </r>
  <r>
    <x v="34"/>
    <x v="2"/>
    <x v="0"/>
    <x v="274"/>
    <n v="63.193062528525786"/>
    <d v="2022-08-27T00:00:00"/>
  </r>
  <r>
    <x v="34"/>
    <x v="3"/>
    <x v="1"/>
    <x v="275"/>
    <n v="63.193062528525786"/>
    <d v="2022-08-27T00:00:00"/>
  </r>
  <r>
    <x v="34"/>
    <x v="4"/>
    <x v="2"/>
    <x v="276"/>
    <n v="63.193062528525786"/>
    <d v="2022-08-27T00:00:00"/>
  </r>
  <r>
    <x v="34"/>
    <x v="5"/>
    <x v="3"/>
    <x v="277"/>
    <n v="63.193062528525786"/>
    <d v="2022-08-27T00:00:00"/>
  </r>
  <r>
    <x v="34"/>
    <x v="6"/>
    <x v="4"/>
    <x v="278"/>
    <n v="63.193062528525786"/>
    <d v="2022-08-27T00:00:00"/>
  </r>
  <r>
    <x v="34"/>
    <x v="7"/>
    <x v="5"/>
    <x v="279"/>
    <n v="63.193062528525786"/>
    <d v="2022-08-27T00:00:00"/>
  </r>
  <r>
    <x v="35"/>
    <x v="0"/>
    <x v="6"/>
    <x v="280"/>
    <n v="62.963030579643998"/>
    <d v="2022-09-03T00:00:00"/>
  </r>
  <r>
    <x v="35"/>
    <x v="1"/>
    <x v="7"/>
    <x v="281"/>
    <n v="62.963030579643998"/>
    <d v="2022-09-03T00:00:00"/>
  </r>
  <r>
    <x v="35"/>
    <x v="2"/>
    <x v="0"/>
    <x v="282"/>
    <n v="62.963030579643998"/>
    <d v="2022-09-03T00:00:00"/>
  </r>
  <r>
    <x v="35"/>
    <x v="3"/>
    <x v="1"/>
    <x v="283"/>
    <n v="62.963030579643998"/>
    <d v="2022-09-03T00:00:00"/>
  </r>
  <r>
    <x v="35"/>
    <x v="4"/>
    <x v="2"/>
    <x v="284"/>
    <n v="62.963030579643998"/>
    <d v="2022-09-03T00:00:00"/>
  </r>
  <r>
    <x v="35"/>
    <x v="5"/>
    <x v="3"/>
    <x v="285"/>
    <n v="62.963030579643998"/>
    <d v="2022-09-03T00:00:00"/>
  </r>
  <r>
    <x v="35"/>
    <x v="6"/>
    <x v="4"/>
    <x v="286"/>
    <n v="62.963030579643998"/>
    <d v="2022-09-03T00:00:00"/>
  </r>
  <r>
    <x v="35"/>
    <x v="7"/>
    <x v="5"/>
    <x v="287"/>
    <n v="62.963030579643998"/>
    <d v="2022-09-03T00:00:00"/>
  </r>
  <r>
    <x v="36"/>
    <x v="0"/>
    <x v="6"/>
    <x v="288"/>
    <n v="62.732998630762204"/>
    <d v="2022-09-10T00:00:00"/>
  </r>
  <r>
    <x v="36"/>
    <x v="1"/>
    <x v="7"/>
    <x v="289"/>
    <n v="62.732998630762204"/>
    <d v="2022-09-10T00:00:00"/>
  </r>
  <r>
    <x v="36"/>
    <x v="2"/>
    <x v="0"/>
    <x v="290"/>
    <n v="62.732998630762204"/>
    <d v="2022-09-10T00:00:00"/>
  </r>
  <r>
    <x v="36"/>
    <x v="3"/>
    <x v="1"/>
    <x v="291"/>
    <n v="62.732998630762204"/>
    <d v="2022-09-10T00:00:00"/>
  </r>
  <r>
    <x v="36"/>
    <x v="4"/>
    <x v="2"/>
    <x v="292"/>
    <n v="62.732998630762204"/>
    <d v="2022-09-10T00:00:00"/>
  </r>
  <r>
    <x v="36"/>
    <x v="5"/>
    <x v="3"/>
    <x v="293"/>
    <n v="62.732998630762204"/>
    <d v="2022-09-10T00:00:00"/>
  </r>
  <r>
    <x v="36"/>
    <x v="6"/>
    <x v="4"/>
    <x v="294"/>
    <n v="62.732998630762204"/>
    <d v="2022-09-10T00:00:00"/>
  </r>
  <r>
    <x v="36"/>
    <x v="7"/>
    <x v="5"/>
    <x v="295"/>
    <n v="62.732998630762204"/>
    <d v="2022-09-10T00:00:00"/>
  </r>
  <r>
    <x v="37"/>
    <x v="0"/>
    <x v="6"/>
    <x v="296"/>
    <n v="62.502966681880423"/>
    <d v="2022-09-17T00:00:00"/>
  </r>
  <r>
    <x v="37"/>
    <x v="1"/>
    <x v="7"/>
    <x v="297"/>
    <n v="62.502966681880423"/>
    <d v="2022-09-17T00:00:00"/>
  </r>
  <r>
    <x v="37"/>
    <x v="2"/>
    <x v="0"/>
    <x v="298"/>
    <n v="62.502966681880423"/>
    <d v="2022-09-17T00:00:00"/>
  </r>
  <r>
    <x v="37"/>
    <x v="3"/>
    <x v="1"/>
    <x v="299"/>
    <n v="62.502966681880423"/>
    <d v="2022-09-17T00:00:00"/>
  </r>
  <r>
    <x v="37"/>
    <x v="4"/>
    <x v="2"/>
    <x v="300"/>
    <n v="62.502966681880423"/>
    <d v="2022-09-17T00:00:00"/>
  </r>
  <r>
    <x v="37"/>
    <x v="5"/>
    <x v="3"/>
    <x v="301"/>
    <n v="62.502966681880423"/>
    <d v="2022-09-17T00:00:00"/>
  </r>
  <r>
    <x v="37"/>
    <x v="6"/>
    <x v="4"/>
    <x v="302"/>
    <n v="62.502966681880423"/>
    <d v="2022-09-17T00:00:00"/>
  </r>
  <r>
    <x v="37"/>
    <x v="7"/>
    <x v="5"/>
    <x v="303"/>
    <n v="62.502966681880423"/>
    <d v="2022-09-17T00:00:00"/>
  </r>
  <r>
    <x v="38"/>
    <x v="0"/>
    <x v="5"/>
    <x v="304"/>
    <n v="62.272934732998621"/>
    <d v="2022-09-24T00:00:00"/>
  </r>
  <r>
    <x v="38"/>
    <x v="1"/>
    <x v="6"/>
    <x v="305"/>
    <n v="62.272934732998621"/>
    <d v="2022-09-24T00:00:00"/>
  </r>
  <r>
    <x v="38"/>
    <x v="2"/>
    <x v="7"/>
    <x v="306"/>
    <n v="62.272934732998621"/>
    <d v="2022-09-24T00:00:00"/>
  </r>
  <r>
    <x v="38"/>
    <x v="3"/>
    <x v="0"/>
    <x v="307"/>
    <n v="62.272934732998621"/>
    <d v="2022-09-24T00:00:00"/>
  </r>
  <r>
    <x v="38"/>
    <x v="4"/>
    <x v="1"/>
    <x v="308"/>
    <n v="62.272934732998621"/>
    <d v="2022-09-24T00:00:00"/>
  </r>
  <r>
    <x v="38"/>
    <x v="5"/>
    <x v="2"/>
    <x v="309"/>
    <n v="62.272934732998621"/>
    <d v="2022-09-24T00:00:00"/>
  </r>
  <r>
    <x v="38"/>
    <x v="6"/>
    <x v="3"/>
    <x v="310"/>
    <n v="62.272934732998621"/>
    <d v="2022-09-24T00:00:00"/>
  </r>
  <r>
    <x v="38"/>
    <x v="7"/>
    <x v="4"/>
    <x v="311"/>
    <n v="62.272934732998621"/>
    <d v="2022-09-24T00:00:00"/>
  </r>
  <r>
    <x v="39"/>
    <x v="0"/>
    <x v="5"/>
    <x v="312"/>
    <n v="62.042902784116841"/>
    <d v="2022-10-01T00:00:00"/>
  </r>
  <r>
    <x v="39"/>
    <x v="1"/>
    <x v="6"/>
    <x v="313"/>
    <n v="62.042902784116841"/>
    <d v="2022-10-01T00:00:00"/>
  </r>
  <r>
    <x v="39"/>
    <x v="2"/>
    <x v="7"/>
    <x v="314"/>
    <n v="62.042902784116841"/>
    <d v="2022-10-01T00:00:00"/>
  </r>
  <r>
    <x v="39"/>
    <x v="3"/>
    <x v="0"/>
    <x v="315"/>
    <n v="62.042902784116841"/>
    <d v="2022-10-01T00:00:00"/>
  </r>
  <r>
    <x v="39"/>
    <x v="4"/>
    <x v="1"/>
    <x v="316"/>
    <n v="62.042902784116841"/>
    <d v="2022-10-01T00:00:00"/>
  </r>
  <r>
    <x v="39"/>
    <x v="5"/>
    <x v="2"/>
    <x v="317"/>
    <n v="62.042902784116841"/>
    <d v="2022-10-01T00:00:00"/>
  </r>
  <r>
    <x v="39"/>
    <x v="6"/>
    <x v="3"/>
    <x v="318"/>
    <n v="62.042902784116841"/>
    <d v="2022-10-01T00:00:00"/>
  </r>
  <r>
    <x v="39"/>
    <x v="7"/>
    <x v="4"/>
    <x v="319"/>
    <n v="62.042902784116841"/>
    <d v="2022-10-01T00:00:00"/>
  </r>
  <r>
    <x v="40"/>
    <x v="0"/>
    <x v="5"/>
    <x v="320"/>
    <n v="61.812870835235046"/>
    <d v="2022-10-08T00:00:00"/>
  </r>
  <r>
    <x v="40"/>
    <x v="1"/>
    <x v="6"/>
    <x v="321"/>
    <n v="61.812870835235046"/>
    <d v="2022-10-08T00:00:00"/>
  </r>
  <r>
    <x v="40"/>
    <x v="2"/>
    <x v="7"/>
    <x v="322"/>
    <n v="61.812870835235046"/>
    <d v="2022-10-08T00:00:00"/>
  </r>
  <r>
    <x v="40"/>
    <x v="3"/>
    <x v="0"/>
    <x v="323"/>
    <n v="61.812870835235046"/>
    <d v="2022-10-08T00:00:00"/>
  </r>
  <r>
    <x v="40"/>
    <x v="4"/>
    <x v="1"/>
    <x v="324"/>
    <n v="61.812870835235046"/>
    <d v="2022-10-08T00:00:00"/>
  </r>
  <r>
    <x v="40"/>
    <x v="5"/>
    <x v="2"/>
    <x v="325"/>
    <n v="61.812870835235046"/>
    <d v="2022-10-08T00:00:00"/>
  </r>
  <r>
    <x v="40"/>
    <x v="6"/>
    <x v="3"/>
    <x v="326"/>
    <n v="61.812870835235046"/>
    <d v="2022-10-08T00:00:00"/>
  </r>
  <r>
    <x v="40"/>
    <x v="7"/>
    <x v="4"/>
    <x v="327"/>
    <n v="61.812870835235046"/>
    <d v="2022-10-08T00:00:00"/>
  </r>
  <r>
    <x v="41"/>
    <x v="0"/>
    <x v="5"/>
    <x v="328"/>
    <n v="61.582838886353258"/>
    <d v="2022-10-15T00:00:00"/>
  </r>
  <r>
    <x v="41"/>
    <x v="1"/>
    <x v="6"/>
    <x v="329"/>
    <n v="61.582838886353258"/>
    <d v="2022-10-15T00:00:00"/>
  </r>
  <r>
    <x v="41"/>
    <x v="2"/>
    <x v="7"/>
    <x v="330"/>
    <n v="61.582838886353258"/>
    <d v="2022-10-15T00:00:00"/>
  </r>
  <r>
    <x v="41"/>
    <x v="3"/>
    <x v="0"/>
    <x v="331"/>
    <n v="61.582838886353258"/>
    <d v="2022-10-15T00:00:00"/>
  </r>
  <r>
    <x v="41"/>
    <x v="4"/>
    <x v="1"/>
    <x v="332"/>
    <n v="61.582838886353258"/>
    <d v="2022-10-15T00:00:00"/>
  </r>
  <r>
    <x v="41"/>
    <x v="5"/>
    <x v="2"/>
    <x v="333"/>
    <n v="61.582838886353258"/>
    <d v="2022-10-15T00:00:00"/>
  </r>
  <r>
    <x v="41"/>
    <x v="6"/>
    <x v="3"/>
    <x v="334"/>
    <n v="61.582838886353258"/>
    <d v="2022-10-15T00:00:00"/>
  </r>
  <r>
    <x v="41"/>
    <x v="7"/>
    <x v="4"/>
    <x v="335"/>
    <n v="61.582838886353258"/>
    <d v="2022-10-15T00:00:00"/>
  </r>
  <r>
    <x v="42"/>
    <x v="0"/>
    <x v="5"/>
    <x v="336"/>
    <n v="61.35280693747147"/>
    <d v="2022-10-22T00:00:00"/>
  </r>
  <r>
    <x v="42"/>
    <x v="1"/>
    <x v="6"/>
    <x v="337"/>
    <n v="61.35280693747147"/>
    <d v="2022-10-22T00:00:00"/>
  </r>
  <r>
    <x v="42"/>
    <x v="2"/>
    <x v="7"/>
    <x v="338"/>
    <n v="61.35280693747147"/>
    <d v="2022-10-22T00:00:00"/>
  </r>
  <r>
    <x v="42"/>
    <x v="3"/>
    <x v="0"/>
    <x v="339"/>
    <n v="61.35280693747147"/>
    <d v="2022-10-22T00:00:00"/>
  </r>
  <r>
    <x v="42"/>
    <x v="4"/>
    <x v="1"/>
    <x v="340"/>
    <n v="61.35280693747147"/>
    <d v="2022-10-22T00:00:00"/>
  </r>
  <r>
    <x v="42"/>
    <x v="5"/>
    <x v="2"/>
    <x v="341"/>
    <n v="61.35280693747147"/>
    <d v="2022-10-22T00:00:00"/>
  </r>
  <r>
    <x v="42"/>
    <x v="6"/>
    <x v="3"/>
    <x v="342"/>
    <n v="61.35280693747147"/>
    <d v="2022-10-22T00:00:00"/>
  </r>
  <r>
    <x v="42"/>
    <x v="7"/>
    <x v="4"/>
    <x v="343"/>
    <n v="61.35280693747147"/>
    <d v="2022-10-22T00:00:00"/>
  </r>
  <r>
    <x v="43"/>
    <x v="0"/>
    <x v="5"/>
    <x v="344"/>
    <n v="61.122774988589683"/>
    <d v="2022-10-29T00:00:00"/>
  </r>
  <r>
    <x v="43"/>
    <x v="1"/>
    <x v="6"/>
    <x v="345"/>
    <n v="61.122774988589683"/>
    <d v="2022-10-29T00:00:00"/>
  </r>
  <r>
    <x v="43"/>
    <x v="2"/>
    <x v="7"/>
    <x v="346"/>
    <n v="61.122774988589683"/>
    <d v="2022-10-29T00:00:00"/>
  </r>
  <r>
    <x v="43"/>
    <x v="3"/>
    <x v="0"/>
    <x v="347"/>
    <n v="61.122774988589683"/>
    <d v="2022-10-29T00:00:00"/>
  </r>
  <r>
    <x v="43"/>
    <x v="4"/>
    <x v="1"/>
    <x v="348"/>
    <n v="61.122774988589683"/>
    <d v="2022-10-29T00:00:00"/>
  </r>
  <r>
    <x v="43"/>
    <x v="5"/>
    <x v="2"/>
    <x v="349"/>
    <n v="61.122774988589683"/>
    <d v="2022-10-29T00:00:00"/>
  </r>
  <r>
    <x v="43"/>
    <x v="6"/>
    <x v="3"/>
    <x v="350"/>
    <n v="61.122774988589683"/>
    <d v="2022-10-29T00:00:00"/>
  </r>
  <r>
    <x v="43"/>
    <x v="7"/>
    <x v="4"/>
    <x v="351"/>
    <n v="61.122774988589683"/>
    <d v="2022-10-29T00:00:00"/>
  </r>
  <r>
    <x v="44"/>
    <x v="0"/>
    <x v="5"/>
    <x v="352"/>
    <n v="60.892743039707888"/>
    <d v="2022-11-05T00:00:00"/>
  </r>
  <r>
    <x v="44"/>
    <x v="1"/>
    <x v="6"/>
    <x v="353"/>
    <n v="60.892743039707888"/>
    <d v="2022-11-05T00:00:00"/>
  </r>
  <r>
    <x v="44"/>
    <x v="2"/>
    <x v="7"/>
    <x v="354"/>
    <n v="60.892743039707888"/>
    <d v="2022-11-05T00:00:00"/>
  </r>
  <r>
    <x v="44"/>
    <x v="3"/>
    <x v="0"/>
    <x v="355"/>
    <n v="60.892743039707888"/>
    <d v="2022-11-05T00:00:00"/>
  </r>
  <r>
    <x v="44"/>
    <x v="4"/>
    <x v="1"/>
    <x v="356"/>
    <n v="60.892743039707888"/>
    <d v="2022-11-05T00:00:00"/>
  </r>
  <r>
    <x v="44"/>
    <x v="5"/>
    <x v="2"/>
    <x v="357"/>
    <n v="60.892743039707888"/>
    <d v="2022-11-05T00:00:00"/>
  </r>
  <r>
    <x v="44"/>
    <x v="6"/>
    <x v="3"/>
    <x v="358"/>
    <n v="60.892743039707888"/>
    <d v="2022-11-05T00:00:00"/>
  </r>
  <r>
    <x v="44"/>
    <x v="7"/>
    <x v="4"/>
    <x v="359"/>
    <n v="60.892743039707888"/>
    <d v="2022-11-05T00:00:00"/>
  </r>
  <r>
    <x v="45"/>
    <x v="0"/>
    <x v="5"/>
    <x v="360"/>
    <n v="60.662711090826107"/>
    <d v="2022-11-12T00:00:00"/>
  </r>
  <r>
    <x v="45"/>
    <x v="1"/>
    <x v="6"/>
    <x v="361"/>
    <n v="60.662711090826107"/>
    <d v="2022-11-12T00:00:00"/>
  </r>
  <r>
    <x v="45"/>
    <x v="2"/>
    <x v="7"/>
    <x v="362"/>
    <n v="60.662711090826107"/>
    <d v="2022-11-12T00:00:00"/>
  </r>
  <r>
    <x v="45"/>
    <x v="3"/>
    <x v="0"/>
    <x v="363"/>
    <n v="60.662711090826107"/>
    <d v="2022-11-12T00:00:00"/>
  </r>
  <r>
    <x v="45"/>
    <x v="4"/>
    <x v="1"/>
    <x v="364"/>
    <n v="60.662711090826107"/>
    <d v="2022-11-12T00:00:00"/>
  </r>
  <r>
    <x v="45"/>
    <x v="5"/>
    <x v="2"/>
    <x v="365"/>
    <n v="60.662711090826107"/>
    <d v="2022-11-12T00:00:00"/>
  </r>
  <r>
    <x v="45"/>
    <x v="6"/>
    <x v="3"/>
    <x v="366"/>
    <n v="60.662711090826107"/>
    <d v="2022-11-12T00:00:00"/>
  </r>
  <r>
    <x v="45"/>
    <x v="7"/>
    <x v="4"/>
    <x v="367"/>
    <n v="60.662711090826107"/>
    <d v="2022-11-12T00:00:00"/>
  </r>
  <r>
    <x v="46"/>
    <x v="0"/>
    <x v="5"/>
    <x v="368"/>
    <n v="60.43267914194432"/>
    <d v="2022-11-19T00:00:00"/>
  </r>
  <r>
    <x v="46"/>
    <x v="1"/>
    <x v="6"/>
    <x v="369"/>
    <n v="60.43267914194432"/>
    <d v="2022-11-19T00:00:00"/>
  </r>
  <r>
    <x v="46"/>
    <x v="2"/>
    <x v="7"/>
    <x v="370"/>
    <n v="60.43267914194432"/>
    <d v="2022-11-19T00:00:00"/>
  </r>
  <r>
    <x v="46"/>
    <x v="3"/>
    <x v="0"/>
    <x v="371"/>
    <n v="60.43267914194432"/>
    <d v="2022-11-19T00:00:00"/>
  </r>
  <r>
    <x v="46"/>
    <x v="4"/>
    <x v="1"/>
    <x v="372"/>
    <n v="60.43267914194432"/>
    <d v="2022-11-19T00:00:00"/>
  </r>
  <r>
    <x v="46"/>
    <x v="5"/>
    <x v="2"/>
    <x v="373"/>
    <n v="60.43267914194432"/>
    <d v="2022-11-19T00:00:00"/>
  </r>
  <r>
    <x v="46"/>
    <x v="6"/>
    <x v="3"/>
    <x v="374"/>
    <n v="60.43267914194432"/>
    <d v="2022-11-19T00:00:00"/>
  </r>
  <r>
    <x v="46"/>
    <x v="7"/>
    <x v="4"/>
    <x v="375"/>
    <n v="60.43267914194432"/>
    <d v="2022-11-19T00:00:00"/>
  </r>
  <r>
    <x v="47"/>
    <x v="0"/>
    <x v="5"/>
    <x v="376"/>
    <n v="60.202647193062525"/>
    <d v="2022-11-26T00:00:00"/>
  </r>
  <r>
    <x v="47"/>
    <x v="1"/>
    <x v="6"/>
    <x v="377"/>
    <n v="60.202647193062525"/>
    <d v="2022-11-26T00:00:00"/>
  </r>
  <r>
    <x v="47"/>
    <x v="2"/>
    <x v="7"/>
    <x v="378"/>
    <n v="60.202647193062525"/>
    <d v="2022-11-26T00:00:00"/>
  </r>
  <r>
    <x v="47"/>
    <x v="3"/>
    <x v="0"/>
    <x v="379"/>
    <n v="60.202647193062525"/>
    <d v="2022-11-26T00:00:00"/>
  </r>
  <r>
    <x v="47"/>
    <x v="4"/>
    <x v="1"/>
    <x v="380"/>
    <n v="60.202647193062525"/>
    <d v="2022-11-26T00:00:00"/>
  </r>
  <r>
    <x v="47"/>
    <x v="5"/>
    <x v="2"/>
    <x v="381"/>
    <n v="60.202647193062525"/>
    <d v="2022-11-26T00:00:00"/>
  </r>
  <r>
    <x v="47"/>
    <x v="6"/>
    <x v="3"/>
    <x v="382"/>
    <n v="60.202647193062525"/>
    <d v="2022-11-26T00:00:00"/>
  </r>
  <r>
    <x v="47"/>
    <x v="7"/>
    <x v="4"/>
    <x v="383"/>
    <n v="60.202647193062525"/>
    <d v="2022-11-26T00:00:00"/>
  </r>
  <r>
    <x v="48"/>
    <x v="0"/>
    <x v="5"/>
    <x v="384"/>
    <n v="59.972615244180744"/>
    <d v="2022-12-03T00:00:00"/>
  </r>
  <r>
    <x v="48"/>
    <x v="1"/>
    <x v="6"/>
    <x v="385"/>
    <n v="59.972615244180744"/>
    <d v="2022-12-03T00:00:00"/>
  </r>
  <r>
    <x v="48"/>
    <x v="2"/>
    <x v="7"/>
    <x v="386"/>
    <n v="59.972615244180744"/>
    <d v="2022-12-03T00:00:00"/>
  </r>
  <r>
    <x v="48"/>
    <x v="3"/>
    <x v="0"/>
    <x v="387"/>
    <n v="59.972615244180744"/>
    <d v="2022-12-03T00:00:00"/>
  </r>
  <r>
    <x v="48"/>
    <x v="4"/>
    <x v="1"/>
    <x v="388"/>
    <n v="59.972615244180744"/>
    <d v="2022-12-03T00:00:00"/>
  </r>
  <r>
    <x v="48"/>
    <x v="5"/>
    <x v="2"/>
    <x v="389"/>
    <n v="59.972615244180744"/>
    <d v="2022-12-03T00:00:00"/>
  </r>
  <r>
    <x v="48"/>
    <x v="6"/>
    <x v="3"/>
    <x v="390"/>
    <n v="59.972615244180744"/>
    <d v="2022-12-03T00:00:00"/>
  </r>
  <r>
    <x v="48"/>
    <x v="7"/>
    <x v="4"/>
    <x v="391"/>
    <n v="59.972615244180744"/>
    <d v="2022-12-03T00:00:00"/>
  </r>
  <r>
    <x v="49"/>
    <x v="0"/>
    <x v="5"/>
    <x v="392"/>
    <n v="59.742583295298942"/>
    <d v="2022-12-10T00:00:00"/>
  </r>
  <r>
    <x v="49"/>
    <x v="1"/>
    <x v="6"/>
    <x v="393"/>
    <n v="59.742583295298942"/>
    <d v="2022-12-10T00:00:00"/>
  </r>
  <r>
    <x v="49"/>
    <x v="2"/>
    <x v="7"/>
    <x v="394"/>
    <n v="59.742583295298942"/>
    <d v="2022-12-10T00:00:00"/>
  </r>
  <r>
    <x v="49"/>
    <x v="3"/>
    <x v="0"/>
    <x v="395"/>
    <n v="59.742583295298942"/>
    <d v="2022-12-10T00:00:00"/>
  </r>
  <r>
    <x v="49"/>
    <x v="4"/>
    <x v="1"/>
    <x v="396"/>
    <n v="59.742583295298942"/>
    <d v="2022-12-10T00:00:00"/>
  </r>
  <r>
    <x v="49"/>
    <x v="5"/>
    <x v="2"/>
    <x v="397"/>
    <n v="59.742583295298942"/>
    <d v="2022-12-10T00:00:00"/>
  </r>
  <r>
    <x v="49"/>
    <x v="6"/>
    <x v="3"/>
    <x v="398"/>
    <n v="59.742583295298942"/>
    <d v="2022-12-10T00:00:00"/>
  </r>
  <r>
    <x v="49"/>
    <x v="7"/>
    <x v="4"/>
    <x v="399"/>
    <n v="59.742583295298942"/>
    <d v="2022-12-10T00:00:00"/>
  </r>
  <r>
    <x v="50"/>
    <x v="0"/>
    <x v="5"/>
    <x v="400"/>
    <n v="59.512551346417162"/>
    <d v="2022-12-17T00:00:00"/>
  </r>
  <r>
    <x v="50"/>
    <x v="1"/>
    <x v="6"/>
    <x v="401"/>
    <n v="59.512551346417162"/>
    <d v="2022-12-17T00:00:00"/>
  </r>
  <r>
    <x v="50"/>
    <x v="2"/>
    <x v="7"/>
    <x v="402"/>
    <n v="59.512551346417162"/>
    <d v="2022-12-17T00:00:00"/>
  </r>
  <r>
    <x v="50"/>
    <x v="3"/>
    <x v="0"/>
    <x v="403"/>
    <n v="59.512551346417162"/>
    <d v="2022-12-17T00:00:00"/>
  </r>
  <r>
    <x v="50"/>
    <x v="4"/>
    <x v="1"/>
    <x v="404"/>
    <n v="59.512551346417162"/>
    <d v="2022-12-17T00:00:00"/>
  </r>
  <r>
    <x v="50"/>
    <x v="5"/>
    <x v="2"/>
    <x v="405"/>
    <n v="59.512551346417162"/>
    <d v="2022-12-17T00:00:00"/>
  </r>
  <r>
    <x v="50"/>
    <x v="6"/>
    <x v="3"/>
    <x v="406"/>
    <n v="59.512551346417162"/>
    <d v="2022-12-17T00:00:00"/>
  </r>
  <r>
    <x v="50"/>
    <x v="7"/>
    <x v="4"/>
    <x v="407"/>
    <n v="59.512551346417162"/>
    <d v="2022-12-17T00:00:00"/>
  </r>
  <r>
    <x v="51"/>
    <x v="0"/>
    <x v="5"/>
    <x v="408"/>
    <n v="59.282519397535367"/>
    <d v="2022-12-24T00:00:00"/>
  </r>
  <r>
    <x v="51"/>
    <x v="1"/>
    <x v="6"/>
    <x v="409"/>
    <n v="59.282519397535367"/>
    <d v="2022-12-24T00:00:00"/>
  </r>
  <r>
    <x v="51"/>
    <x v="2"/>
    <x v="7"/>
    <x v="410"/>
    <n v="59.282519397535367"/>
    <d v="2022-12-24T00:00:00"/>
  </r>
  <r>
    <x v="51"/>
    <x v="3"/>
    <x v="0"/>
    <x v="411"/>
    <n v="59.282519397535367"/>
    <d v="2022-12-24T00:00:00"/>
  </r>
  <r>
    <x v="51"/>
    <x v="4"/>
    <x v="1"/>
    <x v="412"/>
    <n v="59.282519397535367"/>
    <d v="2022-12-24T00:00:00"/>
  </r>
  <r>
    <x v="51"/>
    <x v="5"/>
    <x v="2"/>
    <x v="413"/>
    <n v="59.282519397535367"/>
    <d v="2022-12-24T00:00:00"/>
  </r>
  <r>
    <x v="51"/>
    <x v="6"/>
    <x v="3"/>
    <x v="414"/>
    <n v="59.282519397535367"/>
    <d v="2022-12-24T00:00:00"/>
  </r>
  <r>
    <x v="51"/>
    <x v="7"/>
    <x v="4"/>
    <x v="415"/>
    <n v="59.282519397535367"/>
    <d v="2022-12-2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9F422-7F7D-46E9-AA96-D96393DC9267}" name="Austin11" cacheId="13"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Department">
  <location ref="A3:B12" firstHeaderRow="1" firstDataRow="1" firstDataCol="1"/>
  <pivotFields count="6">
    <pivotField numFmtId="14" showAll="0">
      <items count="7">
        <item x="0"/>
        <item x="1"/>
        <item x="2"/>
        <item x="3"/>
        <item x="4"/>
        <item x="5"/>
        <item t="default"/>
      </items>
    </pivotField>
    <pivotField axis="axisRow" showAll="0" sortType="descending">
      <items count="9">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dataField="1" numFmtId="169" showAll="0">
      <items count="417">
        <item x="401"/>
        <item x="30"/>
        <item x="152"/>
        <item x="367"/>
        <item x="303"/>
        <item x="315"/>
        <item x="99"/>
        <item x="178"/>
        <item x="285"/>
        <item x="7"/>
        <item x="131"/>
        <item x="17"/>
        <item x="261"/>
        <item x="211"/>
        <item x="374"/>
        <item x="97"/>
        <item x="349"/>
        <item x="353"/>
        <item x="311"/>
        <item x="388"/>
        <item x="340"/>
        <item x="5"/>
        <item x="216"/>
        <item x="32"/>
        <item x="330"/>
        <item x="1"/>
        <item x="16"/>
        <item x="280"/>
        <item x="193"/>
        <item x="136"/>
        <item x="188"/>
        <item x="28"/>
        <item x="106"/>
        <item x="208"/>
        <item x="186"/>
        <item x="296"/>
        <item x="328"/>
        <item x="153"/>
        <item x="22"/>
        <item x="204"/>
        <item x="202"/>
        <item x="103"/>
        <item x="163"/>
        <item x="402"/>
        <item x="172"/>
        <item x="274"/>
        <item x="329"/>
        <item x="24"/>
        <item x="376"/>
        <item x="190"/>
        <item x="2"/>
        <item x="341"/>
        <item x="170"/>
        <item x="38"/>
        <item x="346"/>
        <item x="408"/>
        <item x="60"/>
        <item x="399"/>
        <item x="264"/>
        <item x="326"/>
        <item x="133"/>
        <item x="36"/>
        <item x="51"/>
        <item x="219"/>
        <item x="46"/>
        <item x="327"/>
        <item x="415"/>
        <item x="126"/>
        <item x="142"/>
        <item x="319"/>
        <item x="135"/>
        <item x="74"/>
        <item x="342"/>
        <item x="44"/>
        <item x="404"/>
        <item x="119"/>
        <item x="392"/>
        <item x="387"/>
        <item x="325"/>
        <item x="102"/>
        <item x="316"/>
        <item x="82"/>
        <item x="256"/>
        <item x="294"/>
        <item x="96"/>
        <item x="144"/>
        <item x="109"/>
        <item x="318"/>
        <item x="122"/>
        <item x="34"/>
        <item x="391"/>
        <item x="141"/>
        <item x="98"/>
        <item x="127"/>
        <item x="80"/>
        <item x="6"/>
        <item x="398"/>
        <item x="357"/>
        <item x="354"/>
        <item x="64"/>
        <item x="368"/>
        <item x="167"/>
        <item x="229"/>
        <item x="199"/>
        <item x="132"/>
        <item x="362"/>
        <item x="249"/>
        <item x="77"/>
        <item x="37"/>
        <item x="58"/>
        <item x="95"/>
        <item x="93"/>
        <item x="406"/>
        <item x="379"/>
        <item x="355"/>
        <item x="278"/>
        <item x="68"/>
        <item x="177"/>
        <item x="108"/>
        <item x="332"/>
        <item x="309"/>
        <item x="200"/>
        <item x="382"/>
        <item x="184"/>
        <item x="226"/>
        <item x="192"/>
        <item x="344"/>
        <item x="279"/>
        <item x="116"/>
        <item x="320"/>
        <item x="338"/>
        <item x="381"/>
        <item x="288"/>
        <item x="347"/>
        <item x="81"/>
        <item x="317"/>
        <item x="182"/>
        <item x="11"/>
        <item x="323"/>
        <item x="115"/>
        <item x="352"/>
        <item x="104"/>
        <item x="111"/>
        <item x="100"/>
        <item x="358"/>
        <item x="118"/>
        <item x="299"/>
        <item x="191"/>
        <item x="313"/>
        <item x="73"/>
        <item x="70"/>
        <item x="54"/>
        <item x="134"/>
        <item x="366"/>
        <item x="150"/>
        <item x="386"/>
        <item x="137"/>
        <item x="174"/>
        <item x="195"/>
        <item x="246"/>
        <item x="411"/>
        <item x="377"/>
        <item x="3"/>
        <item x="173"/>
        <item x="187"/>
        <item x="233"/>
        <item x="284"/>
        <item x="235"/>
        <item x="48"/>
        <item x="9"/>
        <item x="145"/>
        <item x="117"/>
        <item x="234"/>
        <item x="373"/>
        <item x="88"/>
        <item x="83"/>
        <item x="230"/>
        <item x="147"/>
        <item x="363"/>
        <item x="245"/>
        <item x="42"/>
        <item x="8"/>
        <item x="405"/>
        <item x="14"/>
        <item x="72"/>
        <item x="222"/>
        <item x="247"/>
        <item x="356"/>
        <item x="49"/>
        <item x="12"/>
        <item x="15"/>
        <item x="335"/>
        <item x="238"/>
        <item x="276"/>
        <item x="375"/>
        <item x="13"/>
        <item x="314"/>
        <item x="394"/>
        <item x="10"/>
        <item x="232"/>
        <item x="65"/>
        <item x="289"/>
        <item x="128"/>
        <item x="351"/>
        <item x="239"/>
        <item x="214"/>
        <item x="63"/>
        <item x="225"/>
        <item x="25"/>
        <item x="397"/>
        <item x="252"/>
        <item x="250"/>
        <item x="359"/>
        <item x="52"/>
        <item x="396"/>
        <item x="166"/>
        <item x="220"/>
        <item x="165"/>
        <item x="53"/>
        <item x="308"/>
        <item x="76"/>
        <item x="223"/>
        <item x="164"/>
        <item x="218"/>
        <item x="120"/>
        <item x="302"/>
        <item x="55"/>
        <item x="371"/>
        <item x="372"/>
        <item x="244"/>
        <item x="179"/>
        <item x="240"/>
        <item x="339"/>
        <item x="343"/>
        <item x="337"/>
        <item x="269"/>
        <item x="260"/>
        <item x="414"/>
        <item x="322"/>
        <item x="237"/>
        <item x="286"/>
        <item x="253"/>
        <item x="155"/>
        <item x="0"/>
        <item x="33"/>
        <item x="403"/>
        <item x="393"/>
        <item x="156"/>
        <item x="389"/>
        <item x="227"/>
        <item x="257"/>
        <item x="160"/>
        <item x="292"/>
        <item x="143"/>
        <item x="281"/>
        <item x="18"/>
        <item x="21"/>
        <item x="185"/>
        <item x="262"/>
        <item x="78"/>
        <item x="197"/>
        <item x="176"/>
        <item x="79"/>
        <item x="268"/>
        <item x="321"/>
        <item x="361"/>
        <item x="161"/>
        <item x="258"/>
        <item x="149"/>
        <item x="207"/>
        <item x="35"/>
        <item x="380"/>
        <item x="283"/>
        <item x="181"/>
        <item x="212"/>
        <item x="333"/>
        <item x="154"/>
        <item x="66"/>
        <item x="148"/>
        <item x="50"/>
        <item x="23"/>
        <item x="291"/>
        <item x="19"/>
        <item x="157"/>
        <item x="69"/>
        <item x="217"/>
        <item x="130"/>
        <item x="4"/>
        <item x="213"/>
        <item x="324"/>
        <item x="345"/>
        <item x="158"/>
        <item x="331"/>
        <item x="45"/>
        <item x="114"/>
        <item x="113"/>
        <item x="101"/>
        <item x="56"/>
        <item x="383"/>
        <item x="201"/>
        <item x="271"/>
        <item x="224"/>
        <item x="304"/>
        <item x="121"/>
        <item x="305"/>
        <item x="112"/>
        <item x="370"/>
        <item x="221"/>
        <item x="129"/>
        <item x="400"/>
        <item x="94"/>
        <item x="385"/>
        <item x="277"/>
        <item x="75"/>
        <item x="273"/>
        <item x="162"/>
        <item x="168"/>
        <item x="107"/>
        <item x="275"/>
        <item x="334"/>
        <item x="298"/>
        <item x="57"/>
        <item x="47"/>
        <item x="410"/>
        <item x="205"/>
        <item x="151"/>
        <item x="254"/>
        <item x="265"/>
        <item x="29"/>
        <item x="159"/>
        <item x="369"/>
        <item x="242"/>
        <item x="301"/>
        <item x="295"/>
        <item x="248"/>
        <item x="140"/>
        <item x="92"/>
        <item x="413"/>
        <item x="312"/>
        <item x="206"/>
        <item x="85"/>
        <item x="365"/>
        <item x="270"/>
        <item x="266"/>
        <item x="138"/>
        <item x="183"/>
        <item x="251"/>
        <item x="360"/>
        <item x="287"/>
        <item x="62"/>
        <item x="171"/>
        <item x="189"/>
        <item x="209"/>
        <item x="210"/>
        <item x="27"/>
        <item x="196"/>
        <item x="89"/>
        <item x="255"/>
        <item x="231"/>
        <item x="259"/>
        <item x="86"/>
        <item x="348"/>
        <item x="364"/>
        <item x="282"/>
        <item x="203"/>
        <item x="87"/>
        <item x="243"/>
        <item x="39"/>
        <item x="306"/>
        <item x="272"/>
        <item x="300"/>
        <item x="20"/>
        <item x="409"/>
        <item x="297"/>
        <item x="293"/>
        <item x="26"/>
        <item x="336"/>
        <item x="198"/>
        <item x="290"/>
        <item x="180"/>
        <item x="31"/>
        <item x="194"/>
        <item x="307"/>
        <item x="43"/>
        <item x="175"/>
        <item x="390"/>
        <item x="384"/>
        <item x="146"/>
        <item x="139"/>
        <item x="215"/>
        <item x="91"/>
        <item x="59"/>
        <item x="395"/>
        <item x="267"/>
        <item x="67"/>
        <item x="228"/>
        <item x="71"/>
        <item x="350"/>
        <item x="263"/>
        <item x="378"/>
        <item x="90"/>
        <item x="407"/>
        <item x="124"/>
        <item x="41"/>
        <item x="241"/>
        <item x="110"/>
        <item x="40"/>
        <item x="105"/>
        <item x="236"/>
        <item x="84"/>
        <item x="125"/>
        <item x="61"/>
        <item x="412"/>
        <item x="169"/>
        <item x="123"/>
        <item x="310"/>
        <item t="default"/>
      </items>
    </pivotField>
    <pivotField numFmtId="170" showAll="0"/>
    <pivotField numFmtId="14" showAll="0"/>
  </pivotFields>
  <rowFields count="1">
    <field x="1"/>
  </rowFields>
  <rowItems count="9">
    <i>
      <x v="4"/>
    </i>
    <i>
      <x v="6"/>
    </i>
    <i>
      <x v="3"/>
    </i>
    <i>
      <x/>
    </i>
    <i>
      <x v="2"/>
    </i>
    <i>
      <x v="5"/>
    </i>
    <i>
      <x v="1"/>
    </i>
    <i>
      <x v="7"/>
    </i>
    <i t="grand">
      <x/>
    </i>
  </rowItems>
  <colItems count="1">
    <i/>
  </colItems>
  <dataFields count="1">
    <dataField name="Sum of Sales" fld="3" baseField="1" baseItem="5"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CE576-F6AB-4678-A11E-C3E402540D25}"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colHeaderCaption="2017">
  <location ref="A3:F13" firstHeaderRow="1" firstDataRow="2" firstDataCol="1"/>
  <pivotFields count="6">
    <pivotField axis="axisCol" numFmtId="14" showAll="0">
      <items count="7">
        <item h="1" x="0"/>
        <item x="1"/>
        <item x="2"/>
        <item x="3"/>
        <item x="4"/>
        <item h="1" x="5"/>
        <item t="default"/>
      </items>
    </pivotField>
    <pivotField axis="axisRow" showAll="0">
      <items count="9">
        <item x="0"/>
        <item x="1"/>
        <item x="2"/>
        <item x="3"/>
        <item x="4"/>
        <item x="5"/>
        <item x="6"/>
        <item x="7"/>
        <item t="default"/>
      </items>
    </pivotField>
    <pivotField showAll="0"/>
    <pivotField dataField="1" numFmtId="169" showAll="0"/>
    <pivotField numFmtId="170" showAll="0"/>
    <pivotField numFmtId="14" showAll="0"/>
  </pivotFields>
  <rowFields count="1">
    <field x="1"/>
  </rowFields>
  <rowItems count="9">
    <i>
      <x/>
    </i>
    <i>
      <x v="1"/>
    </i>
    <i>
      <x v="2"/>
    </i>
    <i>
      <x v="3"/>
    </i>
    <i>
      <x v="4"/>
    </i>
    <i>
      <x v="5"/>
    </i>
    <i>
      <x v="6"/>
    </i>
    <i>
      <x v="7"/>
    </i>
    <i t="grand">
      <x/>
    </i>
  </rowItems>
  <colFields count="1">
    <field x="0"/>
  </colFields>
  <colItems count="5">
    <i>
      <x v="1"/>
    </i>
    <i>
      <x v="2"/>
    </i>
    <i>
      <x v="3"/>
    </i>
    <i>
      <x v="4"/>
    </i>
    <i t="grand">
      <x/>
    </i>
  </colItems>
  <dataFields count="1">
    <dataField name="Sum of Sales" fld="3" baseField="1" baseItem="6" numFmtId="169"/>
  </dataFields>
  <conditionalFormats count="1">
    <conditionalFormat type="all" priority="1">
      <pivotAreas count="1">
        <pivotArea type="data" collapsedLevelsAreSubtotals="1" fieldPosition="0">
          <references count="3">
            <reference field="4294967294" count="1" selected="0">
              <x v="0"/>
            </reference>
            <reference field="0" count="4" selected="0">
              <x v="1"/>
              <x v="2"/>
              <x v="3"/>
              <x v="4"/>
            </reference>
            <reference field="1" count="8">
              <x v="0"/>
              <x v="1"/>
              <x v="2"/>
              <x v="3"/>
              <x v="4"/>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61CED3-52E6-4571-AB2C-3DE8971505A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Department" colHeaderCaption="2017">
  <location ref="A3:F45" firstHeaderRow="1" firstDataRow="2" firstDataCol="1"/>
  <pivotFields count="6">
    <pivotField axis="axisCol" numFmtId="14" showAll="0">
      <items count="7">
        <item x="0"/>
        <item x="1"/>
        <item x="2"/>
        <item x="3"/>
        <item x="4"/>
        <item x="5"/>
        <item t="default"/>
      </items>
    </pivotField>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showAll="0" sortType="descending">
      <items count="9">
        <item x="6"/>
        <item x="5"/>
        <item x="2"/>
        <item x="1"/>
        <item x="3"/>
        <item x="4"/>
        <item x="7"/>
        <item x="0"/>
        <item t="default"/>
      </items>
      <autoSortScope>
        <pivotArea dataOnly="0" outline="0" fieldPosition="0">
          <references count="1">
            <reference field="4294967294" count="1" selected="0">
              <x v="0"/>
            </reference>
          </references>
        </pivotArea>
      </autoSortScope>
    </pivotField>
    <pivotField dataField="1" numFmtId="169" showAll="0"/>
    <pivotField numFmtId="170" showAll="0"/>
    <pivotField numFmtId="14" showAll="0"/>
  </pivotFields>
  <rowFields count="2">
    <field x="1"/>
    <field x="2"/>
  </rowFields>
  <rowItems count="41">
    <i>
      <x v="3"/>
    </i>
    <i r="1">
      <x v="4"/>
    </i>
    <i r="1">
      <x v="3"/>
    </i>
    <i r="1">
      <x v="7"/>
    </i>
    <i r="1">
      <x v="2"/>
    </i>
    <i>
      <x v="1"/>
    </i>
    <i r="1">
      <x v="6"/>
    </i>
    <i r="1">
      <x/>
    </i>
    <i r="1">
      <x v="7"/>
    </i>
    <i r="1">
      <x v="3"/>
    </i>
    <i>
      <x v="4"/>
    </i>
    <i r="1">
      <x v="2"/>
    </i>
    <i r="1">
      <x v="3"/>
    </i>
    <i r="1">
      <x v="4"/>
    </i>
    <i r="1">
      <x v="5"/>
    </i>
    <i>
      <x v="7"/>
    </i>
    <i r="1">
      <x v="1"/>
    </i>
    <i r="1">
      <x v="6"/>
    </i>
    <i r="1">
      <x/>
    </i>
    <i r="1">
      <x v="5"/>
    </i>
    <i>
      <x v="5"/>
    </i>
    <i r="1">
      <x v="5"/>
    </i>
    <i r="1">
      <x v="4"/>
    </i>
    <i r="1">
      <x v="1"/>
    </i>
    <i r="1">
      <x v="2"/>
    </i>
    <i>
      <x v="2"/>
    </i>
    <i r="1">
      <x v="7"/>
    </i>
    <i r="1">
      <x v="6"/>
    </i>
    <i r="1">
      <x v="3"/>
    </i>
    <i r="1">
      <x v="2"/>
    </i>
    <i>
      <x v="6"/>
    </i>
    <i r="1">
      <x v="5"/>
    </i>
    <i r="1">
      <x v="4"/>
    </i>
    <i r="1">
      <x v="1"/>
    </i>
    <i r="1">
      <x/>
    </i>
    <i>
      <x/>
    </i>
    <i r="1">
      <x v="1"/>
    </i>
    <i r="1">
      <x v="6"/>
    </i>
    <i r="1">
      <x v="7"/>
    </i>
    <i r="1">
      <x/>
    </i>
    <i t="grand">
      <x/>
    </i>
  </rowItems>
  <colFields count="1">
    <field x="0"/>
  </colFields>
  <colItems count="5">
    <i>
      <x v="1"/>
    </i>
    <i>
      <x v="2"/>
    </i>
    <i>
      <x v="3"/>
    </i>
    <i>
      <x v="4"/>
    </i>
    <i t="grand">
      <x/>
    </i>
  </colItems>
  <dataFields count="1">
    <dataField name="Sum of Sales" fld="3" baseField="2" baseItem="2" numFmtId="169"/>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EE489-5B1A-4AB8-9F62-54747F3D91D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nagers" colHeaderCaption="2017">
  <location ref="A3:F45" firstHeaderRow="1" firstDataRow="2" firstDataCol="1"/>
  <pivotFields count="6">
    <pivotField axis="axisCol" numFmtId="14" showAll="0">
      <items count="7">
        <item x="0"/>
        <item x="1"/>
        <item x="2"/>
        <item x="3"/>
        <item x="4"/>
        <item x="5"/>
        <item t="default"/>
      </items>
    </pivotField>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showAll="0" sortType="descending">
      <items count="9">
        <item x="6"/>
        <item x="5"/>
        <item x="2"/>
        <item x="1"/>
        <item x="3"/>
        <item x="4"/>
        <item x="7"/>
        <item x="0"/>
        <item t="default"/>
      </items>
      <autoSortScope>
        <pivotArea dataOnly="0" outline="0" fieldPosition="0">
          <references count="1">
            <reference field="4294967294" count="1" selected="0">
              <x v="0"/>
            </reference>
          </references>
        </pivotArea>
      </autoSortScope>
    </pivotField>
    <pivotField dataField="1" numFmtId="169" showAll="0"/>
    <pivotField numFmtId="170" showAll="0"/>
    <pivotField numFmtId="14" showAll="0"/>
  </pivotFields>
  <rowFields count="2">
    <field x="2"/>
    <field x="1"/>
  </rowFields>
  <rowItems count="41">
    <i>
      <x v="4"/>
    </i>
    <i r="1">
      <x v="3"/>
    </i>
    <i r="1">
      <x v="5"/>
    </i>
    <i r="1">
      <x v="4"/>
    </i>
    <i r="1">
      <x v="6"/>
    </i>
    <i>
      <x v="6"/>
    </i>
    <i r="1">
      <x v="1"/>
    </i>
    <i r="1">
      <x v="7"/>
    </i>
    <i r="1">
      <x v="2"/>
    </i>
    <i r="1">
      <x/>
    </i>
    <i>
      <x v="1"/>
    </i>
    <i r="1">
      <x v="7"/>
    </i>
    <i r="1">
      <x/>
    </i>
    <i r="1">
      <x v="5"/>
    </i>
    <i r="1">
      <x v="6"/>
    </i>
    <i>
      <x v="3"/>
    </i>
    <i r="1">
      <x v="3"/>
    </i>
    <i r="1">
      <x v="4"/>
    </i>
    <i r="1">
      <x v="2"/>
    </i>
    <i r="1">
      <x v="1"/>
    </i>
    <i>
      <x v="2"/>
    </i>
    <i r="1">
      <x v="4"/>
    </i>
    <i r="1">
      <x v="3"/>
    </i>
    <i r="1">
      <x v="5"/>
    </i>
    <i r="1">
      <x v="2"/>
    </i>
    <i>
      <x v="7"/>
    </i>
    <i r="1">
      <x v="2"/>
    </i>
    <i r="1">
      <x v="1"/>
    </i>
    <i r="1">
      <x v="3"/>
    </i>
    <i r="1">
      <x/>
    </i>
    <i>
      <x v="5"/>
    </i>
    <i r="1">
      <x v="5"/>
    </i>
    <i r="1">
      <x v="6"/>
    </i>
    <i r="1">
      <x v="4"/>
    </i>
    <i r="1">
      <x v="7"/>
    </i>
    <i>
      <x/>
    </i>
    <i r="1">
      <x v="1"/>
    </i>
    <i r="1">
      <x v="7"/>
    </i>
    <i r="1">
      <x v="6"/>
    </i>
    <i r="1">
      <x/>
    </i>
    <i t="grand">
      <x/>
    </i>
  </rowItems>
  <colFields count="1">
    <field x="0"/>
  </colFields>
  <colItems count="5">
    <i>
      <x v="1"/>
    </i>
    <i>
      <x v="2"/>
    </i>
    <i>
      <x v="3"/>
    </i>
    <i>
      <x v="4"/>
    </i>
    <i t="grand">
      <x/>
    </i>
  </colItems>
  <dataFields count="1">
    <dataField name="Sum of Sales" fld="3" baseField="1" baseItem="2"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BA2103-D8FD-45E1-810B-A5F5D36CB06D}" name="Table1" displayName="Table1" ref="A3:S829" totalsRowCount="1" headerRowDxfId="50" dataDxfId="49">
  <autoFilter ref="A3:S828" xr:uid="{20BA2103-D8FD-45E1-810B-A5F5D36CB06D}">
    <filterColumn colId="18">
      <top10 val="20" filterVal="8049"/>
    </filterColumn>
  </autoFilter>
  <sortState xmlns:xlrd2="http://schemas.microsoft.com/office/spreadsheetml/2017/richdata2" ref="A4:S828">
    <sortCondition descending="1" ref="S3:S828"/>
  </sortState>
  <tableColumns count="19">
    <tableColumn id="1" xr3:uid="{7A9329A3-BA7B-4228-85F2-C90E9460FE1E}" name="New Category" totalsRowLabel="Total" dataDxfId="48" totalsRowDxfId="29">
      <calculatedColumnFormula>_xlfn.CONCAT(B4,"-",C4)</calculatedColumnFormula>
    </tableColumn>
    <tableColumn id="2" xr3:uid="{019FE7CA-D979-43C2-A3C7-CE32B1510BC1}" name="Prefix" dataDxfId="47" totalsRowDxfId="28">
      <calculatedColumnFormula>INDEX(Prefixes!$A$3:$B$22, MATCH(Data!C4,Prefixes!$B$3:$B$22, 1), 1)</calculatedColumnFormula>
    </tableColumn>
    <tableColumn id="3" xr3:uid="{65FD1836-1EA7-4B3C-9888-E19155E15918}" name="Category" dataDxfId="46" totalsRowDxfId="27"/>
    <tableColumn id="4" xr3:uid="{A46F5610-9DD0-47B1-A1D3-A38F65F5D341}" name="Product Number" dataDxfId="45" totalsRowDxfId="26"/>
    <tableColumn id="5" xr3:uid="{B0C973F3-AF15-4CBB-8B1B-BFDE58C07706}" name="Description" dataDxfId="44" totalsRowDxfId="25"/>
    <tableColumn id="6" xr3:uid="{4D9022E0-DBC8-40DB-81B1-CBFBB43F1AF9}" name="Quantity on-hand" totalsRowFunction="sum" dataDxfId="43" totalsRowDxfId="24"/>
    <tableColumn id="7" xr3:uid="{D8C43398-84A3-42D8-B25C-5E0AA9BB87BF}" name="January" totalsRowFunction="sum" dataDxfId="42" totalsRowDxfId="23"/>
    <tableColumn id="8" xr3:uid="{DC7A596E-4E1B-42CB-81B8-E875FAE51023}" name="February" totalsRowFunction="sum" dataDxfId="41" totalsRowDxfId="22"/>
    <tableColumn id="9" xr3:uid="{975B161C-E39C-4F4C-B26F-3AB4DE1C1F62}" name="March" totalsRowFunction="sum" dataDxfId="40" totalsRowDxfId="21"/>
    <tableColumn id="10" xr3:uid="{E3BB132A-52E7-4BCE-9BA1-A968F94DE9B9}" name="April" totalsRowFunction="sum" dataDxfId="39" totalsRowDxfId="20"/>
    <tableColumn id="11" xr3:uid="{34799606-7F86-40B3-9ED6-63CD6756A0EC}" name="May" totalsRowFunction="sum" dataDxfId="38" totalsRowDxfId="19"/>
    <tableColumn id="12" xr3:uid="{442FBB2B-1A85-428B-8F22-E346DE17ED59}" name="June" totalsRowFunction="sum" dataDxfId="37" totalsRowDxfId="18"/>
    <tableColumn id="13" xr3:uid="{B34CBEA3-A399-46FA-A26C-CD2C8F451A97}" name="July" totalsRowFunction="sum" dataDxfId="36" totalsRowDxfId="17"/>
    <tableColumn id="14" xr3:uid="{B2BE52A4-655E-4E30-8FC4-89B924DB833A}" name="August" totalsRowFunction="sum" dataDxfId="35" totalsRowDxfId="16"/>
    <tableColumn id="15" xr3:uid="{1835A91A-60CD-4639-AD76-FB29DB596B0C}" name="September" totalsRowFunction="sum" dataDxfId="34" totalsRowDxfId="15"/>
    <tableColumn id="16" xr3:uid="{B00E19BA-FD4D-4746-BC99-CD63BF279E1D}" name="October" totalsRowFunction="sum" dataDxfId="33" totalsRowDxfId="14"/>
    <tableColumn id="17" xr3:uid="{1A1E95D8-5A19-4CEB-BB33-B8C1E2B46587}" name="November" totalsRowFunction="sum" dataDxfId="32" totalsRowDxfId="13"/>
    <tableColumn id="18" xr3:uid="{2AADE5CB-6270-4AAF-BE29-9260C8C55EFE}" name="December" totalsRowFunction="sum" dataDxfId="31" totalsRowDxfId="12"/>
    <tableColumn id="20" xr3:uid="{C8A27A9F-246C-4DC2-8AFF-57BDC5790AC6}" name="Total" dataDxfId="30" totalsRowDxfId="11">
      <calculatedColumnFormula>SUM(Table1[[#This Row],[January]:[December]])</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50DFEF-1304-46C9-973B-56DD5B7E7051}" name="Table2" displayName="Table2" ref="A7:F423" totalsRowShown="0" headerRowDxfId="4">
  <autoFilter ref="A7:F423" xr:uid="{B650DFEF-1304-46C9-973B-56DD5B7E7051}">
    <filterColumn colId="1">
      <filters>
        <filter val="Lumber"/>
      </filters>
    </filterColumn>
    <filterColumn colId="2">
      <filters>
        <filter val="Bill Smoot"/>
      </filters>
    </filterColumn>
    <filterColumn colId="5">
      <colorFilter dxfId="3" cellColor="0"/>
    </filterColumn>
  </autoFilter>
  <tableColumns count="6">
    <tableColumn id="1" xr3:uid="{76C70A21-8CC4-4AA5-8392-3070A3E4AB29}" name="Sale Date" dataDxfId="10"/>
    <tableColumn id="2" xr3:uid="{59069E0E-2837-4E1D-BD6A-60334FD7CCA7}" name="Department" dataDxfId="9"/>
    <tableColumn id="3" xr3:uid="{000AEC89-24A2-4EDD-A6CA-68CBFBD5B045}" name="Manager" dataDxfId="8"/>
    <tableColumn id="4" xr3:uid="{3EEA3E8D-BC5D-4255-8739-1C27B06DAE2A}" name="Sales" dataDxfId="7"/>
    <tableColumn id="5" xr3:uid="{A7EC49FA-2DE8-4EDA-B286-1F4A591BDB84}" name="Time Since Sale" dataDxfId="6">
      <calculatedColumnFormula>12 * YEARFRAC(Table2[[#This Row],[Sale Date]],$B$4,1)</calculatedColumnFormula>
    </tableColumn>
    <tableColumn id="6" xr3:uid="{46BA3C84-14D3-4822-8610-767983A47320}" name="Warranty Expires" dataDxfId="5">
      <calculatedColumnFormula>EDATE(Table2[[#This Row],[Sale Date]],$B$5)</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8AF63-C520-431D-8DDE-8F76518DEA9C}">
  <sheetPr codeName="Sheet1"/>
  <dimension ref="A1:B17"/>
  <sheetViews>
    <sheetView tabSelected="1" zoomScaleNormal="100" workbookViewId="0">
      <selection activeCell="B4" sqref="B4"/>
    </sheetView>
  </sheetViews>
  <sheetFormatPr defaultColWidth="8.7265625" defaultRowHeight="14.25"/>
  <cols>
    <col min="1" max="1" width="39.6796875" style="1" customWidth="1"/>
    <col min="2" max="2" width="126.1328125" style="1" customWidth="1"/>
    <col min="3" max="16384" width="8.7265625" style="1"/>
  </cols>
  <sheetData>
    <row r="1" spans="1:2" ht="27.75">
      <c r="A1" s="4" t="s">
        <v>19</v>
      </c>
      <c r="B1" s="5"/>
    </row>
    <row r="2" spans="1:2">
      <c r="A2" s="3"/>
      <c r="B2" s="2"/>
    </row>
    <row r="3" spans="1:2" ht="18">
      <c r="A3" s="6" t="s">
        <v>7</v>
      </c>
      <c r="B3" s="11" t="s">
        <v>6</v>
      </c>
    </row>
    <row r="4" spans="1:2" ht="18">
      <c r="A4" s="6" t="s">
        <v>5</v>
      </c>
      <c r="B4" s="12">
        <v>44897.250753125001</v>
      </c>
    </row>
    <row r="5" spans="1:2" ht="18">
      <c r="A5" s="7" t="s">
        <v>4</v>
      </c>
      <c r="B5" s="13" t="s">
        <v>20</v>
      </c>
    </row>
    <row r="6" spans="1:2" ht="137.25">
      <c r="A6" s="14" t="s">
        <v>8</v>
      </c>
      <c r="B6" s="10" t="s">
        <v>9</v>
      </c>
    </row>
    <row r="7" spans="1:2" ht="18">
      <c r="A7" s="8" t="s">
        <v>3</v>
      </c>
      <c r="B7" s="9" t="s">
        <v>2</v>
      </c>
    </row>
    <row r="8" spans="1:2" ht="38.9" customHeight="1">
      <c r="A8" s="15" t="s">
        <v>1</v>
      </c>
      <c r="B8" s="16" t="s">
        <v>0</v>
      </c>
    </row>
    <row r="9" spans="1:2" ht="106.75">
      <c r="A9" s="15" t="s">
        <v>878</v>
      </c>
      <c r="B9" s="43" t="s">
        <v>880</v>
      </c>
    </row>
    <row r="10" spans="1:2" ht="61" hidden="1">
      <c r="A10" s="15" t="s">
        <v>879</v>
      </c>
      <c r="B10" s="43" t="s">
        <v>881</v>
      </c>
    </row>
    <row r="11" spans="1:2" ht="91.5">
      <c r="A11" s="15" t="s">
        <v>899</v>
      </c>
      <c r="B11" s="43" t="s">
        <v>937</v>
      </c>
    </row>
    <row r="12" spans="1:2" ht="76.25">
      <c r="A12" s="15" t="s">
        <v>933</v>
      </c>
      <c r="B12" s="43" t="s">
        <v>939</v>
      </c>
    </row>
    <row r="13" spans="1:2" ht="45.75">
      <c r="A13" s="15" t="s">
        <v>934</v>
      </c>
      <c r="B13" s="43" t="s">
        <v>940</v>
      </c>
    </row>
    <row r="14" spans="1:2" ht="61">
      <c r="A14" s="15" t="s">
        <v>938</v>
      </c>
      <c r="B14" s="43" t="s">
        <v>941</v>
      </c>
    </row>
    <row r="15" spans="1:2" ht="61">
      <c r="A15" s="15" t="s">
        <v>935</v>
      </c>
      <c r="B15" s="43" t="s">
        <v>942</v>
      </c>
    </row>
    <row r="16" spans="1:2" ht="61.75" thickBot="1">
      <c r="A16" s="32" t="s">
        <v>936</v>
      </c>
      <c r="B16" s="44" t="s">
        <v>943</v>
      </c>
    </row>
    <row r="17" spans="1:2" ht="43.5" customHeight="1">
      <c r="A17"/>
      <c r="B17"/>
    </row>
  </sheetData>
  <hyperlinks>
    <hyperlink ref="A8" location="Documentation!A1" display="Documentation" xr:uid="{968E99E0-8384-4C32-A987-5027981C0775}"/>
    <hyperlink ref="A9" location="Data!A1" display="Data" xr:uid="{14481BF0-5D8E-4288-8F41-BCDFC2C73722}"/>
    <hyperlink ref="A10" location="Prefixes!A1" display="Prefixes" xr:uid="{809338DC-F0F9-46B1-A767-E2596190EBF6}"/>
    <hyperlink ref="A11" location="Sales!A1" display="Sales" xr:uid="{D359BBF7-C720-4AAE-B4C8-2A99BDE8089D}"/>
    <hyperlink ref="A12" location="Subtotals!A1" display="Subtotals" xr:uid="{46E0B8FF-F94C-491D-BA41-5A6845AE171A}"/>
    <hyperlink ref="A13" location="Austin11!A1" display="Autin11" xr:uid="{179465BB-00C7-46D9-B8BB-488CB8015209}"/>
    <hyperlink ref="A15" location="Austin13!A1" display="Austin13" xr:uid="{9885D843-425F-4C41-B5E9-83CC436EC9A5}"/>
    <hyperlink ref="A16" location="Austin14!A1" display="Austin14" xr:uid="{0FE9893F-5F1F-4923-AA76-6C39E2DF1BED}"/>
    <hyperlink ref="A14" location="Austin12!A1" display="Austin12" xr:uid="{164CF3CC-7807-4A5E-9C9C-A2ACF370BE6F}"/>
  </hyperlinks>
  <pageMargins left="0.7" right="0.7" top="0.75" bottom="0.75" header="0.3" footer="0.3"/>
  <pageSetup orientation="portrait" horizontalDpi="4294967293" verticalDpi="0" r:id="rId1"/>
  <headerFooter>
    <oddHeader>&amp;CCheryl Hornung</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1E517-4078-4D4F-9884-6CAB8F18E40E}">
  <dimension ref="A1:F8"/>
  <sheetViews>
    <sheetView workbookViewId="0">
      <selection activeCell="C10" sqref="C10"/>
    </sheetView>
  </sheetViews>
  <sheetFormatPr defaultRowHeight="14.75"/>
  <cols>
    <col min="1" max="6" width="15.6796875" customWidth="1"/>
  </cols>
  <sheetData>
    <row r="1" spans="1:6" ht="21">
      <c r="A1" s="29" t="s">
        <v>18</v>
      </c>
      <c r="B1" s="24"/>
      <c r="C1" s="24"/>
      <c r="D1" s="24"/>
      <c r="E1" s="24"/>
      <c r="F1" s="24"/>
    </row>
    <row r="2" spans="1:6">
      <c r="A2" s="25"/>
      <c r="B2" s="26"/>
      <c r="C2" s="26"/>
      <c r="D2" s="26"/>
      <c r="E2" s="26"/>
      <c r="F2" s="30"/>
    </row>
    <row r="3" spans="1:6" ht="15.5" thickBot="1">
      <c r="A3" s="27"/>
      <c r="B3" s="28" t="s">
        <v>11</v>
      </c>
      <c r="C3" s="28" t="s">
        <v>12</v>
      </c>
      <c r="D3" s="28" t="s">
        <v>13</v>
      </c>
      <c r="E3" s="28" t="s">
        <v>14</v>
      </c>
      <c r="F3" s="31" t="s">
        <v>10</v>
      </c>
    </row>
    <row r="4" spans="1:6">
      <c r="A4" s="19" t="s">
        <v>15</v>
      </c>
      <c r="B4" s="17">
        <v>225000</v>
      </c>
      <c r="C4" s="17">
        <v>150000</v>
      </c>
      <c r="D4" s="17">
        <v>235000</v>
      </c>
      <c r="E4" s="17">
        <v>350000</v>
      </c>
      <c r="F4" s="18">
        <f>SUM(B4:E4)</f>
        <v>960000</v>
      </c>
    </row>
    <row r="5" spans="1:6">
      <c r="A5" s="19" t="s">
        <v>16</v>
      </c>
      <c r="B5" s="17">
        <v>150000</v>
      </c>
      <c r="C5" s="17">
        <v>240000</v>
      </c>
      <c r="D5" s="17">
        <v>150000</v>
      </c>
      <c r="E5" s="17">
        <v>215000</v>
      </c>
      <c r="F5" s="18">
        <f>SUM(B5:E5)</f>
        <v>755000</v>
      </c>
    </row>
    <row r="6" spans="1:6">
      <c r="A6" s="19" t="s">
        <v>17</v>
      </c>
      <c r="B6" s="17">
        <v>300000</v>
      </c>
      <c r="C6" s="17">
        <v>150000</v>
      </c>
      <c r="D6" s="17">
        <v>205000</v>
      </c>
      <c r="E6" s="17">
        <v>550000</v>
      </c>
      <c r="F6" s="18">
        <f>SUM(B6:E6)</f>
        <v>1205000</v>
      </c>
    </row>
    <row r="7" spans="1:6">
      <c r="A7" s="20"/>
      <c r="B7" s="21"/>
      <c r="C7" s="21"/>
      <c r="D7" s="21"/>
      <c r="E7" s="21"/>
      <c r="F7" s="21"/>
    </row>
    <row r="8" spans="1:6" ht="15.5" thickBot="1">
      <c r="A8" s="22" t="s">
        <v>10</v>
      </c>
      <c r="B8" s="23">
        <f>SUM(B4:B7)</f>
        <v>675000</v>
      </c>
      <c r="C8" s="23">
        <f>SUM(C4:C7)</f>
        <v>540000</v>
      </c>
      <c r="D8" s="23">
        <f>SUM(D4:D7)</f>
        <v>590000</v>
      </c>
      <c r="E8" s="23">
        <f>SUM(E4:E7)</f>
        <v>1115000</v>
      </c>
      <c r="F8" s="23">
        <f>SUM(F4:F7)</f>
        <v>2920000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38059-50CA-4CE1-92B9-8E4098896399}">
  <dimension ref="A1:S829"/>
  <sheetViews>
    <sheetView zoomScale="120" zoomScaleNormal="120" workbookViewId="0">
      <pane ySplit="3" topLeftCell="A4" activePane="bottomLeft" state="frozen"/>
      <selection activeCell="B1" sqref="B1"/>
      <selection pane="bottomLeft" activeCell="K1" sqref="K1"/>
    </sheetView>
  </sheetViews>
  <sheetFormatPr defaultRowHeight="14.75" outlineLevelCol="1"/>
  <cols>
    <col min="1" max="1" width="22.453125" style="38" bestFit="1" customWidth="1"/>
    <col min="2" max="2" width="8.1796875" style="38" hidden="1" customWidth="1" outlineLevel="1"/>
    <col min="3" max="3" width="18.1796875" style="38" hidden="1" customWidth="1" outlineLevel="1"/>
    <col min="4" max="4" width="13.86328125" style="38" customWidth="1" collapsed="1"/>
    <col min="5" max="5" width="50.54296875" style="36" customWidth="1"/>
    <col min="6" max="6" width="12.81640625" style="38" customWidth="1"/>
    <col min="7" max="14" width="14.04296875" style="38" customWidth="1"/>
    <col min="15" max="15" width="14.58984375" style="38" customWidth="1"/>
    <col min="16" max="19" width="14.04296875" style="38" customWidth="1"/>
    <col min="20" max="16384" width="8.7265625" style="38"/>
  </cols>
  <sheetData>
    <row r="1" spans="1:19" ht="31.25">
      <c r="A1" s="46" t="s">
        <v>882</v>
      </c>
      <c r="B1" s="46"/>
      <c r="C1" s="46"/>
      <c r="D1" s="46"/>
      <c r="E1" s="47"/>
      <c r="F1" s="46"/>
      <c r="G1" s="46"/>
      <c r="H1" s="46"/>
      <c r="I1" s="46"/>
      <c r="J1" s="46"/>
      <c r="K1" s="46"/>
      <c r="L1" s="46"/>
      <c r="M1" s="46"/>
      <c r="N1" s="46"/>
      <c r="O1" s="46"/>
      <c r="P1" s="46"/>
      <c r="Q1" s="46"/>
      <c r="R1" s="46"/>
      <c r="S1" s="46"/>
    </row>
    <row r="3" spans="1:19" s="35" customFormat="1" ht="37">
      <c r="A3" s="45" t="s">
        <v>877</v>
      </c>
      <c r="B3" s="42" t="s">
        <v>876</v>
      </c>
      <c r="C3" s="42" t="s">
        <v>21</v>
      </c>
      <c r="D3" s="35" t="s">
        <v>22</v>
      </c>
      <c r="E3" s="35" t="s">
        <v>23</v>
      </c>
      <c r="F3" s="35" t="s">
        <v>24</v>
      </c>
      <c r="G3" s="35" t="s">
        <v>25</v>
      </c>
      <c r="H3" s="35" t="s">
        <v>26</v>
      </c>
      <c r="I3" s="35" t="s">
        <v>27</v>
      </c>
      <c r="J3" s="35" t="s">
        <v>28</v>
      </c>
      <c r="K3" s="35" t="s">
        <v>29</v>
      </c>
      <c r="L3" s="35" t="s">
        <v>30</v>
      </c>
      <c r="M3" s="35" t="s">
        <v>31</v>
      </c>
      <c r="N3" s="35" t="s">
        <v>32</v>
      </c>
      <c r="O3" s="35" t="s">
        <v>33</v>
      </c>
      <c r="P3" s="35" t="s">
        <v>34</v>
      </c>
      <c r="Q3" s="35" t="s">
        <v>35</v>
      </c>
      <c r="R3" s="35" t="s">
        <v>36</v>
      </c>
      <c r="S3" s="35" t="s">
        <v>10</v>
      </c>
    </row>
    <row r="4" spans="1:19" ht="59">
      <c r="A4" s="38" t="str">
        <f>_xlfn.CONCAT(B4,"-",C4)</f>
        <v>503-Centrifuges</v>
      </c>
      <c r="B4" s="38">
        <f>INDEX(Prefixes!$A$3:$B$22, MATCH(Data!C535,Prefixes!$B$3:$B$22, 1), 1)</f>
        <v>503</v>
      </c>
      <c r="C4" s="37" t="s">
        <v>43</v>
      </c>
      <c r="D4" s="38">
        <v>490531</v>
      </c>
      <c r="E4" s="36" t="s">
        <v>668</v>
      </c>
      <c r="F4" s="38">
        <v>78</v>
      </c>
      <c r="G4" s="38">
        <v>952</v>
      </c>
      <c r="H4" s="38">
        <v>595</v>
      </c>
      <c r="I4" s="38">
        <v>947</v>
      </c>
      <c r="J4" s="38">
        <v>581</v>
      </c>
      <c r="K4" s="38">
        <v>269</v>
      </c>
      <c r="L4" s="38">
        <v>998</v>
      </c>
      <c r="M4" s="38">
        <v>942</v>
      </c>
      <c r="N4" s="38">
        <v>992</v>
      </c>
      <c r="O4" s="38">
        <v>130</v>
      </c>
      <c r="P4" s="38">
        <v>805</v>
      </c>
      <c r="Q4" s="38">
        <v>954</v>
      </c>
      <c r="R4" s="38">
        <v>648</v>
      </c>
      <c r="S4" s="38">
        <f>SUM(Table1[[#This Row],[January]:[December]])</f>
        <v>8813</v>
      </c>
    </row>
    <row r="5" spans="1:19" ht="29.5">
      <c r="A5" s="38" t="str">
        <f>_xlfn.CONCAT(B5,"-",C5)</f>
        <v>533-Cell Disrupters</v>
      </c>
      <c r="B5" s="38">
        <f>INDEX(Prefixes!$A$3:$B$22, MATCH(Data!C325,Prefixes!$B$3:$B$22, 1), 1)</f>
        <v>533</v>
      </c>
      <c r="C5" s="37" t="s">
        <v>50</v>
      </c>
      <c r="D5" s="38">
        <v>490321</v>
      </c>
      <c r="E5" s="36" t="s">
        <v>696</v>
      </c>
      <c r="F5" s="38">
        <v>61</v>
      </c>
      <c r="G5" s="38">
        <v>264</v>
      </c>
      <c r="H5" s="38">
        <v>877</v>
      </c>
      <c r="I5" s="38">
        <v>438</v>
      </c>
      <c r="J5" s="38">
        <v>499</v>
      </c>
      <c r="K5" s="38">
        <v>914</v>
      </c>
      <c r="L5" s="38">
        <v>824</v>
      </c>
      <c r="M5" s="38">
        <v>926</v>
      </c>
      <c r="N5" s="38">
        <v>708</v>
      </c>
      <c r="O5" s="38">
        <v>952</v>
      </c>
      <c r="P5" s="38">
        <v>823</v>
      </c>
      <c r="Q5" s="38">
        <v>561</v>
      </c>
      <c r="R5" s="38">
        <v>991</v>
      </c>
      <c r="S5" s="38">
        <f>SUM(Table1[[#This Row],[January]:[December]])</f>
        <v>8777</v>
      </c>
    </row>
    <row r="6" spans="1:19" ht="29.5">
      <c r="A6" s="38" t="str">
        <f>_xlfn.CONCAT(B6,"-",C6)</f>
        <v>529-Biohood</v>
      </c>
      <c r="B6" s="38">
        <f>INDEX(Prefixes!$A$3:$B$22, MATCH(Data!C284,Prefixes!$B$3:$B$22, 1), 1)</f>
        <v>529</v>
      </c>
      <c r="C6" s="37" t="s">
        <v>65</v>
      </c>
      <c r="D6" s="38">
        <v>490280</v>
      </c>
      <c r="E6" s="36" t="s">
        <v>516</v>
      </c>
      <c r="F6" s="38">
        <v>2</v>
      </c>
      <c r="G6" s="38">
        <v>973</v>
      </c>
      <c r="H6" s="38">
        <v>738</v>
      </c>
      <c r="I6" s="38">
        <v>901</v>
      </c>
      <c r="J6" s="38">
        <v>483</v>
      </c>
      <c r="K6" s="38">
        <v>945</v>
      </c>
      <c r="L6" s="38">
        <v>737</v>
      </c>
      <c r="M6" s="38">
        <v>225</v>
      </c>
      <c r="N6" s="38">
        <v>869</v>
      </c>
      <c r="O6" s="38">
        <v>682</v>
      </c>
      <c r="P6" s="38">
        <v>741</v>
      </c>
      <c r="Q6" s="38">
        <v>992</v>
      </c>
      <c r="R6" s="38">
        <v>469</v>
      </c>
      <c r="S6" s="38">
        <f>SUM(Table1[[#This Row],[January]:[December]])</f>
        <v>8755</v>
      </c>
    </row>
    <row r="7" spans="1:19">
      <c r="A7" s="38" t="str">
        <f>_xlfn.CONCAT(B7,"-",C7)</f>
        <v>513-Fermentors</v>
      </c>
      <c r="B7" s="38">
        <f>INDEX(Prefixes!$A$3:$B$22, MATCH(Data!C672,Prefixes!$B$3:$B$22, 1), 1)</f>
        <v>513</v>
      </c>
      <c r="C7" s="37" t="s">
        <v>130</v>
      </c>
      <c r="D7" s="38">
        <v>490668</v>
      </c>
      <c r="E7" s="36" t="s">
        <v>241</v>
      </c>
      <c r="F7" s="38">
        <v>15</v>
      </c>
      <c r="G7" s="38">
        <v>938</v>
      </c>
      <c r="H7" s="38">
        <v>602</v>
      </c>
      <c r="I7" s="38">
        <v>804</v>
      </c>
      <c r="J7" s="38">
        <v>655</v>
      </c>
      <c r="K7" s="38">
        <v>654</v>
      </c>
      <c r="L7" s="38">
        <v>950</v>
      </c>
      <c r="M7" s="38">
        <v>540</v>
      </c>
      <c r="N7" s="38">
        <v>917</v>
      </c>
      <c r="O7" s="38">
        <v>442</v>
      </c>
      <c r="P7" s="38">
        <v>752</v>
      </c>
      <c r="Q7" s="38">
        <v>949</v>
      </c>
      <c r="R7" s="38">
        <v>410</v>
      </c>
      <c r="S7" s="38">
        <f>SUM(Table1[[#This Row],[January]:[December]])</f>
        <v>8613</v>
      </c>
    </row>
    <row r="8" spans="1:19" ht="29.5">
      <c r="A8" s="38" t="str">
        <f>_xlfn.CONCAT(B8,"-",C8)</f>
        <v>501-Spectrophotometers</v>
      </c>
      <c r="B8" s="38">
        <f>INDEX(Prefixes!$A$3:$B$22, MATCH(Data!C790,Prefixes!$B$3:$B$22, 1), 1)</f>
        <v>501</v>
      </c>
      <c r="C8" s="37" t="s">
        <v>41</v>
      </c>
      <c r="D8" s="38">
        <v>490786</v>
      </c>
      <c r="E8" s="36" t="s">
        <v>765</v>
      </c>
      <c r="F8" s="38">
        <v>46</v>
      </c>
      <c r="G8" s="38">
        <v>844</v>
      </c>
      <c r="H8" s="38">
        <v>768</v>
      </c>
      <c r="I8" s="38">
        <v>709</v>
      </c>
      <c r="J8" s="38">
        <v>915</v>
      </c>
      <c r="K8" s="38">
        <v>978</v>
      </c>
      <c r="L8" s="38">
        <v>630</v>
      </c>
      <c r="M8" s="38">
        <v>894</v>
      </c>
      <c r="N8" s="38">
        <v>610</v>
      </c>
      <c r="O8" s="38">
        <v>375</v>
      </c>
      <c r="P8" s="38">
        <v>918</v>
      </c>
      <c r="Q8" s="38">
        <v>906</v>
      </c>
      <c r="R8" s="38">
        <v>22</v>
      </c>
      <c r="S8" s="38">
        <f>SUM(Table1[[#This Row],[January]:[December]])</f>
        <v>8569</v>
      </c>
    </row>
    <row r="9" spans="1:19" ht="29.5">
      <c r="A9" s="38" t="str">
        <f>_xlfn.CONCAT(B9,"-",C9)</f>
        <v>531-Centrifuges</v>
      </c>
      <c r="B9" s="38">
        <f>INDEX(Prefixes!$A$3:$B$22, MATCH(Data!C412,Prefixes!$B$3:$B$22, 1), 1)</f>
        <v>531</v>
      </c>
      <c r="C9" s="37" t="s">
        <v>43</v>
      </c>
      <c r="D9" s="38">
        <v>490408</v>
      </c>
      <c r="E9" s="36" t="s">
        <v>572</v>
      </c>
      <c r="F9" s="38">
        <v>82</v>
      </c>
      <c r="G9" s="38">
        <v>848</v>
      </c>
      <c r="H9" s="38">
        <v>995</v>
      </c>
      <c r="I9" s="38">
        <v>712</v>
      </c>
      <c r="J9" s="38">
        <v>357</v>
      </c>
      <c r="K9" s="38">
        <v>751</v>
      </c>
      <c r="L9" s="38">
        <v>915</v>
      </c>
      <c r="M9" s="38">
        <v>608</v>
      </c>
      <c r="N9" s="38">
        <v>707</v>
      </c>
      <c r="O9" s="38">
        <v>861</v>
      </c>
      <c r="P9" s="38">
        <v>354</v>
      </c>
      <c r="Q9" s="38">
        <v>991</v>
      </c>
      <c r="R9" s="38">
        <v>467</v>
      </c>
      <c r="S9" s="38">
        <f>SUM(Table1[[#This Row],[January]:[December]])</f>
        <v>8566</v>
      </c>
    </row>
    <row r="10" spans="1:19">
      <c r="A10" s="38" t="str">
        <f>_xlfn.CONCAT(B10,"-",C10)</f>
        <v>507-Centrifuges</v>
      </c>
      <c r="B10" s="38">
        <f>INDEX(Prefixes!$A$3:$B$22, MATCH(Data!C587,Prefixes!$B$3:$B$22, 1), 1)</f>
        <v>507</v>
      </c>
      <c r="C10" s="37" t="s">
        <v>43</v>
      </c>
      <c r="D10" s="38">
        <v>490583</v>
      </c>
      <c r="E10" s="36" t="s">
        <v>871</v>
      </c>
      <c r="F10" s="38">
        <v>29</v>
      </c>
      <c r="G10" s="38">
        <v>637</v>
      </c>
      <c r="H10" s="38">
        <v>889</v>
      </c>
      <c r="I10" s="38">
        <v>950</v>
      </c>
      <c r="J10" s="38">
        <v>478</v>
      </c>
      <c r="K10" s="38">
        <v>808</v>
      </c>
      <c r="L10" s="38">
        <v>752</v>
      </c>
      <c r="M10" s="38">
        <v>692</v>
      </c>
      <c r="N10" s="38">
        <v>323</v>
      </c>
      <c r="O10" s="38">
        <v>712</v>
      </c>
      <c r="P10" s="38">
        <v>589</v>
      </c>
      <c r="Q10" s="38">
        <v>875</v>
      </c>
      <c r="R10" s="38">
        <v>861</v>
      </c>
      <c r="S10" s="38">
        <f>SUM(Table1[[#This Row],[January]:[December]])</f>
        <v>8566</v>
      </c>
    </row>
    <row r="11" spans="1:19">
      <c r="A11" s="38" t="str">
        <f>_xlfn.CONCAT(B11,"-",C11)</f>
        <v>529-Cell Disrupters</v>
      </c>
      <c r="B11" s="38">
        <f>INDEX(Prefixes!$A$3:$B$22, MATCH(Data!C319,Prefixes!$B$3:$B$22, 1), 1)</f>
        <v>529</v>
      </c>
      <c r="C11" s="37" t="s">
        <v>50</v>
      </c>
      <c r="D11" s="38">
        <v>490315</v>
      </c>
      <c r="E11" s="36" t="s">
        <v>642</v>
      </c>
      <c r="F11" s="38">
        <v>88</v>
      </c>
      <c r="G11" s="38">
        <v>440</v>
      </c>
      <c r="H11" s="38">
        <v>890</v>
      </c>
      <c r="I11" s="38">
        <v>434</v>
      </c>
      <c r="J11" s="38">
        <v>704</v>
      </c>
      <c r="K11" s="38">
        <v>234</v>
      </c>
      <c r="L11" s="38">
        <v>957</v>
      </c>
      <c r="M11" s="38">
        <v>887</v>
      </c>
      <c r="N11" s="38">
        <v>711</v>
      </c>
      <c r="O11" s="38">
        <v>485</v>
      </c>
      <c r="P11" s="38">
        <v>840</v>
      </c>
      <c r="Q11" s="38">
        <v>920</v>
      </c>
      <c r="R11" s="38">
        <v>829</v>
      </c>
      <c r="S11" s="38">
        <f>SUM(Table1[[#This Row],[January]:[December]])</f>
        <v>8331</v>
      </c>
    </row>
    <row r="12" spans="1:19" ht="29.5">
      <c r="A12" s="38" t="str">
        <f>_xlfn.CONCAT(B12,"-",C12)</f>
        <v>529-Centrifuges</v>
      </c>
      <c r="B12" s="38">
        <f>INDEX(Prefixes!$A$3:$B$22, MATCH(Data!C468,Prefixes!$B$3:$B$22, 1), 1)</f>
        <v>529</v>
      </c>
      <c r="C12" s="37" t="s">
        <v>43</v>
      </c>
      <c r="D12" s="38">
        <v>490464</v>
      </c>
      <c r="E12" s="36" t="s">
        <v>341</v>
      </c>
      <c r="F12" s="38">
        <v>44</v>
      </c>
      <c r="G12" s="38">
        <v>754</v>
      </c>
      <c r="H12" s="38">
        <v>905</v>
      </c>
      <c r="I12" s="38">
        <v>457</v>
      </c>
      <c r="J12" s="38">
        <v>536</v>
      </c>
      <c r="K12" s="38">
        <v>961</v>
      </c>
      <c r="L12" s="38">
        <v>621</v>
      </c>
      <c r="M12" s="38">
        <v>485</v>
      </c>
      <c r="N12" s="38">
        <v>544</v>
      </c>
      <c r="O12" s="38">
        <v>636</v>
      </c>
      <c r="P12" s="38">
        <v>460</v>
      </c>
      <c r="Q12" s="38">
        <v>983</v>
      </c>
      <c r="R12" s="38">
        <v>951</v>
      </c>
      <c r="S12" s="38">
        <f>SUM(Table1[[#This Row],[January]:[December]])</f>
        <v>8293</v>
      </c>
    </row>
    <row r="13" spans="1:19">
      <c r="A13" s="38" t="str">
        <f>_xlfn.CONCAT(B13,"-",C13)</f>
        <v>519-Cell Disrupters</v>
      </c>
      <c r="B13" s="38">
        <f>INDEX(Prefixes!$A$3:$B$22, MATCH(Data!C311,Prefixes!$B$3:$B$22, 1), 1)</f>
        <v>519</v>
      </c>
      <c r="C13" s="37" t="s">
        <v>50</v>
      </c>
      <c r="D13" s="38">
        <v>490307</v>
      </c>
      <c r="E13" s="36" t="s">
        <v>470</v>
      </c>
      <c r="F13" s="38">
        <v>31</v>
      </c>
      <c r="G13" s="38">
        <v>689</v>
      </c>
      <c r="H13" s="38">
        <v>925</v>
      </c>
      <c r="I13" s="38">
        <v>858</v>
      </c>
      <c r="J13" s="38">
        <v>830</v>
      </c>
      <c r="K13" s="38">
        <v>857</v>
      </c>
      <c r="L13" s="38">
        <v>658</v>
      </c>
      <c r="M13" s="38">
        <v>933</v>
      </c>
      <c r="N13" s="38">
        <v>850</v>
      </c>
      <c r="O13" s="38">
        <v>864</v>
      </c>
      <c r="P13" s="38">
        <v>201</v>
      </c>
      <c r="Q13" s="38">
        <v>265</v>
      </c>
      <c r="R13" s="38">
        <v>350</v>
      </c>
      <c r="S13" s="38">
        <f>SUM(Table1[[#This Row],[January]:[December]])</f>
        <v>8280</v>
      </c>
    </row>
    <row r="14" spans="1:19">
      <c r="A14" s="38" t="str">
        <f>_xlfn.CONCAT(B14,"-",C14)</f>
        <v>501-Centrifuges</v>
      </c>
      <c r="B14" s="38">
        <f>INDEX(Prefixes!$A$3:$B$22, MATCH(Data!C448,Prefixes!$B$3:$B$22, 1), 1)</f>
        <v>501</v>
      </c>
      <c r="C14" s="37" t="s">
        <v>43</v>
      </c>
      <c r="D14" s="38">
        <v>490444</v>
      </c>
      <c r="E14" s="36" t="s">
        <v>254</v>
      </c>
      <c r="F14" s="38">
        <v>85</v>
      </c>
      <c r="G14" s="38">
        <v>926</v>
      </c>
      <c r="H14" s="38">
        <v>999</v>
      </c>
      <c r="I14" s="38">
        <v>972</v>
      </c>
      <c r="J14" s="38">
        <v>659</v>
      </c>
      <c r="K14" s="38">
        <v>928</v>
      </c>
      <c r="L14" s="38">
        <v>725</v>
      </c>
      <c r="M14" s="38">
        <v>158</v>
      </c>
      <c r="N14" s="38">
        <v>84</v>
      </c>
      <c r="O14" s="38">
        <v>802</v>
      </c>
      <c r="P14" s="38">
        <v>726</v>
      </c>
      <c r="Q14" s="38">
        <v>891</v>
      </c>
      <c r="R14" s="38">
        <v>403</v>
      </c>
      <c r="S14" s="38">
        <f>SUM(Table1[[#This Row],[January]:[December]])</f>
        <v>8273</v>
      </c>
    </row>
    <row r="15" spans="1:19" ht="29.5">
      <c r="A15" s="38" t="str">
        <f>_xlfn.CONCAT(B15,"-",C15)</f>
        <v>513-Microscopes</v>
      </c>
      <c r="B15" s="38">
        <f>INDEX(Prefixes!$A$3:$B$22, MATCH(Data!C748,Prefixes!$B$3:$B$22, 1), 1)</f>
        <v>513</v>
      </c>
      <c r="C15" s="37" t="s">
        <v>48</v>
      </c>
      <c r="D15" s="38">
        <v>490744</v>
      </c>
      <c r="E15" s="36" t="s">
        <v>775</v>
      </c>
      <c r="F15" s="38">
        <v>39</v>
      </c>
      <c r="G15" s="38">
        <v>948</v>
      </c>
      <c r="H15" s="38">
        <v>338</v>
      </c>
      <c r="I15" s="38">
        <v>618</v>
      </c>
      <c r="J15" s="38">
        <v>663</v>
      </c>
      <c r="K15" s="38">
        <v>380</v>
      </c>
      <c r="L15" s="38">
        <v>654</v>
      </c>
      <c r="M15" s="38">
        <v>764</v>
      </c>
      <c r="N15" s="38">
        <v>645</v>
      </c>
      <c r="O15" s="38">
        <v>770</v>
      </c>
      <c r="P15" s="38">
        <v>985</v>
      </c>
      <c r="Q15" s="38">
        <v>820</v>
      </c>
      <c r="R15" s="38">
        <v>593</v>
      </c>
      <c r="S15" s="38">
        <f>SUM(Table1[[#This Row],[January]:[December]])</f>
        <v>8178</v>
      </c>
    </row>
    <row r="16" spans="1:19">
      <c r="A16" s="38" t="str">
        <f>_xlfn.CONCAT(B16,"-",C16)</f>
        <v>513-Centrifuges</v>
      </c>
      <c r="B16" s="38">
        <f>INDEX(Prefixes!$A$3:$B$22, MATCH(Data!C416,Prefixes!$B$3:$B$22, 1), 1)</f>
        <v>513</v>
      </c>
      <c r="C16" s="37" t="s">
        <v>43</v>
      </c>
      <c r="D16" s="38">
        <v>490412</v>
      </c>
      <c r="E16" s="36" t="s">
        <v>99</v>
      </c>
      <c r="F16" s="38">
        <v>66</v>
      </c>
      <c r="G16" s="38">
        <v>634</v>
      </c>
      <c r="H16" s="38">
        <v>936</v>
      </c>
      <c r="I16" s="38">
        <v>968</v>
      </c>
      <c r="J16" s="38">
        <v>610</v>
      </c>
      <c r="K16" s="38">
        <v>489</v>
      </c>
      <c r="L16" s="38">
        <v>704</v>
      </c>
      <c r="M16" s="38">
        <v>985</v>
      </c>
      <c r="N16" s="38">
        <v>709</v>
      </c>
      <c r="O16" s="38">
        <v>431</v>
      </c>
      <c r="P16" s="38">
        <v>724</v>
      </c>
      <c r="Q16" s="38">
        <v>850</v>
      </c>
      <c r="R16" s="38">
        <v>104</v>
      </c>
      <c r="S16" s="38">
        <f>SUM(Table1[[#This Row],[January]:[December]])</f>
        <v>8144</v>
      </c>
    </row>
    <row r="17" spans="1:19">
      <c r="A17" s="38" t="str">
        <f>_xlfn.CONCAT(B17,"-",C17)</f>
        <v>519-Centrifuges</v>
      </c>
      <c r="B17" s="38">
        <f>INDEX(Prefixes!$A$3:$B$22, MATCH(Data!C443,Prefixes!$B$3:$B$22, 1), 1)</f>
        <v>519</v>
      </c>
      <c r="C17" s="37" t="s">
        <v>43</v>
      </c>
      <c r="D17" s="38">
        <v>490439</v>
      </c>
      <c r="E17" s="36" t="s">
        <v>257</v>
      </c>
      <c r="F17" s="38">
        <v>30</v>
      </c>
      <c r="G17" s="38">
        <v>588</v>
      </c>
      <c r="H17" s="38">
        <v>716</v>
      </c>
      <c r="I17" s="38">
        <v>597</v>
      </c>
      <c r="J17" s="38">
        <v>764</v>
      </c>
      <c r="K17" s="38">
        <v>568</v>
      </c>
      <c r="L17" s="38">
        <v>69</v>
      </c>
      <c r="M17" s="38">
        <v>878</v>
      </c>
      <c r="N17" s="38">
        <v>428</v>
      </c>
      <c r="O17" s="38">
        <v>956</v>
      </c>
      <c r="P17" s="38">
        <v>859</v>
      </c>
      <c r="Q17" s="38">
        <v>894</v>
      </c>
      <c r="R17" s="38">
        <v>823</v>
      </c>
      <c r="S17" s="38">
        <f>SUM(Table1[[#This Row],[January]:[December]])</f>
        <v>8140</v>
      </c>
    </row>
    <row r="18" spans="1:19">
      <c r="A18" s="38" t="str">
        <f>_xlfn.CONCAT(B18,"-",C18)</f>
        <v>535-Microscopes</v>
      </c>
      <c r="B18" s="38">
        <f>INDEX(Prefixes!$A$3:$B$22, MATCH(Data!C725,Prefixes!$B$3:$B$22, 1), 1)</f>
        <v>535</v>
      </c>
      <c r="C18" s="37" t="s">
        <v>48</v>
      </c>
      <c r="D18" s="38">
        <v>490721</v>
      </c>
      <c r="E18" s="36" t="s">
        <v>827</v>
      </c>
      <c r="F18" s="38">
        <v>83</v>
      </c>
      <c r="G18" s="38">
        <v>884</v>
      </c>
      <c r="H18" s="38">
        <v>662</v>
      </c>
      <c r="I18" s="38">
        <v>769</v>
      </c>
      <c r="J18" s="38">
        <v>867</v>
      </c>
      <c r="K18" s="38">
        <v>572</v>
      </c>
      <c r="L18" s="38">
        <v>132</v>
      </c>
      <c r="M18" s="38">
        <v>579</v>
      </c>
      <c r="N18" s="38">
        <v>975</v>
      </c>
      <c r="O18" s="38">
        <v>264</v>
      </c>
      <c r="P18" s="38">
        <v>714</v>
      </c>
      <c r="Q18" s="38">
        <v>868</v>
      </c>
      <c r="R18" s="38">
        <v>849</v>
      </c>
      <c r="S18" s="38">
        <f>SUM(Table1[[#This Row],[January]:[December]])</f>
        <v>8135</v>
      </c>
    </row>
    <row r="19" spans="1:19">
      <c r="A19" s="38" t="str">
        <f>_xlfn.CONCAT(B19,"-",C19)</f>
        <v>513-Chromatography</v>
      </c>
      <c r="B19" s="38">
        <f>INDEX(Prefixes!$A$3:$B$22, MATCH(Data!C594,Prefixes!$B$3:$B$22, 1), 1)</f>
        <v>513</v>
      </c>
      <c r="C19" s="37" t="s">
        <v>92</v>
      </c>
      <c r="D19" s="38">
        <v>490590</v>
      </c>
      <c r="E19" s="36" t="s">
        <v>246</v>
      </c>
      <c r="F19" s="38">
        <v>17</v>
      </c>
      <c r="G19" s="38">
        <v>397</v>
      </c>
      <c r="H19" s="38">
        <v>523</v>
      </c>
      <c r="I19" s="38">
        <v>885</v>
      </c>
      <c r="J19" s="38">
        <v>964</v>
      </c>
      <c r="K19" s="38">
        <v>717</v>
      </c>
      <c r="L19" s="38">
        <v>825</v>
      </c>
      <c r="M19" s="38">
        <v>524</v>
      </c>
      <c r="N19" s="38">
        <v>675</v>
      </c>
      <c r="O19" s="38">
        <v>853</v>
      </c>
      <c r="P19" s="38">
        <v>791</v>
      </c>
      <c r="Q19" s="38">
        <v>899</v>
      </c>
      <c r="R19" s="38">
        <v>68</v>
      </c>
      <c r="S19" s="38">
        <f>SUM(Table1[[#This Row],[January]:[December]])</f>
        <v>8121</v>
      </c>
    </row>
    <row r="20" spans="1:19">
      <c r="A20" s="38" t="str">
        <f>_xlfn.CONCAT(B20,"-",C20)</f>
        <v>513-Chromatography</v>
      </c>
      <c r="B20" s="38">
        <f>INDEX(Prefixes!$A$3:$B$22, MATCH(Data!C607,Prefixes!$B$3:$B$22, 1), 1)</f>
        <v>513</v>
      </c>
      <c r="C20" s="37" t="s">
        <v>92</v>
      </c>
      <c r="D20" s="38">
        <v>490603</v>
      </c>
      <c r="E20" s="36" t="s">
        <v>700</v>
      </c>
      <c r="F20" s="38">
        <v>91</v>
      </c>
      <c r="G20" s="38">
        <v>146</v>
      </c>
      <c r="H20" s="38">
        <v>348</v>
      </c>
      <c r="I20" s="38">
        <v>707</v>
      </c>
      <c r="J20" s="38">
        <v>840</v>
      </c>
      <c r="K20" s="38">
        <v>753</v>
      </c>
      <c r="L20" s="38">
        <v>756</v>
      </c>
      <c r="M20" s="38">
        <v>713</v>
      </c>
      <c r="N20" s="38">
        <v>708</v>
      </c>
      <c r="O20" s="38">
        <v>892</v>
      </c>
      <c r="P20" s="38">
        <v>811</v>
      </c>
      <c r="Q20" s="38">
        <v>424</v>
      </c>
      <c r="R20" s="38">
        <v>996</v>
      </c>
      <c r="S20" s="38">
        <f>SUM(Table1[[#This Row],[January]:[December]])</f>
        <v>8094</v>
      </c>
    </row>
    <row r="21" spans="1:19">
      <c r="A21" s="38" t="str">
        <f>_xlfn.CONCAT(B21,"-",C21)</f>
        <v>517-Biohood</v>
      </c>
      <c r="B21" s="38">
        <f>INDEX(Prefixes!$A$3:$B$22, MATCH(Data!C288,Prefixes!$B$3:$B$22, 1), 1)</f>
        <v>517</v>
      </c>
      <c r="C21" s="37" t="s">
        <v>65</v>
      </c>
      <c r="D21" s="38">
        <v>490284</v>
      </c>
      <c r="E21" s="36" t="s">
        <v>657</v>
      </c>
      <c r="F21" s="38">
        <v>80</v>
      </c>
      <c r="G21" s="38">
        <v>746</v>
      </c>
      <c r="H21" s="38">
        <v>699</v>
      </c>
      <c r="I21" s="38">
        <v>939</v>
      </c>
      <c r="J21" s="38">
        <v>555</v>
      </c>
      <c r="K21" s="38">
        <v>401</v>
      </c>
      <c r="L21" s="38">
        <v>841</v>
      </c>
      <c r="M21" s="38">
        <v>132</v>
      </c>
      <c r="N21" s="38">
        <v>873</v>
      </c>
      <c r="O21" s="38">
        <v>682</v>
      </c>
      <c r="P21" s="38">
        <v>719</v>
      </c>
      <c r="Q21" s="38">
        <v>924</v>
      </c>
      <c r="R21" s="38">
        <v>579</v>
      </c>
      <c r="S21" s="38">
        <f>SUM(Table1[[#This Row],[January]:[December]])</f>
        <v>8090</v>
      </c>
    </row>
    <row r="22" spans="1:19" ht="29.5">
      <c r="A22" s="38" t="str">
        <f>_xlfn.CONCAT(B22,"-",C22)</f>
        <v>533-Centrifuges</v>
      </c>
      <c r="B22" s="38">
        <f>INDEX(Prefixes!$A$3:$B$22, MATCH(Data!C546,Prefixes!$B$3:$B$22, 1), 1)</f>
        <v>533</v>
      </c>
      <c r="C22" s="37" t="s">
        <v>43</v>
      </c>
      <c r="D22" s="38">
        <v>490542</v>
      </c>
      <c r="E22" s="36" t="s">
        <v>713</v>
      </c>
      <c r="F22" s="38">
        <v>17</v>
      </c>
      <c r="G22" s="38">
        <v>493</v>
      </c>
      <c r="H22" s="38">
        <v>631</v>
      </c>
      <c r="I22" s="38">
        <v>849</v>
      </c>
      <c r="J22" s="38">
        <v>791</v>
      </c>
      <c r="K22" s="38">
        <v>957</v>
      </c>
      <c r="L22" s="38">
        <v>464</v>
      </c>
      <c r="M22" s="38">
        <v>418</v>
      </c>
      <c r="N22" s="38">
        <v>796</v>
      </c>
      <c r="O22" s="38">
        <v>875</v>
      </c>
      <c r="P22" s="38">
        <v>156</v>
      </c>
      <c r="Q22" s="38">
        <v>978</v>
      </c>
      <c r="R22" s="38">
        <v>656</v>
      </c>
      <c r="S22" s="38">
        <f>SUM(Table1[[#This Row],[January]:[December]])</f>
        <v>8064</v>
      </c>
    </row>
    <row r="23" spans="1:19">
      <c r="A23" s="38" t="str">
        <f>_xlfn.CONCAT(B23,"-",C23)</f>
        <v>501-Bath</v>
      </c>
      <c r="B23" s="38">
        <f>INDEX(Prefixes!$A$3:$B$22, MATCH(Data!C166,Prefixes!$B$3:$B$22, 1), 1)</f>
        <v>501</v>
      </c>
      <c r="C23" s="37" t="s">
        <v>39</v>
      </c>
      <c r="D23" s="38">
        <v>490162</v>
      </c>
      <c r="E23" s="36" t="s">
        <v>543</v>
      </c>
      <c r="F23" s="38">
        <v>28</v>
      </c>
      <c r="G23" s="38">
        <v>747</v>
      </c>
      <c r="H23" s="38">
        <v>939</v>
      </c>
      <c r="I23" s="38">
        <v>601</v>
      </c>
      <c r="J23" s="38">
        <v>510</v>
      </c>
      <c r="K23" s="38">
        <v>689</v>
      </c>
      <c r="L23" s="38">
        <v>523</v>
      </c>
      <c r="M23" s="38">
        <v>642</v>
      </c>
      <c r="N23" s="38">
        <v>283</v>
      </c>
      <c r="O23" s="38">
        <v>717</v>
      </c>
      <c r="P23" s="38">
        <v>992</v>
      </c>
      <c r="Q23" s="38">
        <v>929</v>
      </c>
      <c r="R23" s="38">
        <v>477</v>
      </c>
      <c r="S23" s="38">
        <f>SUM(Table1[[#This Row],[January]:[December]])</f>
        <v>8049</v>
      </c>
    </row>
    <row r="24" spans="1:19" ht="29.5" hidden="1">
      <c r="A24" s="38" t="str">
        <f>_xlfn.CONCAT(B24,"-",C24)</f>
        <v>505-Microscopes</v>
      </c>
      <c r="B24" s="38">
        <f>INDEX(Prefixes!$A$3:$B$22, MATCH(Data!C706,Prefixes!$B$3:$B$22, 1), 1)</f>
        <v>505</v>
      </c>
      <c r="C24" s="37" t="s">
        <v>48</v>
      </c>
      <c r="D24" s="38">
        <v>490702</v>
      </c>
      <c r="E24" s="36" t="s">
        <v>230</v>
      </c>
      <c r="F24" s="38">
        <v>26</v>
      </c>
      <c r="G24" s="38">
        <v>881</v>
      </c>
      <c r="H24" s="38">
        <v>384</v>
      </c>
      <c r="I24" s="38">
        <v>978</v>
      </c>
      <c r="J24" s="38">
        <v>959</v>
      </c>
      <c r="K24" s="38">
        <v>564</v>
      </c>
      <c r="L24" s="38">
        <v>362</v>
      </c>
      <c r="M24" s="38">
        <v>426</v>
      </c>
      <c r="N24" s="38">
        <v>938</v>
      </c>
      <c r="O24" s="38">
        <v>473</v>
      </c>
      <c r="P24" s="38">
        <v>315</v>
      </c>
      <c r="Q24" s="38">
        <v>976</v>
      </c>
      <c r="R24" s="38">
        <v>736</v>
      </c>
      <c r="S24" s="38">
        <f>SUM(Table1[[#This Row],[January]:[December]])</f>
        <v>7992</v>
      </c>
    </row>
    <row r="25" spans="1:19" hidden="1">
      <c r="A25" s="38" t="str">
        <f>_xlfn.CONCAT(B25,"-",C25)</f>
        <v>501-Bath</v>
      </c>
      <c r="B25" s="38">
        <f>INDEX(Prefixes!$A$3:$B$22, MATCH(Data!C149,Prefixes!$B$3:$B$22, 1), 1)</f>
        <v>501</v>
      </c>
      <c r="C25" s="37" t="s">
        <v>39</v>
      </c>
      <c r="D25" s="38">
        <v>490145</v>
      </c>
      <c r="E25" s="36" t="s">
        <v>316</v>
      </c>
      <c r="F25" s="38">
        <v>33</v>
      </c>
      <c r="G25" s="38">
        <v>782</v>
      </c>
      <c r="H25" s="38">
        <v>172</v>
      </c>
      <c r="I25" s="38">
        <v>904</v>
      </c>
      <c r="J25" s="38">
        <v>397</v>
      </c>
      <c r="K25" s="38">
        <v>624</v>
      </c>
      <c r="L25" s="38">
        <v>936</v>
      </c>
      <c r="M25" s="38">
        <v>675</v>
      </c>
      <c r="N25" s="38">
        <v>792</v>
      </c>
      <c r="O25" s="38">
        <v>371</v>
      </c>
      <c r="P25" s="38">
        <v>726</v>
      </c>
      <c r="Q25" s="38">
        <v>947</v>
      </c>
      <c r="R25" s="38">
        <v>658</v>
      </c>
      <c r="S25" s="38">
        <f>SUM(Table1[[#This Row],[January]:[December]])</f>
        <v>7984</v>
      </c>
    </row>
    <row r="26" spans="1:19" ht="29.5" hidden="1">
      <c r="A26" s="38" t="str">
        <f>_xlfn.CONCAT(B26,"-",C26)</f>
        <v>509-Biohood</v>
      </c>
      <c r="B26" s="38">
        <f>INDEX(Prefixes!$A$3:$B$22, MATCH(Data!C277,Prefixes!$B$3:$B$22, 1), 1)</f>
        <v>509</v>
      </c>
      <c r="C26" s="37" t="s">
        <v>65</v>
      </c>
      <c r="D26" s="38">
        <v>490273</v>
      </c>
      <c r="E26" s="36" t="s">
        <v>431</v>
      </c>
      <c r="F26" s="38">
        <v>38</v>
      </c>
      <c r="G26" s="38">
        <v>971</v>
      </c>
      <c r="H26" s="38">
        <v>915</v>
      </c>
      <c r="I26" s="38">
        <v>18</v>
      </c>
      <c r="J26" s="38">
        <v>542</v>
      </c>
      <c r="K26" s="38">
        <v>722</v>
      </c>
      <c r="L26" s="38">
        <v>542</v>
      </c>
      <c r="M26" s="38">
        <v>981</v>
      </c>
      <c r="N26" s="38">
        <v>707</v>
      </c>
      <c r="O26" s="38">
        <v>838</v>
      </c>
      <c r="P26" s="38">
        <v>935</v>
      </c>
      <c r="Q26" s="38">
        <v>549</v>
      </c>
      <c r="R26" s="38">
        <v>260</v>
      </c>
      <c r="S26" s="38">
        <f>SUM(Table1[[#This Row],[January]:[December]])</f>
        <v>7980</v>
      </c>
    </row>
    <row r="27" spans="1:19" ht="59" hidden="1">
      <c r="A27" s="38" t="str">
        <f>_xlfn.CONCAT(B27,"-",C27)</f>
        <v>513-Spectrophotometers</v>
      </c>
      <c r="B27" s="38">
        <f>INDEX(Prefixes!$A$3:$B$22, MATCH(Data!C808,Prefixes!$B$3:$B$22, 1), 1)</f>
        <v>513</v>
      </c>
      <c r="C27" s="37" t="s">
        <v>41</v>
      </c>
      <c r="D27" s="38">
        <v>490804</v>
      </c>
      <c r="E27" s="36" t="s">
        <v>556</v>
      </c>
      <c r="F27" s="38">
        <v>75</v>
      </c>
      <c r="G27" s="38">
        <v>446</v>
      </c>
      <c r="H27" s="38">
        <v>638</v>
      </c>
      <c r="I27" s="38">
        <v>751</v>
      </c>
      <c r="J27" s="38">
        <v>809</v>
      </c>
      <c r="K27" s="38">
        <v>922</v>
      </c>
      <c r="L27" s="38">
        <v>921</v>
      </c>
      <c r="M27" s="38">
        <v>858</v>
      </c>
      <c r="N27" s="38">
        <v>893</v>
      </c>
      <c r="O27" s="38">
        <v>474</v>
      </c>
      <c r="P27" s="38">
        <v>339</v>
      </c>
      <c r="Q27" s="38">
        <v>90</v>
      </c>
      <c r="R27" s="38">
        <v>826</v>
      </c>
      <c r="S27" s="38">
        <f>SUM(Table1[[#This Row],[January]:[December]])</f>
        <v>7967</v>
      </c>
    </row>
    <row r="28" spans="1:19" ht="29.5" hidden="1">
      <c r="A28" s="38" t="str">
        <f>_xlfn.CONCAT(B28,"-",C28)</f>
        <v>503-Biohood</v>
      </c>
      <c r="B28" s="38">
        <f>INDEX(Prefixes!$A$3:$B$22, MATCH(Data!C275,Prefixes!$B$3:$B$22, 1), 1)</f>
        <v>503</v>
      </c>
      <c r="C28" s="37" t="s">
        <v>65</v>
      </c>
      <c r="D28" s="38">
        <v>490271</v>
      </c>
      <c r="E28" s="36" t="s">
        <v>226</v>
      </c>
      <c r="F28" s="38">
        <v>29</v>
      </c>
      <c r="G28" s="38">
        <v>858</v>
      </c>
      <c r="H28" s="38">
        <v>396</v>
      </c>
      <c r="I28" s="38">
        <v>579</v>
      </c>
      <c r="J28" s="38">
        <v>400</v>
      </c>
      <c r="K28" s="38">
        <v>498</v>
      </c>
      <c r="L28" s="38">
        <v>905</v>
      </c>
      <c r="M28" s="38">
        <v>425</v>
      </c>
      <c r="N28" s="38">
        <v>938</v>
      </c>
      <c r="O28" s="38">
        <v>502</v>
      </c>
      <c r="P28" s="38">
        <v>742</v>
      </c>
      <c r="Q28" s="38">
        <v>870</v>
      </c>
      <c r="R28" s="38">
        <v>853</v>
      </c>
      <c r="S28" s="38">
        <f>SUM(Table1[[#This Row],[January]:[December]])</f>
        <v>7966</v>
      </c>
    </row>
    <row r="29" spans="1:19" ht="29.5" hidden="1">
      <c r="A29" s="38" t="str">
        <f>_xlfn.CONCAT(B29,"-",C29)</f>
        <v>513-Balances</v>
      </c>
      <c r="B29" s="38">
        <f>INDEX(Prefixes!$A$3:$B$22, MATCH(Data!C114,Prefixes!$B$3:$B$22, 1), 1)</f>
        <v>513</v>
      </c>
      <c r="C29" s="37" t="s">
        <v>75</v>
      </c>
      <c r="D29" s="38">
        <v>490110</v>
      </c>
      <c r="E29" s="36" t="s">
        <v>540</v>
      </c>
      <c r="F29" s="38">
        <v>82</v>
      </c>
      <c r="G29" s="38">
        <v>13</v>
      </c>
      <c r="H29" s="38">
        <v>840</v>
      </c>
      <c r="I29" s="38">
        <v>820</v>
      </c>
      <c r="J29" s="38">
        <v>966</v>
      </c>
      <c r="K29" s="38">
        <v>913</v>
      </c>
      <c r="L29" s="38">
        <v>669</v>
      </c>
      <c r="M29" s="38">
        <v>956</v>
      </c>
      <c r="N29" s="38">
        <v>981</v>
      </c>
      <c r="O29" s="38">
        <v>727</v>
      </c>
      <c r="P29" s="38">
        <v>427</v>
      </c>
      <c r="Q29" s="38">
        <v>635</v>
      </c>
      <c r="R29" s="38">
        <v>6</v>
      </c>
      <c r="S29" s="38">
        <f>SUM(Table1[[#This Row],[January]:[December]])</f>
        <v>7953</v>
      </c>
    </row>
    <row r="30" spans="1:19" hidden="1">
      <c r="A30" s="38" t="str">
        <f>_xlfn.CONCAT(B30,"-",C30)</f>
        <v>529-Analyzer</v>
      </c>
      <c r="B30" s="38">
        <f>INDEX(Prefixes!$A$3:$B$22, MATCH(Data!C18,Prefixes!$B$3:$B$22, 1), 1)</f>
        <v>529</v>
      </c>
      <c r="C30" s="37" t="s">
        <v>56</v>
      </c>
      <c r="D30" s="38">
        <v>490014</v>
      </c>
      <c r="E30" s="36" t="s">
        <v>221</v>
      </c>
      <c r="F30" s="38">
        <v>98</v>
      </c>
      <c r="G30" s="38">
        <v>917</v>
      </c>
      <c r="H30" s="38">
        <v>856</v>
      </c>
      <c r="I30" s="38">
        <v>437</v>
      </c>
      <c r="J30" s="38">
        <v>474</v>
      </c>
      <c r="K30" s="38">
        <v>928</v>
      </c>
      <c r="L30" s="38">
        <v>577</v>
      </c>
      <c r="M30" s="38">
        <v>752</v>
      </c>
      <c r="N30" s="38">
        <v>772</v>
      </c>
      <c r="O30" s="38">
        <v>721</v>
      </c>
      <c r="P30" s="38">
        <v>66</v>
      </c>
      <c r="Q30" s="38">
        <v>918</v>
      </c>
      <c r="R30" s="38">
        <v>533</v>
      </c>
      <c r="S30" s="38">
        <f>SUM(Table1[[#This Row],[January]:[December]])</f>
        <v>7951</v>
      </c>
    </row>
    <row r="31" spans="1:19" hidden="1">
      <c r="A31" s="38" t="str">
        <f>_xlfn.CONCAT(B31,"-",C31)</f>
        <v>513-Centrifuges</v>
      </c>
      <c r="B31" s="38">
        <f>INDEX(Prefixes!$A$3:$B$22, MATCH(Data!C397,Prefixes!$B$3:$B$22, 1), 1)</f>
        <v>513</v>
      </c>
      <c r="C31" s="37" t="s">
        <v>43</v>
      </c>
      <c r="D31" s="38">
        <v>490393</v>
      </c>
      <c r="E31" s="36" t="s">
        <v>815</v>
      </c>
      <c r="F31" s="38">
        <v>55</v>
      </c>
      <c r="G31" s="38">
        <v>81</v>
      </c>
      <c r="H31" s="38">
        <v>913</v>
      </c>
      <c r="I31" s="38">
        <v>167</v>
      </c>
      <c r="J31" s="38">
        <v>818</v>
      </c>
      <c r="K31" s="38">
        <v>875</v>
      </c>
      <c r="L31" s="38">
        <v>601</v>
      </c>
      <c r="M31" s="38">
        <v>229</v>
      </c>
      <c r="N31" s="38">
        <v>934</v>
      </c>
      <c r="O31" s="38">
        <v>933</v>
      </c>
      <c r="P31" s="38">
        <v>723</v>
      </c>
      <c r="Q31" s="38">
        <v>780</v>
      </c>
      <c r="R31" s="38">
        <v>872</v>
      </c>
      <c r="S31" s="38">
        <f>SUM(Table1[[#This Row],[January]:[December]])</f>
        <v>7926</v>
      </c>
    </row>
    <row r="32" spans="1:19" hidden="1">
      <c r="A32" s="38" t="str">
        <f>_xlfn.CONCAT(B32,"-",C32)</f>
        <v>535-Bath</v>
      </c>
      <c r="B32" s="38">
        <f>INDEX(Prefixes!$A$3:$B$22, MATCH(Data!C244,Prefixes!$B$3:$B$22, 1), 1)</f>
        <v>535</v>
      </c>
      <c r="C32" s="37" t="s">
        <v>39</v>
      </c>
      <c r="D32" s="38">
        <v>490240</v>
      </c>
      <c r="E32" s="36" t="s">
        <v>865</v>
      </c>
      <c r="F32" s="38">
        <v>29</v>
      </c>
      <c r="G32" s="38">
        <v>479</v>
      </c>
      <c r="H32" s="38">
        <v>288</v>
      </c>
      <c r="I32" s="38">
        <v>865</v>
      </c>
      <c r="J32" s="38">
        <v>855</v>
      </c>
      <c r="K32" s="38">
        <v>699</v>
      </c>
      <c r="L32" s="38">
        <v>981</v>
      </c>
      <c r="M32" s="38">
        <v>880</v>
      </c>
      <c r="N32" s="38">
        <v>554</v>
      </c>
      <c r="O32" s="38">
        <v>345</v>
      </c>
      <c r="P32" s="38">
        <v>577</v>
      </c>
      <c r="Q32" s="38">
        <v>504</v>
      </c>
      <c r="R32" s="38">
        <v>895</v>
      </c>
      <c r="S32" s="38">
        <f>SUM(Table1[[#This Row],[January]:[December]])</f>
        <v>7922</v>
      </c>
    </row>
    <row r="33" spans="1:19" hidden="1">
      <c r="A33" s="38" t="str">
        <f>_xlfn.CONCAT(B33,"-",C33)</f>
        <v>513-Spectrophotometers</v>
      </c>
      <c r="B33" s="38">
        <f>INDEX(Prefixes!$A$3:$B$22, MATCH(Data!C795,Prefixes!$B$3:$B$22, 1), 1)</f>
        <v>513</v>
      </c>
      <c r="C33" s="37" t="s">
        <v>41</v>
      </c>
      <c r="D33" s="38">
        <v>490791</v>
      </c>
      <c r="E33" s="36" t="s">
        <v>94</v>
      </c>
      <c r="F33" s="38">
        <v>36</v>
      </c>
      <c r="G33" s="38">
        <v>935</v>
      </c>
      <c r="H33" s="38">
        <v>407</v>
      </c>
      <c r="I33" s="38">
        <v>871</v>
      </c>
      <c r="J33" s="38">
        <v>217</v>
      </c>
      <c r="K33" s="38">
        <v>892</v>
      </c>
      <c r="L33" s="38">
        <v>729</v>
      </c>
      <c r="M33" s="38">
        <v>750</v>
      </c>
      <c r="N33" s="38">
        <v>391</v>
      </c>
      <c r="O33" s="38">
        <v>964</v>
      </c>
      <c r="P33" s="38">
        <v>770</v>
      </c>
      <c r="Q33" s="38">
        <v>36</v>
      </c>
      <c r="R33" s="38">
        <v>958</v>
      </c>
      <c r="S33" s="38">
        <f>SUM(Table1[[#This Row],[January]:[December]])</f>
        <v>7920</v>
      </c>
    </row>
    <row r="34" spans="1:19" ht="29.5" hidden="1">
      <c r="A34" s="38" t="str">
        <f>_xlfn.CONCAT(B34,"-",C34)</f>
        <v>507-Evaporators</v>
      </c>
      <c r="B34" s="38">
        <f>INDEX(Prefixes!$A$3:$B$22, MATCH(Data!C659,Prefixes!$B$3:$B$22, 1), 1)</f>
        <v>507</v>
      </c>
      <c r="C34" s="37" t="s">
        <v>63</v>
      </c>
      <c r="D34" s="38">
        <v>490655</v>
      </c>
      <c r="E34" s="36" t="s">
        <v>720</v>
      </c>
      <c r="F34" s="38">
        <v>59</v>
      </c>
      <c r="G34" s="38">
        <v>846</v>
      </c>
      <c r="H34" s="38">
        <v>939</v>
      </c>
      <c r="I34" s="38">
        <v>958</v>
      </c>
      <c r="J34" s="38">
        <v>234</v>
      </c>
      <c r="K34" s="38">
        <v>469</v>
      </c>
      <c r="L34" s="38">
        <v>986</v>
      </c>
      <c r="M34" s="38">
        <v>945</v>
      </c>
      <c r="N34" s="38">
        <v>378</v>
      </c>
      <c r="O34" s="38">
        <v>192</v>
      </c>
      <c r="P34" s="38">
        <v>859</v>
      </c>
      <c r="Q34" s="38">
        <v>124</v>
      </c>
      <c r="R34" s="38">
        <v>987</v>
      </c>
      <c r="S34" s="38">
        <f>SUM(Table1[[#This Row],[January]:[December]])</f>
        <v>7917</v>
      </c>
    </row>
    <row r="35" spans="1:19" hidden="1">
      <c r="A35" s="38" t="str">
        <f>_xlfn.CONCAT(B35,"-",C35)</f>
        <v>513-Autoclave</v>
      </c>
      <c r="B35" s="38">
        <f>INDEX(Prefixes!$A$3:$B$22, MATCH(Data!C42,Prefixes!$B$3:$B$22, 1), 1)</f>
        <v>513</v>
      </c>
      <c r="C35" s="37" t="s">
        <v>82</v>
      </c>
      <c r="D35" s="38">
        <v>490038</v>
      </c>
      <c r="E35" s="36" t="s">
        <v>118</v>
      </c>
      <c r="F35" s="38">
        <v>31</v>
      </c>
      <c r="G35" s="38">
        <v>915</v>
      </c>
      <c r="H35" s="38">
        <v>697</v>
      </c>
      <c r="I35" s="38">
        <v>432</v>
      </c>
      <c r="J35" s="38">
        <v>909</v>
      </c>
      <c r="K35" s="38">
        <v>732</v>
      </c>
      <c r="L35" s="38">
        <v>399</v>
      </c>
      <c r="M35" s="38">
        <v>303</v>
      </c>
      <c r="N35" s="38">
        <v>816</v>
      </c>
      <c r="O35" s="38">
        <v>750</v>
      </c>
      <c r="P35" s="38">
        <v>708</v>
      </c>
      <c r="Q35" s="38">
        <v>817</v>
      </c>
      <c r="R35" s="38">
        <v>425</v>
      </c>
      <c r="S35" s="38">
        <f>SUM(Table1[[#This Row],[January]:[December]])</f>
        <v>7903</v>
      </c>
    </row>
    <row r="36" spans="1:19" ht="44.25" hidden="1">
      <c r="A36" s="38" t="str">
        <f>_xlfn.CONCAT(B36,"-",C36)</f>
        <v>505-Centrifuges</v>
      </c>
      <c r="B36" s="38">
        <f>INDEX(Prefixes!$A$3:$B$22, MATCH(Data!C533,Prefixes!$B$3:$B$22, 1), 1)</f>
        <v>505</v>
      </c>
      <c r="C36" s="37" t="s">
        <v>43</v>
      </c>
      <c r="D36" s="38">
        <v>490529</v>
      </c>
      <c r="E36" s="36" t="s">
        <v>638</v>
      </c>
      <c r="F36" s="38">
        <v>30</v>
      </c>
      <c r="G36" s="38">
        <v>593</v>
      </c>
      <c r="H36" s="38">
        <v>870</v>
      </c>
      <c r="I36" s="38">
        <v>756</v>
      </c>
      <c r="J36" s="38">
        <v>602</v>
      </c>
      <c r="K36" s="38">
        <v>922</v>
      </c>
      <c r="L36" s="38">
        <v>849</v>
      </c>
      <c r="M36" s="38">
        <v>992</v>
      </c>
      <c r="N36" s="38">
        <v>432</v>
      </c>
      <c r="O36" s="38">
        <v>816</v>
      </c>
      <c r="P36" s="38">
        <v>158</v>
      </c>
      <c r="Q36" s="38">
        <v>280</v>
      </c>
      <c r="R36" s="38">
        <v>619</v>
      </c>
      <c r="S36" s="38">
        <f>SUM(Table1[[#This Row],[January]:[December]])</f>
        <v>7889</v>
      </c>
    </row>
    <row r="37" spans="1:19" hidden="1">
      <c r="A37" s="38" t="str">
        <f>_xlfn.CONCAT(B37,"-",C37)</f>
        <v>513-Chromatography</v>
      </c>
      <c r="B37" s="38">
        <f>INDEX(Prefixes!$A$3:$B$22, MATCH(Data!C590,Prefixes!$B$3:$B$22, 1), 1)</f>
        <v>513</v>
      </c>
      <c r="C37" s="37" t="s">
        <v>92</v>
      </c>
      <c r="D37" s="38">
        <v>490586</v>
      </c>
      <c r="E37" s="36" t="s">
        <v>95</v>
      </c>
      <c r="F37" s="38">
        <v>33</v>
      </c>
      <c r="G37" s="38">
        <v>853</v>
      </c>
      <c r="H37" s="38">
        <v>884</v>
      </c>
      <c r="I37" s="38">
        <v>495</v>
      </c>
      <c r="J37" s="38">
        <v>216</v>
      </c>
      <c r="K37" s="38">
        <v>391</v>
      </c>
      <c r="L37" s="38">
        <v>567</v>
      </c>
      <c r="M37" s="38">
        <v>464</v>
      </c>
      <c r="N37" s="38">
        <v>960</v>
      </c>
      <c r="O37" s="38">
        <v>860</v>
      </c>
      <c r="P37" s="38">
        <v>268</v>
      </c>
      <c r="Q37" s="38">
        <v>966</v>
      </c>
      <c r="R37" s="38">
        <v>955</v>
      </c>
      <c r="S37" s="38">
        <f>SUM(Table1[[#This Row],[January]:[December]])</f>
        <v>7879</v>
      </c>
    </row>
    <row r="38" spans="1:19" hidden="1">
      <c r="A38" s="38" t="str">
        <f>_xlfn.CONCAT(B38,"-",C38)</f>
        <v>527-Spectrophotometers</v>
      </c>
      <c r="B38" s="38">
        <f>INDEX(Prefixes!$A$3:$B$22, MATCH(Data!C814,Prefixes!$B$3:$B$22, 1), 1)</f>
        <v>527</v>
      </c>
      <c r="C38" s="37" t="s">
        <v>41</v>
      </c>
      <c r="D38" s="38">
        <v>490810</v>
      </c>
      <c r="E38" s="36" t="s">
        <v>778</v>
      </c>
      <c r="F38" s="38">
        <v>77</v>
      </c>
      <c r="G38" s="38">
        <v>966</v>
      </c>
      <c r="H38" s="38">
        <v>777</v>
      </c>
      <c r="I38" s="38">
        <v>758</v>
      </c>
      <c r="J38" s="38">
        <v>777</v>
      </c>
      <c r="K38" s="38">
        <v>727</v>
      </c>
      <c r="L38" s="38">
        <v>116</v>
      </c>
      <c r="M38" s="38">
        <v>754</v>
      </c>
      <c r="N38" s="38">
        <v>83</v>
      </c>
      <c r="O38" s="38">
        <v>548</v>
      </c>
      <c r="P38" s="38">
        <v>732</v>
      </c>
      <c r="Q38" s="38">
        <v>805</v>
      </c>
      <c r="R38" s="38">
        <v>831</v>
      </c>
      <c r="S38" s="38">
        <f>SUM(Table1[[#This Row],[January]:[December]])</f>
        <v>7874</v>
      </c>
    </row>
    <row r="39" spans="1:19" ht="44.25" hidden="1">
      <c r="A39" s="38" t="str">
        <f>_xlfn.CONCAT(B39,"-",C39)</f>
        <v>533-Balances</v>
      </c>
      <c r="B39" s="38">
        <f>INDEX(Prefixes!$A$3:$B$22, MATCH(Data!C112,Prefixes!$B$3:$B$22, 1), 1)</f>
        <v>533</v>
      </c>
      <c r="C39" s="37" t="s">
        <v>75</v>
      </c>
      <c r="D39" s="38">
        <v>490108</v>
      </c>
      <c r="E39" s="36" t="s">
        <v>536</v>
      </c>
      <c r="F39" s="38">
        <v>18</v>
      </c>
      <c r="G39" s="38">
        <v>783</v>
      </c>
      <c r="H39" s="38">
        <v>228</v>
      </c>
      <c r="I39" s="38">
        <v>293</v>
      </c>
      <c r="J39" s="38">
        <v>993</v>
      </c>
      <c r="K39" s="38">
        <v>797</v>
      </c>
      <c r="L39" s="38">
        <v>386</v>
      </c>
      <c r="M39" s="38">
        <v>956</v>
      </c>
      <c r="N39" s="38">
        <v>801</v>
      </c>
      <c r="O39" s="38">
        <v>954</v>
      </c>
      <c r="P39" s="38">
        <v>998</v>
      </c>
      <c r="Q39" s="38">
        <v>250</v>
      </c>
      <c r="R39" s="38">
        <v>434</v>
      </c>
      <c r="S39" s="38">
        <f>SUM(Table1[[#This Row],[January]:[December]])</f>
        <v>7873</v>
      </c>
    </row>
    <row r="40" spans="1:19" ht="29.5" hidden="1">
      <c r="A40" s="38" t="str">
        <f>_xlfn.CONCAT(B40,"-",C40)</f>
        <v>513-Centrifuges</v>
      </c>
      <c r="B40" s="38">
        <f>INDEX(Prefixes!$A$3:$B$22, MATCH(Data!C517,Prefixes!$B$3:$B$22, 1), 1)</f>
        <v>513</v>
      </c>
      <c r="C40" s="37" t="s">
        <v>43</v>
      </c>
      <c r="D40" s="38">
        <v>490513</v>
      </c>
      <c r="E40" s="36" t="s">
        <v>573</v>
      </c>
      <c r="F40" s="38">
        <v>15</v>
      </c>
      <c r="G40" s="38">
        <v>292</v>
      </c>
      <c r="H40" s="38">
        <v>647</v>
      </c>
      <c r="I40" s="38">
        <v>762</v>
      </c>
      <c r="J40" s="38">
        <v>978</v>
      </c>
      <c r="K40" s="38">
        <v>754</v>
      </c>
      <c r="L40" s="38">
        <v>105</v>
      </c>
      <c r="M40" s="38">
        <v>894</v>
      </c>
      <c r="N40" s="38">
        <v>554</v>
      </c>
      <c r="O40" s="38">
        <v>679</v>
      </c>
      <c r="P40" s="38">
        <v>359</v>
      </c>
      <c r="Q40" s="38">
        <v>916</v>
      </c>
      <c r="R40" s="38">
        <v>931</v>
      </c>
      <c r="S40" s="38">
        <f>SUM(Table1[[#This Row],[January]:[December]])</f>
        <v>7871</v>
      </c>
    </row>
    <row r="41" spans="1:19" hidden="1">
      <c r="A41" s="38" t="str">
        <f>_xlfn.CONCAT(B41,"-",C41)</f>
        <v>513-Bath</v>
      </c>
      <c r="B41" s="38">
        <f>INDEX(Prefixes!$A$3:$B$22, MATCH(Data!C209,Prefixes!$B$3:$B$22, 1), 1)</f>
        <v>513</v>
      </c>
      <c r="C41" s="37" t="s">
        <v>39</v>
      </c>
      <c r="D41" s="38">
        <v>490205</v>
      </c>
      <c r="E41" s="36" t="s">
        <v>459</v>
      </c>
      <c r="F41" s="38">
        <v>58</v>
      </c>
      <c r="G41" s="38">
        <v>884</v>
      </c>
      <c r="H41" s="38">
        <v>526</v>
      </c>
      <c r="I41" s="38">
        <v>102</v>
      </c>
      <c r="J41" s="38">
        <v>891</v>
      </c>
      <c r="K41" s="38">
        <v>894</v>
      </c>
      <c r="L41" s="38">
        <v>139</v>
      </c>
      <c r="M41" s="38">
        <v>587</v>
      </c>
      <c r="N41" s="38">
        <v>897</v>
      </c>
      <c r="O41" s="38">
        <v>411</v>
      </c>
      <c r="P41" s="38">
        <v>913</v>
      </c>
      <c r="Q41" s="38">
        <v>662</v>
      </c>
      <c r="R41" s="38">
        <v>935</v>
      </c>
      <c r="S41" s="38">
        <f>SUM(Table1[[#This Row],[January]:[December]])</f>
        <v>7841</v>
      </c>
    </row>
    <row r="42" spans="1:19" ht="29.5" hidden="1">
      <c r="A42" s="38" t="str">
        <f>_xlfn.CONCAT(B42,"-",C42)</f>
        <v>503-Centrifuges</v>
      </c>
      <c r="B42" s="38">
        <f>INDEX(Prefixes!$A$3:$B$22, MATCH(Data!C564,Prefixes!$B$3:$B$22, 1), 1)</f>
        <v>503</v>
      </c>
      <c r="C42" s="37" t="s">
        <v>43</v>
      </c>
      <c r="D42" s="38">
        <v>490560</v>
      </c>
      <c r="E42" s="36" t="s">
        <v>772</v>
      </c>
      <c r="F42" s="38">
        <v>19</v>
      </c>
      <c r="G42" s="38">
        <v>731</v>
      </c>
      <c r="H42" s="38">
        <v>765</v>
      </c>
      <c r="I42" s="38">
        <v>887</v>
      </c>
      <c r="J42" s="38">
        <v>697</v>
      </c>
      <c r="K42" s="38">
        <v>471</v>
      </c>
      <c r="L42" s="38">
        <v>681</v>
      </c>
      <c r="M42" s="38">
        <v>642</v>
      </c>
      <c r="N42" s="38">
        <v>471</v>
      </c>
      <c r="O42" s="38">
        <v>140</v>
      </c>
      <c r="P42" s="38">
        <v>928</v>
      </c>
      <c r="Q42" s="38">
        <v>854</v>
      </c>
      <c r="R42" s="38">
        <v>569</v>
      </c>
      <c r="S42" s="38">
        <f>SUM(Table1[[#This Row],[January]:[December]])</f>
        <v>7836</v>
      </c>
    </row>
    <row r="43" spans="1:19" hidden="1">
      <c r="A43" s="38" t="str">
        <f>_xlfn.CONCAT(B43,"-",C43)</f>
        <v>505-Microscopes</v>
      </c>
      <c r="B43" s="38">
        <f>INDEX(Prefixes!$A$3:$B$22, MATCH(Data!C715,Prefixes!$B$3:$B$22, 1), 1)</f>
        <v>505</v>
      </c>
      <c r="C43" s="37" t="s">
        <v>48</v>
      </c>
      <c r="D43" s="38">
        <v>490711</v>
      </c>
      <c r="E43" s="36" t="s">
        <v>165</v>
      </c>
      <c r="F43" s="38">
        <v>13</v>
      </c>
      <c r="G43" s="38">
        <v>830</v>
      </c>
      <c r="H43" s="38">
        <v>879</v>
      </c>
      <c r="I43" s="38">
        <v>885</v>
      </c>
      <c r="J43" s="38">
        <v>291</v>
      </c>
      <c r="K43" s="38">
        <v>718</v>
      </c>
      <c r="L43" s="38">
        <v>518</v>
      </c>
      <c r="M43" s="38">
        <v>730</v>
      </c>
      <c r="N43" s="38">
        <v>960</v>
      </c>
      <c r="O43" s="38">
        <v>131</v>
      </c>
      <c r="P43" s="38">
        <v>190</v>
      </c>
      <c r="Q43" s="38">
        <v>813</v>
      </c>
      <c r="R43" s="38">
        <v>873</v>
      </c>
      <c r="S43" s="38">
        <f>SUM(Table1[[#This Row],[January]:[December]])</f>
        <v>7818</v>
      </c>
    </row>
    <row r="44" spans="1:19" hidden="1">
      <c r="A44" s="38" t="str">
        <f>_xlfn.CONCAT(B44,"-",C44)</f>
        <v>505-Biohood</v>
      </c>
      <c r="B44" s="38">
        <f>INDEX(Prefixes!$A$3:$B$22, MATCH(Data!C263,Prefixes!$B$3:$B$22, 1), 1)</f>
        <v>505</v>
      </c>
      <c r="C44" s="37" t="s">
        <v>65</v>
      </c>
      <c r="D44" s="38">
        <v>490259</v>
      </c>
      <c r="E44" s="36" t="s">
        <v>458</v>
      </c>
      <c r="F44" s="38">
        <v>9</v>
      </c>
      <c r="G44" s="38">
        <v>733</v>
      </c>
      <c r="H44" s="38">
        <v>421</v>
      </c>
      <c r="I44" s="38">
        <v>907</v>
      </c>
      <c r="J44" s="38">
        <v>900</v>
      </c>
      <c r="K44" s="38">
        <v>348</v>
      </c>
      <c r="L44" s="38">
        <v>225</v>
      </c>
      <c r="M44" s="38">
        <v>158</v>
      </c>
      <c r="N44" s="38">
        <v>977</v>
      </c>
      <c r="O44" s="38">
        <v>643</v>
      </c>
      <c r="P44" s="38">
        <v>892</v>
      </c>
      <c r="Q44" s="38">
        <v>873</v>
      </c>
      <c r="R44" s="38">
        <v>736</v>
      </c>
      <c r="S44" s="38">
        <f>SUM(Table1[[#This Row],[January]:[December]])</f>
        <v>7813</v>
      </c>
    </row>
    <row r="45" spans="1:19" ht="44.25" hidden="1">
      <c r="A45" s="38" t="str">
        <f>_xlfn.CONCAT(B45,"-",C45)</f>
        <v>511-Fermentors</v>
      </c>
      <c r="B45" s="38">
        <f>INDEX(Prefixes!$A$3:$B$22, MATCH(Data!C665,Prefixes!$B$3:$B$22, 1), 1)</f>
        <v>511</v>
      </c>
      <c r="C45" s="37" t="s">
        <v>130</v>
      </c>
      <c r="D45" s="38">
        <v>490661</v>
      </c>
      <c r="E45" s="36" t="s">
        <v>231</v>
      </c>
      <c r="F45" s="38">
        <v>45</v>
      </c>
      <c r="G45" s="38">
        <v>843</v>
      </c>
      <c r="H45" s="38">
        <v>729</v>
      </c>
      <c r="I45" s="38">
        <v>401</v>
      </c>
      <c r="J45" s="38">
        <v>305</v>
      </c>
      <c r="K45" s="38">
        <v>351</v>
      </c>
      <c r="L45" s="38">
        <v>833</v>
      </c>
      <c r="M45" s="38">
        <v>794</v>
      </c>
      <c r="N45" s="38">
        <v>825</v>
      </c>
      <c r="O45" s="38">
        <v>898</v>
      </c>
      <c r="P45" s="38">
        <v>252</v>
      </c>
      <c r="Q45" s="38">
        <v>830</v>
      </c>
      <c r="R45" s="38">
        <v>742</v>
      </c>
      <c r="S45" s="38">
        <f>SUM(Table1[[#This Row],[January]:[December]])</f>
        <v>7803</v>
      </c>
    </row>
    <row r="46" spans="1:19" hidden="1">
      <c r="A46" s="38" t="str">
        <f>_xlfn.CONCAT(B46,"-",C46)</f>
        <v>513-Centrifuges</v>
      </c>
      <c r="B46" s="38">
        <f>INDEX(Prefixes!$A$3:$B$22, MATCH(Data!C490,Prefixes!$B$3:$B$22, 1), 1)</f>
        <v>513</v>
      </c>
      <c r="C46" s="37" t="s">
        <v>43</v>
      </c>
      <c r="D46" s="38">
        <v>490486</v>
      </c>
      <c r="E46" s="36" t="s">
        <v>390</v>
      </c>
      <c r="F46" s="38">
        <v>83</v>
      </c>
      <c r="G46" s="38">
        <v>358</v>
      </c>
      <c r="H46" s="38">
        <v>801</v>
      </c>
      <c r="I46" s="38">
        <v>963</v>
      </c>
      <c r="J46" s="38">
        <v>918</v>
      </c>
      <c r="K46" s="38">
        <v>827</v>
      </c>
      <c r="L46" s="38">
        <v>226</v>
      </c>
      <c r="M46" s="38">
        <v>835</v>
      </c>
      <c r="N46" s="38">
        <v>262</v>
      </c>
      <c r="O46" s="38">
        <v>346</v>
      </c>
      <c r="P46" s="38">
        <v>524</v>
      </c>
      <c r="Q46" s="38">
        <v>939</v>
      </c>
      <c r="R46" s="38">
        <v>795</v>
      </c>
      <c r="S46" s="38">
        <f>SUM(Table1[[#This Row],[January]:[December]])</f>
        <v>7794</v>
      </c>
    </row>
    <row r="47" spans="1:19" hidden="1">
      <c r="A47" s="38" t="str">
        <f>_xlfn.CONCAT(B47,"-",C47)</f>
        <v>513-Spectrophotometers</v>
      </c>
      <c r="B47" s="38">
        <f>INDEX(Prefixes!$A$3:$B$22, MATCH(Data!C813,Prefixes!$B$3:$B$22, 1), 1)</f>
        <v>513</v>
      </c>
      <c r="C47" s="37" t="s">
        <v>41</v>
      </c>
      <c r="D47" s="38">
        <v>490809</v>
      </c>
      <c r="E47" s="36" t="s">
        <v>769</v>
      </c>
      <c r="F47" s="38">
        <v>14</v>
      </c>
      <c r="G47" s="38">
        <v>834</v>
      </c>
      <c r="H47" s="38">
        <v>806</v>
      </c>
      <c r="I47" s="38">
        <v>993</v>
      </c>
      <c r="J47" s="38">
        <v>674</v>
      </c>
      <c r="K47" s="38">
        <v>897</v>
      </c>
      <c r="L47" s="38">
        <v>223</v>
      </c>
      <c r="M47" s="38">
        <v>877</v>
      </c>
      <c r="N47" s="38">
        <v>380</v>
      </c>
      <c r="O47" s="38">
        <v>829</v>
      </c>
      <c r="P47" s="38">
        <v>351</v>
      </c>
      <c r="Q47" s="38">
        <v>480</v>
      </c>
      <c r="R47" s="38">
        <v>440</v>
      </c>
      <c r="S47" s="38">
        <f>SUM(Table1[[#This Row],[January]:[December]])</f>
        <v>7784</v>
      </c>
    </row>
    <row r="48" spans="1:19" ht="29.5" hidden="1">
      <c r="A48" s="38" t="str">
        <f>_xlfn.CONCAT(B48,"-",C48)</f>
        <v>503-Centrifuges</v>
      </c>
      <c r="B48" s="38">
        <f>INDEX(Prefixes!$A$3:$B$22, MATCH(Data!C461,Prefixes!$B$3:$B$22, 1), 1)</f>
        <v>503</v>
      </c>
      <c r="C48" s="37" t="s">
        <v>43</v>
      </c>
      <c r="D48" s="38">
        <v>490457</v>
      </c>
      <c r="E48" s="36" t="s">
        <v>305</v>
      </c>
      <c r="F48" s="38">
        <v>95</v>
      </c>
      <c r="G48" s="38">
        <v>72</v>
      </c>
      <c r="H48" s="38">
        <v>687</v>
      </c>
      <c r="I48" s="38">
        <v>961</v>
      </c>
      <c r="J48" s="38">
        <v>444</v>
      </c>
      <c r="K48" s="38">
        <v>783</v>
      </c>
      <c r="L48" s="38">
        <v>964</v>
      </c>
      <c r="M48" s="38">
        <v>967</v>
      </c>
      <c r="N48" s="38">
        <v>783</v>
      </c>
      <c r="O48" s="38">
        <v>76</v>
      </c>
      <c r="P48" s="38">
        <v>935</v>
      </c>
      <c r="Q48" s="38">
        <v>519</v>
      </c>
      <c r="R48" s="38">
        <v>571</v>
      </c>
      <c r="S48" s="38">
        <f>SUM(Table1[[#This Row],[January]:[December]])</f>
        <v>7762</v>
      </c>
    </row>
    <row r="49" spans="1:19" hidden="1">
      <c r="A49" s="38" t="str">
        <f>_xlfn.CONCAT(B49,"-",C49)</f>
        <v>535-Furnace</v>
      </c>
      <c r="B49" s="38">
        <f>INDEX(Prefixes!$A$3:$B$22, MATCH(Data!C677,Prefixes!$B$3:$B$22, 1), 1)</f>
        <v>535</v>
      </c>
      <c r="C49" s="37" t="s">
        <v>141</v>
      </c>
      <c r="D49" s="38">
        <v>490673</v>
      </c>
      <c r="E49" s="36" t="s">
        <v>152</v>
      </c>
      <c r="F49" s="38">
        <v>63</v>
      </c>
      <c r="G49" s="38">
        <v>751</v>
      </c>
      <c r="H49" s="38">
        <v>884</v>
      </c>
      <c r="I49" s="38">
        <v>310</v>
      </c>
      <c r="J49" s="38">
        <v>813</v>
      </c>
      <c r="K49" s="38">
        <v>877</v>
      </c>
      <c r="L49" s="38">
        <v>969</v>
      </c>
      <c r="M49" s="38">
        <v>158</v>
      </c>
      <c r="N49" s="38">
        <v>605</v>
      </c>
      <c r="O49" s="38">
        <v>785</v>
      </c>
      <c r="P49" s="38">
        <v>642</v>
      </c>
      <c r="Q49" s="38">
        <v>438</v>
      </c>
      <c r="R49" s="38">
        <v>526</v>
      </c>
      <c r="S49" s="38">
        <f>SUM(Table1[[#This Row],[January]:[December]])</f>
        <v>7758</v>
      </c>
    </row>
    <row r="50" spans="1:19" hidden="1">
      <c r="A50" s="38" t="str">
        <f>_xlfn.CONCAT(B50,"-",C50)</f>
        <v>505-Bath</v>
      </c>
      <c r="B50" s="38">
        <f>INDEX(Prefixes!$A$3:$B$22, MATCH(Data!C187,Prefixes!$B$3:$B$22, 1), 1)</f>
        <v>505</v>
      </c>
      <c r="C50" s="37" t="s">
        <v>39</v>
      </c>
      <c r="D50" s="38">
        <v>490183</v>
      </c>
      <c r="E50" s="36" t="s">
        <v>387</v>
      </c>
      <c r="F50" s="38">
        <v>63</v>
      </c>
      <c r="G50" s="38">
        <v>632</v>
      </c>
      <c r="H50" s="38">
        <v>897</v>
      </c>
      <c r="I50" s="38">
        <v>17</v>
      </c>
      <c r="J50" s="38">
        <v>746</v>
      </c>
      <c r="K50" s="38">
        <v>949</v>
      </c>
      <c r="L50" s="38">
        <v>69</v>
      </c>
      <c r="M50" s="38">
        <v>882</v>
      </c>
      <c r="N50" s="38">
        <v>537</v>
      </c>
      <c r="O50" s="38">
        <v>573</v>
      </c>
      <c r="P50" s="38">
        <v>960</v>
      </c>
      <c r="Q50" s="38">
        <v>482</v>
      </c>
      <c r="R50" s="38">
        <v>997</v>
      </c>
      <c r="S50" s="38">
        <f>SUM(Table1[[#This Row],[January]:[December]])</f>
        <v>7741</v>
      </c>
    </row>
    <row r="51" spans="1:19" ht="44.25" hidden="1">
      <c r="A51" s="38" t="str">
        <f>_xlfn.CONCAT(B51,"-",C51)</f>
        <v>519-Centrifuges</v>
      </c>
      <c r="B51" s="38">
        <f>INDEX(Prefixes!$A$3:$B$22, MATCH(Data!C383,Prefixes!$B$3:$B$22, 1), 1)</f>
        <v>519</v>
      </c>
      <c r="C51" s="37" t="s">
        <v>43</v>
      </c>
      <c r="D51" s="38">
        <v>490379</v>
      </c>
      <c r="E51" s="36" t="s">
        <v>723</v>
      </c>
      <c r="F51" s="38">
        <v>7</v>
      </c>
      <c r="G51" s="38">
        <v>549</v>
      </c>
      <c r="H51" s="38">
        <v>487</v>
      </c>
      <c r="I51" s="38">
        <v>827</v>
      </c>
      <c r="J51" s="38">
        <v>731</v>
      </c>
      <c r="K51" s="38">
        <v>494</v>
      </c>
      <c r="L51" s="38">
        <v>947</v>
      </c>
      <c r="M51" s="38">
        <v>437</v>
      </c>
      <c r="N51" s="38">
        <v>784</v>
      </c>
      <c r="O51" s="38">
        <v>215</v>
      </c>
      <c r="P51" s="38">
        <v>572</v>
      </c>
      <c r="Q51" s="38">
        <v>903</v>
      </c>
      <c r="R51" s="38">
        <v>792</v>
      </c>
      <c r="S51" s="38">
        <f>SUM(Table1[[#This Row],[January]:[December]])</f>
        <v>7738</v>
      </c>
    </row>
    <row r="52" spans="1:19" hidden="1">
      <c r="A52" s="38" t="str">
        <f>_xlfn.CONCAT(B52,"-",C52)</f>
        <v>529-Centrifuges</v>
      </c>
      <c r="B52" s="38">
        <f>INDEX(Prefixes!$A$3:$B$22, MATCH(Data!C343,Prefixes!$B$3:$B$22, 1), 1)</f>
        <v>529</v>
      </c>
      <c r="C52" s="37" t="s">
        <v>43</v>
      </c>
      <c r="D52" s="38">
        <v>490339</v>
      </c>
      <c r="E52" s="36" t="s">
        <v>234</v>
      </c>
      <c r="F52" s="38">
        <v>98</v>
      </c>
      <c r="G52" s="38">
        <v>370</v>
      </c>
      <c r="H52" s="38">
        <v>787</v>
      </c>
      <c r="I52" s="38">
        <v>271</v>
      </c>
      <c r="J52" s="38">
        <v>973</v>
      </c>
      <c r="K52" s="38">
        <v>977</v>
      </c>
      <c r="L52" s="38">
        <v>754</v>
      </c>
      <c r="M52" s="38">
        <v>745</v>
      </c>
      <c r="N52" s="38">
        <v>708</v>
      </c>
      <c r="O52" s="38">
        <v>786</v>
      </c>
      <c r="P52" s="38">
        <v>248</v>
      </c>
      <c r="Q52" s="38">
        <v>648</v>
      </c>
      <c r="R52" s="38">
        <v>469</v>
      </c>
      <c r="S52" s="38">
        <f>SUM(Table1[[#This Row],[January]:[December]])</f>
        <v>7736</v>
      </c>
    </row>
    <row r="53" spans="1:19" hidden="1">
      <c r="A53" s="38" t="str">
        <f>_xlfn.CONCAT(B53,"-",C53)</f>
        <v>513-Chromatography</v>
      </c>
      <c r="B53" s="38">
        <f>INDEX(Prefixes!$A$3:$B$22, MATCH(Data!C610,Prefixes!$B$3:$B$22, 1), 1)</f>
        <v>513</v>
      </c>
      <c r="C53" s="37" t="s">
        <v>92</v>
      </c>
      <c r="D53" s="38">
        <v>490606</v>
      </c>
      <c r="E53" s="36" t="s">
        <v>822</v>
      </c>
      <c r="F53" s="38">
        <v>41</v>
      </c>
      <c r="G53" s="38">
        <v>884</v>
      </c>
      <c r="H53" s="38">
        <v>497</v>
      </c>
      <c r="I53" s="38">
        <v>576</v>
      </c>
      <c r="J53" s="38">
        <v>910</v>
      </c>
      <c r="K53" s="38">
        <v>405</v>
      </c>
      <c r="L53" s="38">
        <v>478</v>
      </c>
      <c r="M53" s="38">
        <v>121</v>
      </c>
      <c r="N53" s="38">
        <v>986</v>
      </c>
      <c r="O53" s="38">
        <v>675</v>
      </c>
      <c r="P53" s="38">
        <v>694</v>
      </c>
      <c r="Q53" s="38">
        <v>704</v>
      </c>
      <c r="R53" s="38">
        <v>799</v>
      </c>
      <c r="S53" s="38">
        <f>SUM(Table1[[#This Row],[January]:[December]])</f>
        <v>7729</v>
      </c>
    </row>
    <row r="54" spans="1:19" ht="29.5" hidden="1">
      <c r="A54" s="38" t="str">
        <f>_xlfn.CONCAT(B54,"-",C54)</f>
        <v>505-Balances</v>
      </c>
      <c r="B54" s="38">
        <f>INDEX(Prefixes!$A$3:$B$22, MATCH(Data!C76,Prefixes!$B$3:$B$22, 1), 1)</f>
        <v>505</v>
      </c>
      <c r="C54" s="37" t="s">
        <v>75</v>
      </c>
      <c r="D54" s="38">
        <v>490072</v>
      </c>
      <c r="E54" s="36" t="s">
        <v>198</v>
      </c>
      <c r="F54" s="38">
        <v>38</v>
      </c>
      <c r="G54" s="38">
        <v>49</v>
      </c>
      <c r="H54" s="38">
        <v>611</v>
      </c>
      <c r="I54" s="38">
        <v>749</v>
      </c>
      <c r="J54" s="38">
        <v>66</v>
      </c>
      <c r="K54" s="38">
        <v>832</v>
      </c>
      <c r="L54" s="38">
        <v>741</v>
      </c>
      <c r="M54" s="38">
        <v>895</v>
      </c>
      <c r="N54" s="38">
        <v>767</v>
      </c>
      <c r="O54" s="38">
        <v>461</v>
      </c>
      <c r="P54" s="38">
        <v>922</v>
      </c>
      <c r="Q54" s="38">
        <v>769</v>
      </c>
      <c r="R54" s="38">
        <v>857</v>
      </c>
      <c r="S54" s="38">
        <f>SUM(Table1[[#This Row],[January]:[December]])</f>
        <v>7719</v>
      </c>
    </row>
    <row r="55" spans="1:19" ht="29.5" hidden="1">
      <c r="A55" s="38" t="str">
        <f>_xlfn.CONCAT(B55,"-",C55)</f>
        <v>501-Balances</v>
      </c>
      <c r="B55" s="38">
        <f>INDEX(Prefixes!$A$3:$B$22, MATCH(Data!C106,Prefixes!$B$3:$B$22, 1), 1)</f>
        <v>501</v>
      </c>
      <c r="C55" s="37" t="s">
        <v>75</v>
      </c>
      <c r="D55" s="38">
        <v>490102</v>
      </c>
      <c r="E55" s="36" t="s">
        <v>449</v>
      </c>
      <c r="F55" s="38">
        <v>17</v>
      </c>
      <c r="G55" s="38">
        <v>553</v>
      </c>
      <c r="H55" s="38">
        <v>689</v>
      </c>
      <c r="I55" s="38">
        <v>500</v>
      </c>
      <c r="J55" s="38">
        <v>637</v>
      </c>
      <c r="K55" s="38">
        <v>768</v>
      </c>
      <c r="L55" s="38">
        <v>726</v>
      </c>
      <c r="M55" s="38">
        <v>154</v>
      </c>
      <c r="N55" s="38">
        <v>971</v>
      </c>
      <c r="O55" s="38">
        <v>972</v>
      </c>
      <c r="P55" s="38">
        <v>592</v>
      </c>
      <c r="Q55" s="38">
        <v>779</v>
      </c>
      <c r="R55" s="38">
        <v>340</v>
      </c>
      <c r="S55" s="38">
        <f>SUM(Table1[[#This Row],[January]:[December]])</f>
        <v>7681</v>
      </c>
    </row>
    <row r="56" spans="1:19" hidden="1">
      <c r="A56" s="38" t="str">
        <f>_xlfn.CONCAT(B56,"-",C56)</f>
        <v>507-Bath</v>
      </c>
      <c r="B56" s="38">
        <f>INDEX(Prefixes!$A$3:$B$22, MATCH(Data!C161,Prefixes!$B$3:$B$22, 1), 1)</f>
        <v>507</v>
      </c>
      <c r="C56" s="37" t="s">
        <v>39</v>
      </c>
      <c r="D56" s="38">
        <v>490157</v>
      </c>
      <c r="E56" s="36" t="s">
        <v>134</v>
      </c>
      <c r="F56" s="38">
        <v>17</v>
      </c>
      <c r="G56" s="38">
        <v>823</v>
      </c>
      <c r="H56" s="38">
        <v>75</v>
      </c>
      <c r="I56" s="38">
        <v>467</v>
      </c>
      <c r="J56" s="38">
        <v>936</v>
      </c>
      <c r="K56" s="38">
        <v>671</v>
      </c>
      <c r="L56" s="38">
        <v>599</v>
      </c>
      <c r="M56" s="38">
        <v>644</v>
      </c>
      <c r="N56" s="38">
        <v>23</v>
      </c>
      <c r="O56" s="38">
        <v>927</v>
      </c>
      <c r="P56" s="38">
        <v>829</v>
      </c>
      <c r="Q56" s="38">
        <v>757</v>
      </c>
      <c r="R56" s="38">
        <v>927</v>
      </c>
      <c r="S56" s="38">
        <f>SUM(Table1[[#This Row],[January]:[December]])</f>
        <v>7678</v>
      </c>
    </row>
    <row r="57" spans="1:19" ht="29.5" hidden="1">
      <c r="A57" s="38" t="str">
        <f>_xlfn.CONCAT(B57,"-",C57)</f>
        <v>533-Gas Chromatographs</v>
      </c>
      <c r="B57" s="38">
        <f>INDEX(Prefixes!$A$3:$B$22, MATCH(Data!C693,Prefixes!$B$3:$B$22, 1), 1)</f>
        <v>533</v>
      </c>
      <c r="C57" s="37" t="s">
        <v>115</v>
      </c>
      <c r="D57" s="38">
        <v>490689</v>
      </c>
      <c r="E57" s="36" t="s">
        <v>746</v>
      </c>
      <c r="F57" s="38">
        <v>37</v>
      </c>
      <c r="G57" s="38">
        <v>923</v>
      </c>
      <c r="H57" s="38">
        <v>540</v>
      </c>
      <c r="I57" s="38">
        <v>918</v>
      </c>
      <c r="J57" s="38">
        <v>745</v>
      </c>
      <c r="K57" s="38">
        <v>992</v>
      </c>
      <c r="L57" s="38">
        <v>881</v>
      </c>
      <c r="M57" s="38">
        <v>55</v>
      </c>
      <c r="N57" s="38">
        <v>553</v>
      </c>
      <c r="O57" s="38">
        <v>389</v>
      </c>
      <c r="P57" s="38">
        <v>765</v>
      </c>
      <c r="Q57" s="38">
        <v>324</v>
      </c>
      <c r="R57" s="38">
        <v>570</v>
      </c>
      <c r="S57" s="38">
        <f>SUM(Table1[[#This Row],[January]:[December]])</f>
        <v>7655</v>
      </c>
    </row>
    <row r="58" spans="1:19" hidden="1">
      <c r="A58" s="38" t="str">
        <f>_xlfn.CONCAT(B58,"-",C58)</f>
        <v>513-Spectrophotometers</v>
      </c>
      <c r="B58" s="38">
        <f>INDEX(Prefixes!$A$3:$B$22, MATCH(Data!C797,Prefixes!$B$3:$B$22, 1), 1)</f>
        <v>513</v>
      </c>
      <c r="C58" s="37" t="s">
        <v>41</v>
      </c>
      <c r="D58" s="38">
        <v>490793</v>
      </c>
      <c r="E58" s="36" t="s">
        <v>103</v>
      </c>
      <c r="F58" s="38">
        <v>80</v>
      </c>
      <c r="G58" s="38">
        <v>709</v>
      </c>
      <c r="H58" s="38">
        <v>533</v>
      </c>
      <c r="I58" s="38">
        <v>738</v>
      </c>
      <c r="J58" s="38">
        <v>992</v>
      </c>
      <c r="K58" s="38">
        <v>917</v>
      </c>
      <c r="L58" s="38">
        <v>406</v>
      </c>
      <c r="M58" s="38">
        <v>315</v>
      </c>
      <c r="N58" s="38">
        <v>955</v>
      </c>
      <c r="O58" s="38">
        <v>930</v>
      </c>
      <c r="P58" s="38">
        <v>117</v>
      </c>
      <c r="Q58" s="38">
        <v>159</v>
      </c>
      <c r="R58" s="38">
        <v>878</v>
      </c>
      <c r="S58" s="38">
        <f>SUM(Table1[[#This Row],[January]:[December]])</f>
        <v>7649</v>
      </c>
    </row>
    <row r="59" spans="1:19" hidden="1">
      <c r="A59" s="38" t="str">
        <f>_xlfn.CONCAT(B59,"-",C59)</f>
        <v>513-Chromatography</v>
      </c>
      <c r="B59" s="38">
        <f>INDEX(Prefixes!$A$3:$B$22, MATCH(Data!C595,Prefixes!$B$3:$B$22, 1), 1)</f>
        <v>513</v>
      </c>
      <c r="C59" s="37" t="s">
        <v>92</v>
      </c>
      <c r="D59" s="38">
        <v>490591</v>
      </c>
      <c r="E59" s="36" t="s">
        <v>264</v>
      </c>
      <c r="F59" s="38">
        <v>36</v>
      </c>
      <c r="G59" s="38">
        <v>524</v>
      </c>
      <c r="H59" s="38">
        <v>928</v>
      </c>
      <c r="I59" s="38">
        <v>270</v>
      </c>
      <c r="J59" s="38">
        <v>928</v>
      </c>
      <c r="K59" s="38">
        <v>576</v>
      </c>
      <c r="L59" s="38">
        <v>265</v>
      </c>
      <c r="M59" s="38">
        <v>295</v>
      </c>
      <c r="N59" s="38">
        <v>626</v>
      </c>
      <c r="O59" s="38">
        <v>974</v>
      </c>
      <c r="P59" s="38">
        <v>812</v>
      </c>
      <c r="Q59" s="38">
        <v>460</v>
      </c>
      <c r="R59" s="38">
        <v>990</v>
      </c>
      <c r="S59" s="38">
        <f>SUM(Table1[[#This Row],[January]:[December]])</f>
        <v>7648</v>
      </c>
    </row>
    <row r="60" spans="1:19" hidden="1">
      <c r="A60" s="38" t="str">
        <f>_xlfn.CONCAT(B60,"-",C60)</f>
        <v>509-Microscopes</v>
      </c>
      <c r="B60" s="38">
        <f>INDEX(Prefixes!$A$3:$B$22, MATCH(Data!C711,Prefixes!$B$3:$B$22, 1), 1)</f>
        <v>509</v>
      </c>
      <c r="C60" s="37" t="s">
        <v>48</v>
      </c>
      <c r="D60" s="38">
        <v>490707</v>
      </c>
      <c r="E60" s="36" t="s">
        <v>780</v>
      </c>
      <c r="F60" s="38">
        <v>47</v>
      </c>
      <c r="G60" s="38">
        <v>695</v>
      </c>
      <c r="H60" s="38">
        <v>105</v>
      </c>
      <c r="I60" s="38">
        <v>831</v>
      </c>
      <c r="J60" s="38">
        <v>761</v>
      </c>
      <c r="K60" s="38">
        <v>957</v>
      </c>
      <c r="L60" s="38">
        <v>512</v>
      </c>
      <c r="M60" s="38">
        <v>959</v>
      </c>
      <c r="N60" s="38">
        <v>810</v>
      </c>
      <c r="O60" s="38">
        <v>177</v>
      </c>
      <c r="P60" s="38">
        <v>495</v>
      </c>
      <c r="Q60" s="38">
        <v>428</v>
      </c>
      <c r="R60" s="38">
        <v>918</v>
      </c>
      <c r="S60" s="38">
        <f>SUM(Table1[[#This Row],[January]:[December]])</f>
        <v>7648</v>
      </c>
    </row>
    <row r="61" spans="1:19" ht="29.5" hidden="1">
      <c r="A61" s="38" t="str">
        <f>_xlfn.CONCAT(B61,"-",C61)</f>
        <v>529-Biohood</v>
      </c>
      <c r="B61" s="38">
        <f>INDEX(Prefixes!$A$3:$B$22, MATCH(Data!C265,Prefixes!$B$3:$B$22, 1), 1)</f>
        <v>529</v>
      </c>
      <c r="C61" s="37" t="s">
        <v>65</v>
      </c>
      <c r="D61" s="38">
        <v>490261</v>
      </c>
      <c r="E61" s="36" t="s">
        <v>411</v>
      </c>
      <c r="F61" s="38">
        <v>62</v>
      </c>
      <c r="G61" s="38">
        <v>556</v>
      </c>
      <c r="H61" s="38">
        <v>895</v>
      </c>
      <c r="I61" s="38">
        <v>872</v>
      </c>
      <c r="J61" s="38">
        <v>363</v>
      </c>
      <c r="K61" s="38">
        <v>886</v>
      </c>
      <c r="L61" s="38">
        <v>791</v>
      </c>
      <c r="M61" s="38">
        <v>927</v>
      </c>
      <c r="N61" s="38">
        <v>581</v>
      </c>
      <c r="O61" s="38">
        <v>268</v>
      </c>
      <c r="P61" s="38">
        <v>86</v>
      </c>
      <c r="Q61" s="38">
        <v>781</v>
      </c>
      <c r="R61" s="38">
        <v>616</v>
      </c>
      <c r="S61" s="38">
        <f>SUM(Table1[[#This Row],[January]:[December]])</f>
        <v>7622</v>
      </c>
    </row>
    <row r="62" spans="1:19" ht="29.5" hidden="1">
      <c r="A62" s="38" t="str">
        <f>_xlfn.CONCAT(B62,"-",C62)</f>
        <v>513-Bath</v>
      </c>
      <c r="B62" s="38">
        <f>INDEX(Prefixes!$A$3:$B$22, MATCH(Data!C157,Prefixes!$B$3:$B$22, 1), 1)</f>
        <v>513</v>
      </c>
      <c r="C62" s="37" t="s">
        <v>39</v>
      </c>
      <c r="D62" s="38">
        <v>490153</v>
      </c>
      <c r="E62" s="36" t="s">
        <v>85</v>
      </c>
      <c r="F62" s="38">
        <v>45</v>
      </c>
      <c r="G62" s="38">
        <v>879</v>
      </c>
      <c r="H62" s="38">
        <v>465</v>
      </c>
      <c r="I62" s="38">
        <v>990</v>
      </c>
      <c r="J62" s="38">
        <v>125</v>
      </c>
      <c r="K62" s="38">
        <v>542</v>
      </c>
      <c r="L62" s="38">
        <v>404</v>
      </c>
      <c r="M62" s="38">
        <v>880</v>
      </c>
      <c r="N62" s="38">
        <v>407</v>
      </c>
      <c r="O62" s="38">
        <v>887</v>
      </c>
      <c r="P62" s="38">
        <v>716</v>
      </c>
      <c r="Q62" s="38">
        <v>575</v>
      </c>
      <c r="R62" s="38">
        <v>750</v>
      </c>
      <c r="S62" s="38">
        <f>SUM(Table1[[#This Row],[January]:[December]])</f>
        <v>7620</v>
      </c>
    </row>
    <row r="63" spans="1:19" hidden="1">
      <c r="A63" s="38" t="str">
        <f>_xlfn.CONCAT(B63,"-",C63)</f>
        <v>529-Analyzer</v>
      </c>
      <c r="B63" s="38">
        <f>INDEX(Prefixes!$A$3:$B$22, MATCH(Data!C15,Prefixes!$B$3:$B$22, 1), 1)</f>
        <v>529</v>
      </c>
      <c r="C63" s="37" t="s">
        <v>56</v>
      </c>
      <c r="D63" s="38">
        <v>490011</v>
      </c>
      <c r="E63" s="36" t="s">
        <v>56</v>
      </c>
      <c r="F63" s="38">
        <v>59</v>
      </c>
      <c r="G63" s="38">
        <v>809</v>
      </c>
      <c r="H63" s="38">
        <v>667</v>
      </c>
      <c r="I63" s="38">
        <v>506</v>
      </c>
      <c r="J63" s="38">
        <v>927</v>
      </c>
      <c r="K63" s="38">
        <v>145</v>
      </c>
      <c r="L63" s="38">
        <v>703</v>
      </c>
      <c r="M63" s="38">
        <v>902</v>
      </c>
      <c r="N63" s="38">
        <v>770</v>
      </c>
      <c r="O63" s="38">
        <v>168</v>
      </c>
      <c r="P63" s="38">
        <v>428</v>
      </c>
      <c r="Q63" s="38">
        <v>814</v>
      </c>
      <c r="R63" s="38">
        <v>767</v>
      </c>
      <c r="S63" s="38">
        <f>SUM(Table1[[#This Row],[January]:[December]])</f>
        <v>7606</v>
      </c>
    </row>
    <row r="64" spans="1:19" hidden="1">
      <c r="A64" s="38" t="str">
        <f>_xlfn.CONCAT(B64,"-",C64)</f>
        <v>521-Autoclave</v>
      </c>
      <c r="B64" s="38">
        <f>INDEX(Prefixes!$A$3:$B$22, MATCH(Data!C45,Prefixes!$B$3:$B$22, 1), 1)</f>
        <v>521</v>
      </c>
      <c r="C64" s="37" t="s">
        <v>82</v>
      </c>
      <c r="D64" s="38">
        <v>490041</v>
      </c>
      <c r="E64" s="36" t="s">
        <v>202</v>
      </c>
      <c r="F64" s="38">
        <v>46</v>
      </c>
      <c r="G64" s="38">
        <v>92</v>
      </c>
      <c r="H64" s="38">
        <v>428</v>
      </c>
      <c r="I64" s="38">
        <v>564</v>
      </c>
      <c r="J64" s="38">
        <v>287</v>
      </c>
      <c r="K64" s="38">
        <v>719</v>
      </c>
      <c r="L64" s="38">
        <v>717</v>
      </c>
      <c r="M64" s="38">
        <v>954</v>
      </c>
      <c r="N64" s="38">
        <v>510</v>
      </c>
      <c r="O64" s="38">
        <v>973</v>
      </c>
      <c r="P64" s="38">
        <v>494</v>
      </c>
      <c r="Q64" s="38">
        <v>933</v>
      </c>
      <c r="R64" s="38">
        <v>909</v>
      </c>
      <c r="S64" s="38">
        <f>SUM(Table1[[#This Row],[January]:[December]])</f>
        <v>7580</v>
      </c>
    </row>
    <row r="65" spans="1:19" ht="29.5" hidden="1">
      <c r="A65" s="38" t="str">
        <f>_xlfn.CONCAT(B65,"-",C65)</f>
        <v>535-Balances</v>
      </c>
      <c r="B65" s="38">
        <f>INDEX(Prefixes!$A$3:$B$22, MATCH(Data!C130,Prefixes!$B$3:$B$22, 1), 1)</f>
        <v>535</v>
      </c>
      <c r="C65" s="37" t="s">
        <v>75</v>
      </c>
      <c r="D65" s="38">
        <v>490126</v>
      </c>
      <c r="E65" s="36" t="s">
        <v>602</v>
      </c>
      <c r="F65" s="38">
        <v>19</v>
      </c>
      <c r="G65" s="38">
        <v>310</v>
      </c>
      <c r="H65" s="38">
        <v>670</v>
      </c>
      <c r="I65" s="38">
        <v>401</v>
      </c>
      <c r="J65" s="38">
        <v>986</v>
      </c>
      <c r="K65" s="38">
        <v>742</v>
      </c>
      <c r="L65" s="38">
        <v>669</v>
      </c>
      <c r="M65" s="38">
        <v>169</v>
      </c>
      <c r="N65" s="38">
        <v>559</v>
      </c>
      <c r="O65" s="38">
        <v>903</v>
      </c>
      <c r="P65" s="38">
        <v>628</v>
      </c>
      <c r="Q65" s="38">
        <v>629</v>
      </c>
      <c r="R65" s="38">
        <v>905</v>
      </c>
      <c r="S65" s="38">
        <f>SUM(Table1[[#This Row],[January]:[December]])</f>
        <v>7571</v>
      </c>
    </row>
    <row r="66" spans="1:19" hidden="1">
      <c r="A66" s="38" t="str">
        <f>_xlfn.CONCAT(B66,"-",C66)</f>
        <v>533-Analyzer</v>
      </c>
      <c r="B66" s="38">
        <f>INDEX(Prefixes!$A$3:$B$22, MATCH(Data!C27,Prefixes!$B$3:$B$22, 1), 1)</f>
        <v>533</v>
      </c>
      <c r="C66" s="37" t="s">
        <v>56</v>
      </c>
      <c r="D66" s="38">
        <v>490023</v>
      </c>
      <c r="E66" s="36" t="s">
        <v>641</v>
      </c>
      <c r="F66" s="38">
        <v>52</v>
      </c>
      <c r="G66" s="38">
        <v>634</v>
      </c>
      <c r="H66" s="38">
        <v>738</v>
      </c>
      <c r="I66" s="38">
        <v>873</v>
      </c>
      <c r="J66" s="38">
        <v>873</v>
      </c>
      <c r="K66" s="38">
        <v>677</v>
      </c>
      <c r="L66" s="38">
        <v>596</v>
      </c>
      <c r="M66" s="38">
        <v>419</v>
      </c>
      <c r="N66" s="38">
        <v>992</v>
      </c>
      <c r="O66" s="38">
        <v>63</v>
      </c>
      <c r="P66" s="38">
        <v>679</v>
      </c>
      <c r="Q66" s="38">
        <v>522</v>
      </c>
      <c r="R66" s="38">
        <v>500</v>
      </c>
      <c r="S66" s="38">
        <f>SUM(Table1[[#This Row],[January]:[December]])</f>
        <v>7566</v>
      </c>
    </row>
    <row r="67" spans="1:19" hidden="1">
      <c r="A67" s="38" t="str">
        <f>_xlfn.CONCAT(B67,"-",C67)</f>
        <v>507-Autoclave</v>
      </c>
      <c r="B67" s="38">
        <f>INDEX(Prefixes!$A$3:$B$22, MATCH(Data!C44,Prefixes!$B$3:$B$22, 1), 1)</f>
        <v>507</v>
      </c>
      <c r="C67" s="37" t="s">
        <v>82</v>
      </c>
      <c r="D67" s="38">
        <v>490040</v>
      </c>
      <c r="E67" s="36" t="s">
        <v>187</v>
      </c>
      <c r="F67" s="38">
        <v>91</v>
      </c>
      <c r="G67" s="38">
        <v>327</v>
      </c>
      <c r="H67" s="38">
        <v>575</v>
      </c>
      <c r="I67" s="38">
        <v>571</v>
      </c>
      <c r="J67" s="38">
        <v>139</v>
      </c>
      <c r="K67" s="38">
        <v>888</v>
      </c>
      <c r="L67" s="38">
        <v>999</v>
      </c>
      <c r="M67" s="38">
        <v>629</v>
      </c>
      <c r="N67" s="38">
        <v>806</v>
      </c>
      <c r="O67" s="38">
        <v>823</v>
      </c>
      <c r="P67" s="38">
        <v>574</v>
      </c>
      <c r="Q67" s="38">
        <v>387</v>
      </c>
      <c r="R67" s="38">
        <v>841</v>
      </c>
      <c r="S67" s="38">
        <f>SUM(Table1[[#This Row],[January]:[December]])</f>
        <v>7559</v>
      </c>
    </row>
    <row r="68" spans="1:19" ht="44.25" hidden="1">
      <c r="A68" s="38" t="str">
        <f>_xlfn.CONCAT(B68,"-",C68)</f>
        <v>500-Balances</v>
      </c>
      <c r="B68" s="38">
        <f>INDEX(Prefixes!$A$3:$B$22, MATCH(Data!C82,Prefixes!$B$3:$B$22, 1), 1)</f>
        <v>500</v>
      </c>
      <c r="C68" s="37" t="s">
        <v>75</v>
      </c>
      <c r="D68" s="38">
        <v>490078</v>
      </c>
      <c r="E68" s="36" t="s">
        <v>214</v>
      </c>
      <c r="F68" s="38">
        <v>77</v>
      </c>
      <c r="G68" s="38">
        <v>419</v>
      </c>
      <c r="H68" s="38">
        <v>789</v>
      </c>
      <c r="I68" s="38">
        <v>855</v>
      </c>
      <c r="J68" s="38">
        <v>983</v>
      </c>
      <c r="K68" s="38">
        <v>243</v>
      </c>
      <c r="L68" s="38">
        <v>872</v>
      </c>
      <c r="M68" s="38">
        <v>583</v>
      </c>
      <c r="N68" s="38">
        <v>688</v>
      </c>
      <c r="O68" s="38">
        <v>944</v>
      </c>
      <c r="P68" s="38">
        <v>278</v>
      </c>
      <c r="Q68" s="38">
        <v>730</v>
      </c>
      <c r="R68" s="38">
        <v>165</v>
      </c>
      <c r="S68" s="38">
        <f>SUM(Table1[[#This Row],[January]:[December]])</f>
        <v>7549</v>
      </c>
    </row>
    <row r="69" spans="1:19" hidden="1">
      <c r="A69" s="38" t="str">
        <f>_xlfn.CONCAT(B69,"-",C69)</f>
        <v>533-Centrifuges</v>
      </c>
      <c r="B69" s="38">
        <f>INDEX(Prefixes!$A$3:$B$22, MATCH(Data!C346,Prefixes!$B$3:$B$22, 1), 1)</f>
        <v>533</v>
      </c>
      <c r="C69" s="37" t="s">
        <v>43</v>
      </c>
      <c r="D69" s="38">
        <v>490342</v>
      </c>
      <c r="E69" s="36" t="s">
        <v>210</v>
      </c>
      <c r="F69" s="38">
        <v>85</v>
      </c>
      <c r="G69" s="38">
        <v>682</v>
      </c>
      <c r="H69" s="38">
        <v>324</v>
      </c>
      <c r="I69" s="38">
        <v>603</v>
      </c>
      <c r="J69" s="38">
        <v>699</v>
      </c>
      <c r="K69" s="38">
        <v>602</v>
      </c>
      <c r="L69" s="38">
        <v>734</v>
      </c>
      <c r="M69" s="38">
        <v>738</v>
      </c>
      <c r="N69" s="38">
        <v>607</v>
      </c>
      <c r="O69" s="38">
        <v>833</v>
      </c>
      <c r="P69" s="38">
        <v>538</v>
      </c>
      <c r="Q69" s="38">
        <v>753</v>
      </c>
      <c r="R69" s="38">
        <v>428</v>
      </c>
      <c r="S69" s="38">
        <f>SUM(Table1[[#This Row],[January]:[December]])</f>
        <v>7541</v>
      </c>
    </row>
    <row r="70" spans="1:19" hidden="1">
      <c r="A70" s="38" t="str">
        <f>_xlfn.CONCAT(B70,"-",C70)</f>
        <v>509-Chromatography</v>
      </c>
      <c r="B70" s="38">
        <f>INDEX(Prefixes!$A$3:$B$22, MATCH(Data!C597,Prefixes!$B$3:$B$22, 1), 1)</f>
        <v>509</v>
      </c>
      <c r="C70" s="37" t="s">
        <v>92</v>
      </c>
      <c r="D70" s="38">
        <v>490593</v>
      </c>
      <c r="E70" s="36" t="s">
        <v>295</v>
      </c>
      <c r="F70" s="38">
        <v>96</v>
      </c>
      <c r="G70" s="38">
        <v>230</v>
      </c>
      <c r="H70" s="38">
        <v>878</v>
      </c>
      <c r="I70" s="38">
        <v>322</v>
      </c>
      <c r="J70" s="38">
        <v>955</v>
      </c>
      <c r="K70" s="38">
        <v>443</v>
      </c>
      <c r="L70" s="38">
        <v>350</v>
      </c>
      <c r="M70" s="38">
        <v>773</v>
      </c>
      <c r="N70" s="38">
        <v>496</v>
      </c>
      <c r="O70" s="38">
        <v>725</v>
      </c>
      <c r="P70" s="38">
        <v>836</v>
      </c>
      <c r="Q70" s="38">
        <v>739</v>
      </c>
      <c r="R70" s="38">
        <v>760</v>
      </c>
      <c r="S70" s="38">
        <f>SUM(Table1[[#This Row],[January]:[December]])</f>
        <v>7507</v>
      </c>
    </row>
    <row r="71" spans="1:19" ht="29.5" hidden="1">
      <c r="A71" s="38" t="str">
        <f>_xlfn.CONCAT(B71,"-",C71)</f>
        <v>501-Centrifuges</v>
      </c>
      <c r="B71" s="38">
        <f>INDEX(Prefixes!$A$3:$B$22, MATCH(Data!C547,Prefixes!$B$3:$B$22, 1), 1)</f>
        <v>501</v>
      </c>
      <c r="C71" s="37" t="s">
        <v>43</v>
      </c>
      <c r="D71" s="38">
        <v>490543</v>
      </c>
      <c r="E71" s="36" t="s">
        <v>714</v>
      </c>
      <c r="F71" s="38">
        <v>61</v>
      </c>
      <c r="G71" s="38">
        <v>520</v>
      </c>
      <c r="H71" s="38">
        <v>382</v>
      </c>
      <c r="I71" s="38">
        <v>319</v>
      </c>
      <c r="J71" s="38">
        <v>914</v>
      </c>
      <c r="K71" s="38">
        <v>862</v>
      </c>
      <c r="L71" s="38">
        <v>980</v>
      </c>
      <c r="M71" s="38">
        <v>92</v>
      </c>
      <c r="N71" s="38">
        <v>797</v>
      </c>
      <c r="O71" s="38">
        <v>4</v>
      </c>
      <c r="P71" s="38">
        <v>938</v>
      </c>
      <c r="Q71" s="38">
        <v>877</v>
      </c>
      <c r="R71" s="38">
        <v>808</v>
      </c>
      <c r="S71" s="38">
        <f>SUM(Table1[[#This Row],[January]:[December]])</f>
        <v>7493</v>
      </c>
    </row>
    <row r="72" spans="1:19" hidden="1">
      <c r="A72" s="38" t="str">
        <f>_xlfn.CONCAT(B72,"-",C72)</f>
        <v>513-Analyzer</v>
      </c>
      <c r="B72" s="38">
        <f>INDEX(Prefixes!$A$3:$B$22, MATCH(Data!C4,Prefixes!$B$3:$B$22, 1), 1)</f>
        <v>513</v>
      </c>
      <c r="C72" s="37" t="s">
        <v>56</v>
      </c>
      <c r="D72" s="38">
        <v>490000</v>
      </c>
      <c r="E72" s="36" t="s">
        <v>409</v>
      </c>
      <c r="F72" s="38">
        <v>31</v>
      </c>
      <c r="G72" s="38">
        <v>337</v>
      </c>
      <c r="H72" s="38">
        <v>186</v>
      </c>
      <c r="I72" s="38">
        <v>457</v>
      </c>
      <c r="J72" s="38">
        <v>509</v>
      </c>
      <c r="K72" s="38">
        <v>946</v>
      </c>
      <c r="L72" s="38">
        <v>444</v>
      </c>
      <c r="M72" s="38">
        <v>621</v>
      </c>
      <c r="N72" s="38">
        <v>861</v>
      </c>
      <c r="O72" s="38">
        <v>442</v>
      </c>
      <c r="P72" s="38">
        <v>975</v>
      </c>
      <c r="Q72" s="38">
        <v>735</v>
      </c>
      <c r="R72" s="38">
        <v>977</v>
      </c>
      <c r="S72" s="38">
        <f>SUM(Table1[[#This Row],[January]:[December]])</f>
        <v>7490</v>
      </c>
    </row>
    <row r="73" spans="1:19" hidden="1">
      <c r="A73" s="38" t="str">
        <f>_xlfn.CONCAT(B73,"-",C73)</f>
        <v>509-Analyzer</v>
      </c>
      <c r="B73" s="38">
        <f>INDEX(Prefixes!$A$3:$B$22, MATCH(Data!C5,Prefixes!$B$3:$B$22, 1), 1)</f>
        <v>509</v>
      </c>
      <c r="C73" s="37" t="s">
        <v>56</v>
      </c>
      <c r="D73" s="38">
        <v>490001</v>
      </c>
      <c r="E73" s="36" t="s">
        <v>114</v>
      </c>
      <c r="F73" s="38">
        <v>68</v>
      </c>
      <c r="G73" s="38">
        <v>855</v>
      </c>
      <c r="H73" s="38">
        <v>837</v>
      </c>
      <c r="I73" s="38">
        <v>347</v>
      </c>
      <c r="J73" s="38">
        <v>769</v>
      </c>
      <c r="K73" s="38">
        <v>289</v>
      </c>
      <c r="L73" s="38">
        <v>907</v>
      </c>
      <c r="M73" s="38">
        <v>785</v>
      </c>
      <c r="N73" s="38">
        <v>815</v>
      </c>
      <c r="O73" s="38">
        <v>851</v>
      </c>
      <c r="P73" s="38">
        <v>270</v>
      </c>
      <c r="Q73" s="38">
        <v>521</v>
      </c>
      <c r="R73" s="38">
        <v>244</v>
      </c>
      <c r="S73" s="38">
        <f>SUM(Table1[[#This Row],[January]:[December]])</f>
        <v>7490</v>
      </c>
    </row>
    <row r="74" spans="1:19" hidden="1">
      <c r="A74" s="38" t="str">
        <f>_xlfn.CONCAT(B74,"-",C74)</f>
        <v>513-Centrifuges</v>
      </c>
      <c r="B74" s="38">
        <f>INDEX(Prefixes!$A$3:$B$22, MATCH(Data!C434,Prefixes!$B$3:$B$22, 1), 1)</f>
        <v>513</v>
      </c>
      <c r="C74" s="37" t="s">
        <v>43</v>
      </c>
      <c r="D74" s="38">
        <v>490430</v>
      </c>
      <c r="E74" s="36" t="s">
        <v>219</v>
      </c>
      <c r="F74" s="38">
        <v>78</v>
      </c>
      <c r="G74" s="38">
        <v>934</v>
      </c>
      <c r="H74" s="38">
        <v>113</v>
      </c>
      <c r="I74" s="38">
        <v>279</v>
      </c>
      <c r="J74" s="38">
        <v>919</v>
      </c>
      <c r="K74" s="38">
        <v>651</v>
      </c>
      <c r="L74" s="38">
        <v>706</v>
      </c>
      <c r="M74" s="38">
        <v>671</v>
      </c>
      <c r="N74" s="38">
        <v>590</v>
      </c>
      <c r="O74" s="38">
        <v>608</v>
      </c>
      <c r="P74" s="38">
        <v>653</v>
      </c>
      <c r="Q74" s="38">
        <v>521</v>
      </c>
      <c r="R74" s="38">
        <v>845</v>
      </c>
      <c r="S74" s="38">
        <f>SUM(Table1[[#This Row],[January]:[December]])</f>
        <v>7490</v>
      </c>
    </row>
    <row r="75" spans="1:19" hidden="1">
      <c r="A75" s="38" t="str">
        <f>_xlfn.CONCAT(B75,"-",C75)</f>
        <v>513-Balances</v>
      </c>
      <c r="B75" s="38">
        <f>INDEX(Prefixes!$A$3:$B$22, MATCH(Data!C84,Prefixes!$B$3:$B$22, 1), 1)</f>
        <v>513</v>
      </c>
      <c r="C75" s="37" t="s">
        <v>75</v>
      </c>
      <c r="D75" s="38">
        <v>490080</v>
      </c>
      <c r="E75" s="36" t="s">
        <v>223</v>
      </c>
      <c r="F75" s="38">
        <v>29</v>
      </c>
      <c r="G75" s="38">
        <v>699</v>
      </c>
      <c r="H75" s="38">
        <v>51</v>
      </c>
      <c r="I75" s="38">
        <v>303</v>
      </c>
      <c r="J75" s="38">
        <v>904</v>
      </c>
      <c r="K75" s="38">
        <v>739</v>
      </c>
      <c r="L75" s="38">
        <v>211</v>
      </c>
      <c r="M75" s="38">
        <v>946</v>
      </c>
      <c r="N75" s="38">
        <v>548</v>
      </c>
      <c r="O75" s="38">
        <v>698</v>
      </c>
      <c r="P75" s="38">
        <v>513</v>
      </c>
      <c r="Q75" s="38">
        <v>954</v>
      </c>
      <c r="R75" s="38">
        <v>902</v>
      </c>
      <c r="S75" s="38">
        <f>SUM(Table1[[#This Row],[January]:[December]])</f>
        <v>7468</v>
      </c>
    </row>
    <row r="76" spans="1:19" ht="29.5" hidden="1">
      <c r="A76" s="38" t="str">
        <f>_xlfn.CONCAT(B76,"-",C76)</f>
        <v>519-Bath</v>
      </c>
      <c r="B76" s="38">
        <f>INDEX(Prefixes!$A$3:$B$22, MATCH(Data!C229,Prefixes!$B$3:$B$22, 1), 1)</f>
        <v>519</v>
      </c>
      <c r="C76" s="37" t="s">
        <v>39</v>
      </c>
      <c r="D76" s="38">
        <v>490225</v>
      </c>
      <c r="E76" s="36" t="s">
        <v>500</v>
      </c>
      <c r="F76" s="38">
        <v>89</v>
      </c>
      <c r="G76" s="38">
        <v>933</v>
      </c>
      <c r="H76" s="38">
        <v>557</v>
      </c>
      <c r="I76" s="38">
        <v>723</v>
      </c>
      <c r="J76" s="38">
        <v>263</v>
      </c>
      <c r="K76" s="38">
        <v>877</v>
      </c>
      <c r="L76" s="38">
        <v>690</v>
      </c>
      <c r="M76" s="38">
        <v>534</v>
      </c>
      <c r="N76" s="38">
        <v>306</v>
      </c>
      <c r="O76" s="38">
        <v>991</v>
      </c>
      <c r="P76" s="38">
        <v>481</v>
      </c>
      <c r="Q76" s="38">
        <v>980</v>
      </c>
      <c r="R76" s="38">
        <v>125</v>
      </c>
      <c r="S76" s="38">
        <f>SUM(Table1[[#This Row],[January]:[December]])</f>
        <v>7460</v>
      </c>
    </row>
    <row r="77" spans="1:19" ht="29.5" hidden="1">
      <c r="A77" s="38" t="str">
        <f>_xlfn.CONCAT(B77,"-",C77)</f>
        <v>531-Centrifuges</v>
      </c>
      <c r="B77" s="38">
        <f>INDEX(Prefixes!$A$3:$B$22, MATCH(Data!C578,Prefixes!$B$3:$B$22, 1), 1)</f>
        <v>531</v>
      </c>
      <c r="C77" s="37" t="s">
        <v>43</v>
      </c>
      <c r="D77" s="38">
        <v>490574</v>
      </c>
      <c r="E77" s="36" t="s">
        <v>824</v>
      </c>
      <c r="F77" s="38">
        <v>83</v>
      </c>
      <c r="G77" s="38">
        <v>456</v>
      </c>
      <c r="H77" s="38">
        <v>955</v>
      </c>
      <c r="I77" s="38">
        <v>994</v>
      </c>
      <c r="J77" s="38">
        <v>423</v>
      </c>
      <c r="K77" s="38">
        <v>217</v>
      </c>
      <c r="L77" s="38">
        <v>668</v>
      </c>
      <c r="M77" s="38">
        <v>183</v>
      </c>
      <c r="N77" s="38">
        <v>914</v>
      </c>
      <c r="O77" s="38">
        <v>735</v>
      </c>
      <c r="P77" s="38">
        <v>904</v>
      </c>
      <c r="Q77" s="38">
        <v>830</v>
      </c>
      <c r="R77" s="38">
        <v>179</v>
      </c>
      <c r="S77" s="38">
        <f>SUM(Table1[[#This Row],[January]:[December]])</f>
        <v>7458</v>
      </c>
    </row>
    <row r="78" spans="1:19" ht="44.25" hidden="1">
      <c r="A78" s="38" t="str">
        <f>_xlfn.CONCAT(B78,"-",C78)</f>
        <v>511-Microscopes</v>
      </c>
      <c r="B78" s="38">
        <f>INDEX(Prefixes!$A$3:$B$22, MATCH(Data!C752,Prefixes!$B$3:$B$22, 1), 1)</f>
        <v>511</v>
      </c>
      <c r="C78" s="37" t="s">
        <v>48</v>
      </c>
      <c r="D78" s="38">
        <v>490748</v>
      </c>
      <c r="E78" s="36" t="s">
        <v>812</v>
      </c>
      <c r="F78" s="38">
        <v>62</v>
      </c>
      <c r="G78" s="38">
        <v>570</v>
      </c>
      <c r="H78" s="38">
        <v>325</v>
      </c>
      <c r="I78" s="38">
        <v>63</v>
      </c>
      <c r="J78" s="38">
        <v>912</v>
      </c>
      <c r="K78" s="38">
        <v>972</v>
      </c>
      <c r="L78" s="38">
        <v>837</v>
      </c>
      <c r="M78" s="38">
        <v>79</v>
      </c>
      <c r="N78" s="38">
        <v>845</v>
      </c>
      <c r="O78" s="38">
        <v>326</v>
      </c>
      <c r="P78" s="38">
        <v>866</v>
      </c>
      <c r="Q78" s="38">
        <v>952</v>
      </c>
      <c r="R78" s="38">
        <v>700</v>
      </c>
      <c r="S78" s="38">
        <f>SUM(Table1[[#This Row],[January]:[December]])</f>
        <v>7447</v>
      </c>
    </row>
    <row r="79" spans="1:19" hidden="1">
      <c r="A79" s="38" t="str">
        <f>_xlfn.CONCAT(B79,"-",C79)</f>
        <v>501-Cell Disrupters</v>
      </c>
      <c r="B79" s="38">
        <f>INDEX(Prefixes!$A$3:$B$22, MATCH(Data!C304,Prefixes!$B$3:$B$22, 1), 1)</f>
        <v>501</v>
      </c>
      <c r="C79" s="37" t="s">
        <v>50</v>
      </c>
      <c r="D79" s="38">
        <v>490300</v>
      </c>
      <c r="E79" s="36" t="s">
        <v>321</v>
      </c>
      <c r="F79" s="38">
        <v>12</v>
      </c>
      <c r="G79" s="38">
        <v>488</v>
      </c>
      <c r="H79" s="38">
        <v>526</v>
      </c>
      <c r="I79" s="38">
        <v>879</v>
      </c>
      <c r="J79" s="38">
        <v>972</v>
      </c>
      <c r="K79" s="38">
        <v>682</v>
      </c>
      <c r="L79" s="38">
        <v>332</v>
      </c>
      <c r="M79" s="38">
        <v>681</v>
      </c>
      <c r="N79" s="38">
        <v>628</v>
      </c>
      <c r="O79" s="38">
        <v>816</v>
      </c>
      <c r="P79" s="38">
        <v>505</v>
      </c>
      <c r="Q79" s="38">
        <v>51</v>
      </c>
      <c r="R79" s="38">
        <v>876</v>
      </c>
      <c r="S79" s="38">
        <f>SUM(Table1[[#This Row],[January]:[December]])</f>
        <v>7436</v>
      </c>
    </row>
    <row r="80" spans="1:19" ht="29.5" hidden="1">
      <c r="A80" s="38" t="str">
        <f>_xlfn.CONCAT(B80,"-",C80)</f>
        <v>513-Biohood</v>
      </c>
      <c r="B80" s="38">
        <f>INDEX(Prefixes!$A$3:$B$22, MATCH(Data!C256,Prefixes!$B$3:$B$22, 1), 1)</f>
        <v>513</v>
      </c>
      <c r="C80" s="37" t="s">
        <v>65</v>
      </c>
      <c r="D80" s="38">
        <v>490252</v>
      </c>
      <c r="E80" s="36" t="s">
        <v>485</v>
      </c>
      <c r="F80" s="38">
        <v>15</v>
      </c>
      <c r="G80" s="38">
        <v>862</v>
      </c>
      <c r="H80" s="38">
        <v>436</v>
      </c>
      <c r="I80" s="38">
        <v>251</v>
      </c>
      <c r="J80" s="38">
        <v>969</v>
      </c>
      <c r="K80" s="38">
        <v>853</v>
      </c>
      <c r="L80" s="38">
        <v>936</v>
      </c>
      <c r="M80" s="38">
        <v>285</v>
      </c>
      <c r="N80" s="38">
        <v>676</v>
      </c>
      <c r="O80" s="38">
        <v>621</v>
      </c>
      <c r="P80" s="38">
        <v>682</v>
      </c>
      <c r="Q80" s="38">
        <v>137</v>
      </c>
      <c r="R80" s="38">
        <v>709</v>
      </c>
      <c r="S80" s="38">
        <f>SUM(Table1[[#This Row],[January]:[December]])</f>
        <v>7417</v>
      </c>
    </row>
    <row r="81" spans="1:19" ht="44.25" hidden="1">
      <c r="A81" s="38" t="str">
        <f>_xlfn.CONCAT(B81,"-",C81)</f>
        <v>513-Desiccators</v>
      </c>
      <c r="B81" s="38">
        <f>INDEX(Prefixes!$A$3:$B$22, MATCH(Data!C622,Prefixes!$B$3:$B$22, 1), 1)</f>
        <v>513</v>
      </c>
      <c r="C81" s="37" t="s">
        <v>37</v>
      </c>
      <c r="D81" s="38">
        <v>490618</v>
      </c>
      <c r="E81" s="36" t="s">
        <v>260</v>
      </c>
      <c r="F81" s="38">
        <v>33</v>
      </c>
      <c r="G81" s="38">
        <v>869</v>
      </c>
      <c r="H81" s="38">
        <v>722</v>
      </c>
      <c r="I81" s="38">
        <v>797</v>
      </c>
      <c r="J81" s="38">
        <v>229</v>
      </c>
      <c r="K81" s="38">
        <v>635</v>
      </c>
      <c r="L81" s="38">
        <v>261</v>
      </c>
      <c r="M81" s="38">
        <v>558</v>
      </c>
      <c r="N81" s="38">
        <v>549</v>
      </c>
      <c r="O81" s="38">
        <v>775</v>
      </c>
      <c r="P81" s="38">
        <v>578</v>
      </c>
      <c r="Q81" s="38">
        <v>809</v>
      </c>
      <c r="R81" s="38">
        <v>631</v>
      </c>
      <c r="S81" s="38">
        <f>SUM(Table1[[#This Row],[January]:[December]])</f>
        <v>7413</v>
      </c>
    </row>
    <row r="82" spans="1:19" hidden="1">
      <c r="A82" s="38" t="str">
        <f>_xlfn.CONCAT(B82,"-",C82)</f>
        <v>509-Analyzer</v>
      </c>
      <c r="B82" s="38">
        <f>INDEX(Prefixes!$A$3:$B$22, MATCH(Data!C13,Prefixes!$B$3:$B$22, 1), 1)</f>
        <v>509</v>
      </c>
      <c r="C82" s="37" t="s">
        <v>56</v>
      </c>
      <c r="D82" s="38">
        <v>490009</v>
      </c>
      <c r="E82" s="36" t="s">
        <v>191</v>
      </c>
      <c r="F82" s="38">
        <v>31</v>
      </c>
      <c r="G82" s="38">
        <v>767</v>
      </c>
      <c r="H82" s="38">
        <v>684</v>
      </c>
      <c r="I82" s="38">
        <v>279</v>
      </c>
      <c r="J82" s="38">
        <v>743</v>
      </c>
      <c r="K82" s="38">
        <v>231</v>
      </c>
      <c r="L82" s="38">
        <v>785</v>
      </c>
      <c r="M82" s="38">
        <v>987</v>
      </c>
      <c r="N82" s="38">
        <v>440</v>
      </c>
      <c r="O82" s="38">
        <v>816</v>
      </c>
      <c r="P82" s="38">
        <v>472</v>
      </c>
      <c r="Q82" s="38">
        <v>343</v>
      </c>
      <c r="R82" s="38">
        <v>858</v>
      </c>
      <c r="S82" s="38">
        <f>SUM(Table1[[#This Row],[January]:[December]])</f>
        <v>7405</v>
      </c>
    </row>
    <row r="83" spans="1:19" hidden="1">
      <c r="A83" s="38" t="str">
        <f>_xlfn.CONCAT(B83,"-",C83)</f>
        <v>517-Cell Disrupters</v>
      </c>
      <c r="B83" s="38">
        <f>INDEX(Prefixes!$A$3:$B$22, MATCH(Data!C312,Prefixes!$B$3:$B$22, 1), 1)</f>
        <v>517</v>
      </c>
      <c r="C83" s="37" t="s">
        <v>50</v>
      </c>
      <c r="D83" s="38">
        <v>490308</v>
      </c>
      <c r="E83" s="36" t="s">
        <v>471</v>
      </c>
      <c r="F83" s="38">
        <v>67</v>
      </c>
      <c r="G83" s="38">
        <v>459</v>
      </c>
      <c r="H83" s="38">
        <v>454</v>
      </c>
      <c r="I83" s="38">
        <v>838</v>
      </c>
      <c r="J83" s="38">
        <v>713</v>
      </c>
      <c r="K83" s="38">
        <v>820</v>
      </c>
      <c r="L83" s="38">
        <v>992</v>
      </c>
      <c r="M83" s="38">
        <v>599</v>
      </c>
      <c r="N83" s="38">
        <v>499</v>
      </c>
      <c r="O83" s="38">
        <v>937</v>
      </c>
      <c r="P83" s="38">
        <v>566</v>
      </c>
      <c r="Q83" s="38">
        <v>501</v>
      </c>
      <c r="R83" s="38">
        <v>24</v>
      </c>
      <c r="S83" s="38">
        <f>SUM(Table1[[#This Row],[January]:[December]])</f>
        <v>7402</v>
      </c>
    </row>
    <row r="84" spans="1:19" hidden="1">
      <c r="A84" s="38" t="str">
        <f>_xlfn.CONCAT(B84,"-",C84)</f>
        <v>503-Centrifuges</v>
      </c>
      <c r="B84" s="38">
        <f>INDEX(Prefixes!$A$3:$B$22, MATCH(Data!C566,Prefixes!$B$3:$B$22, 1), 1)</f>
        <v>503</v>
      </c>
      <c r="C84" s="37" t="s">
        <v>43</v>
      </c>
      <c r="D84" s="38">
        <v>490562</v>
      </c>
      <c r="E84" s="36" t="s">
        <v>788</v>
      </c>
      <c r="F84" s="38">
        <v>46</v>
      </c>
      <c r="G84" s="38">
        <v>889</v>
      </c>
      <c r="H84" s="38">
        <v>771</v>
      </c>
      <c r="I84" s="38">
        <v>68</v>
      </c>
      <c r="J84" s="38">
        <v>635</v>
      </c>
      <c r="K84" s="38">
        <v>990</v>
      </c>
      <c r="L84" s="38">
        <v>856</v>
      </c>
      <c r="M84" s="38">
        <v>98</v>
      </c>
      <c r="N84" s="38">
        <v>946</v>
      </c>
      <c r="O84" s="38">
        <v>756</v>
      </c>
      <c r="P84" s="38">
        <v>476</v>
      </c>
      <c r="Q84" s="38">
        <v>861</v>
      </c>
      <c r="R84" s="38">
        <v>45</v>
      </c>
      <c r="S84" s="38">
        <f>SUM(Table1[[#This Row],[January]:[December]])</f>
        <v>7391</v>
      </c>
    </row>
    <row r="85" spans="1:19" hidden="1">
      <c r="A85" s="38" t="str">
        <f>_xlfn.CONCAT(B85,"-",C85)</f>
        <v>511-Centrifuges</v>
      </c>
      <c r="B85" s="38">
        <f>INDEX(Prefixes!$A$3:$B$22, MATCH(Data!C419,Prefixes!$B$3:$B$22, 1), 1)</f>
        <v>511</v>
      </c>
      <c r="C85" s="37" t="s">
        <v>43</v>
      </c>
      <c r="D85" s="38">
        <v>490415</v>
      </c>
      <c r="E85" s="36" t="s">
        <v>120</v>
      </c>
      <c r="F85" s="38">
        <v>79</v>
      </c>
      <c r="G85" s="38">
        <v>303</v>
      </c>
      <c r="H85" s="38">
        <v>135</v>
      </c>
      <c r="I85" s="38">
        <v>547</v>
      </c>
      <c r="J85" s="38">
        <v>997</v>
      </c>
      <c r="K85" s="38">
        <v>769</v>
      </c>
      <c r="L85" s="38">
        <v>977</v>
      </c>
      <c r="M85" s="38">
        <v>255</v>
      </c>
      <c r="N85" s="38">
        <v>905</v>
      </c>
      <c r="O85" s="38">
        <v>720</v>
      </c>
      <c r="P85" s="38">
        <v>7</v>
      </c>
      <c r="Q85" s="38">
        <v>910</v>
      </c>
      <c r="R85" s="38">
        <v>860</v>
      </c>
      <c r="S85" s="38">
        <f>SUM(Table1[[#This Row],[January]:[December]])</f>
        <v>7385</v>
      </c>
    </row>
    <row r="86" spans="1:19" hidden="1">
      <c r="A86" s="38" t="str">
        <f>_xlfn.CONCAT(B86,"-",C86)</f>
        <v>505-Centrifuges</v>
      </c>
      <c r="B86" s="38">
        <f>INDEX(Prefixes!$A$3:$B$22, MATCH(Data!C552,Prefixes!$B$3:$B$22, 1), 1)</f>
        <v>505</v>
      </c>
      <c r="C86" s="37" t="s">
        <v>43</v>
      </c>
      <c r="D86" s="38">
        <v>490548</v>
      </c>
      <c r="E86" s="36" t="s">
        <v>722</v>
      </c>
      <c r="F86" s="38">
        <v>51</v>
      </c>
      <c r="G86" s="38">
        <v>903</v>
      </c>
      <c r="H86" s="38">
        <v>150</v>
      </c>
      <c r="I86" s="38">
        <v>342</v>
      </c>
      <c r="J86" s="38">
        <v>897</v>
      </c>
      <c r="K86" s="38">
        <v>954</v>
      </c>
      <c r="L86" s="38">
        <v>935</v>
      </c>
      <c r="M86" s="38">
        <v>719</v>
      </c>
      <c r="N86" s="38">
        <v>582</v>
      </c>
      <c r="O86" s="38">
        <v>247</v>
      </c>
      <c r="P86" s="38">
        <v>109</v>
      </c>
      <c r="Q86" s="38">
        <v>756</v>
      </c>
      <c r="R86" s="38">
        <v>787</v>
      </c>
      <c r="S86" s="38">
        <f>SUM(Table1[[#This Row],[January]:[December]])</f>
        <v>7381</v>
      </c>
    </row>
    <row r="87" spans="1:19" ht="29.5" hidden="1">
      <c r="A87" s="38" t="str">
        <f>_xlfn.CONCAT(B87,"-",C87)</f>
        <v>505-Centrifuges</v>
      </c>
      <c r="B87" s="38">
        <f>INDEX(Prefixes!$A$3:$B$22, MATCH(Data!C408,Prefixes!$B$3:$B$22, 1), 1)</f>
        <v>505</v>
      </c>
      <c r="C87" s="37" t="s">
        <v>43</v>
      </c>
      <c r="D87" s="38">
        <v>490404</v>
      </c>
      <c r="E87" s="36" t="s">
        <v>144</v>
      </c>
      <c r="F87" s="38">
        <v>38</v>
      </c>
      <c r="G87" s="38">
        <v>873</v>
      </c>
      <c r="H87" s="38">
        <v>758</v>
      </c>
      <c r="I87" s="38">
        <v>529</v>
      </c>
      <c r="J87" s="38">
        <v>524</v>
      </c>
      <c r="K87" s="38">
        <v>517</v>
      </c>
      <c r="L87" s="38">
        <v>648</v>
      </c>
      <c r="M87" s="38">
        <v>576</v>
      </c>
      <c r="N87" s="38">
        <v>582</v>
      </c>
      <c r="O87" s="38">
        <v>595</v>
      </c>
      <c r="P87" s="38">
        <v>903</v>
      </c>
      <c r="Q87" s="38">
        <v>289</v>
      </c>
      <c r="R87" s="38">
        <v>575</v>
      </c>
      <c r="S87" s="38">
        <f>SUM(Table1[[#This Row],[January]:[December]])</f>
        <v>7369</v>
      </c>
    </row>
    <row r="88" spans="1:19" ht="29.5" hidden="1">
      <c r="A88" s="38" t="str">
        <f>_xlfn.CONCAT(B88,"-",C88)</f>
        <v>507-Microscopes</v>
      </c>
      <c r="B88" s="38">
        <f>INDEX(Prefixes!$A$3:$B$22, MATCH(Data!C729,Prefixes!$B$3:$B$22, 1), 1)</f>
        <v>507</v>
      </c>
      <c r="C88" s="37" t="s">
        <v>48</v>
      </c>
      <c r="D88" s="38">
        <v>490725</v>
      </c>
      <c r="E88" s="36" t="s">
        <v>88</v>
      </c>
      <c r="F88" s="38">
        <v>45</v>
      </c>
      <c r="G88" s="38">
        <v>621</v>
      </c>
      <c r="H88" s="38">
        <v>482</v>
      </c>
      <c r="I88" s="38">
        <v>367</v>
      </c>
      <c r="J88" s="38">
        <v>887</v>
      </c>
      <c r="K88" s="38">
        <v>978</v>
      </c>
      <c r="L88" s="38">
        <v>813</v>
      </c>
      <c r="M88" s="38">
        <v>543</v>
      </c>
      <c r="N88" s="38">
        <v>378</v>
      </c>
      <c r="O88" s="38">
        <v>726</v>
      </c>
      <c r="P88" s="38">
        <v>249</v>
      </c>
      <c r="Q88" s="38">
        <v>535</v>
      </c>
      <c r="R88" s="38">
        <v>783</v>
      </c>
      <c r="S88" s="38">
        <f>SUM(Table1[[#This Row],[January]:[December]])</f>
        <v>7362</v>
      </c>
    </row>
    <row r="89" spans="1:19" ht="29.5" hidden="1">
      <c r="A89" s="38" t="str">
        <f>_xlfn.CONCAT(B89,"-",C89)</f>
        <v>513-Bath</v>
      </c>
      <c r="B89" s="38">
        <f>INDEX(Prefixes!$A$3:$B$22, MATCH(Data!C206,Prefixes!$B$3:$B$22, 1), 1)</f>
        <v>513</v>
      </c>
      <c r="C89" s="37" t="s">
        <v>39</v>
      </c>
      <c r="D89" s="38">
        <v>490202</v>
      </c>
      <c r="E89" s="36" t="s">
        <v>455</v>
      </c>
      <c r="F89" s="38">
        <v>56</v>
      </c>
      <c r="G89" s="38">
        <v>916</v>
      </c>
      <c r="H89" s="38">
        <v>997</v>
      </c>
      <c r="I89" s="38">
        <v>162</v>
      </c>
      <c r="J89" s="38">
        <v>856</v>
      </c>
      <c r="K89" s="38">
        <v>812</v>
      </c>
      <c r="L89" s="38">
        <v>516</v>
      </c>
      <c r="M89" s="38">
        <v>869</v>
      </c>
      <c r="N89" s="38">
        <v>322</v>
      </c>
      <c r="O89" s="38">
        <v>694</v>
      </c>
      <c r="P89" s="38">
        <v>603</v>
      </c>
      <c r="Q89" s="38">
        <v>108</v>
      </c>
      <c r="R89" s="38">
        <v>505</v>
      </c>
      <c r="S89" s="38">
        <f>SUM(Table1[[#This Row],[January]:[December]])</f>
        <v>7360</v>
      </c>
    </row>
    <row r="90" spans="1:19" ht="29.5" hidden="1">
      <c r="A90" s="38" t="str">
        <f>_xlfn.CONCAT(B90,"-",C90)</f>
        <v>515-Balances</v>
      </c>
      <c r="B90" s="38">
        <f>INDEX(Prefixes!$A$3:$B$22, MATCH(Data!C70,Prefixes!$B$3:$B$22, 1), 1)</f>
        <v>515</v>
      </c>
      <c r="C90" s="37" t="s">
        <v>75</v>
      </c>
      <c r="D90" s="38">
        <v>490066</v>
      </c>
      <c r="E90" s="36" t="s">
        <v>577</v>
      </c>
      <c r="F90" s="38">
        <v>42</v>
      </c>
      <c r="G90" s="38">
        <v>679</v>
      </c>
      <c r="H90" s="38">
        <v>829</v>
      </c>
      <c r="I90" s="38">
        <v>659</v>
      </c>
      <c r="J90" s="38">
        <v>765</v>
      </c>
      <c r="K90" s="38">
        <v>254</v>
      </c>
      <c r="L90" s="38">
        <v>6</v>
      </c>
      <c r="M90" s="38">
        <v>868</v>
      </c>
      <c r="N90" s="38">
        <v>265</v>
      </c>
      <c r="O90" s="38">
        <v>973</v>
      </c>
      <c r="P90" s="38">
        <v>644</v>
      </c>
      <c r="Q90" s="38">
        <v>507</v>
      </c>
      <c r="R90" s="38">
        <v>909</v>
      </c>
      <c r="S90" s="38">
        <f>SUM(Table1[[#This Row],[January]:[December]])</f>
        <v>7358</v>
      </c>
    </row>
    <row r="91" spans="1:19" ht="44.25" hidden="1">
      <c r="A91" s="38" t="str">
        <f>_xlfn.CONCAT(B91,"-",C91)</f>
        <v>501-Centrifuges</v>
      </c>
      <c r="B91" s="38">
        <f>INDEX(Prefixes!$A$3:$B$22, MATCH(Data!C520,Prefixes!$B$3:$B$22, 1), 1)</f>
        <v>501</v>
      </c>
      <c r="C91" s="37" t="s">
        <v>43</v>
      </c>
      <c r="D91" s="38">
        <v>490516</v>
      </c>
      <c r="E91" s="36" t="s">
        <v>583</v>
      </c>
      <c r="F91" s="38">
        <v>63</v>
      </c>
      <c r="G91" s="38">
        <v>525</v>
      </c>
      <c r="H91" s="38">
        <v>651</v>
      </c>
      <c r="I91" s="38">
        <v>193</v>
      </c>
      <c r="J91" s="38">
        <v>853</v>
      </c>
      <c r="K91" s="38">
        <v>961</v>
      </c>
      <c r="L91" s="38">
        <v>172</v>
      </c>
      <c r="M91" s="38">
        <v>638</v>
      </c>
      <c r="N91" s="38">
        <v>510</v>
      </c>
      <c r="O91" s="38">
        <v>696</v>
      </c>
      <c r="P91" s="38">
        <v>838</v>
      </c>
      <c r="Q91" s="38">
        <v>985</v>
      </c>
      <c r="R91" s="38">
        <v>330</v>
      </c>
      <c r="S91" s="38">
        <f>SUM(Table1[[#This Row],[January]:[December]])</f>
        <v>7352</v>
      </c>
    </row>
    <row r="92" spans="1:19" hidden="1">
      <c r="A92" s="38" t="str">
        <f>_xlfn.CONCAT(B92,"-",C92)</f>
        <v>515-Biohood</v>
      </c>
      <c r="B92" s="38">
        <f>INDEX(Prefixes!$A$3:$B$22, MATCH(Data!C258,Prefixes!$B$3:$B$22, 1), 1)</f>
        <v>515</v>
      </c>
      <c r="C92" s="37" t="s">
        <v>65</v>
      </c>
      <c r="D92" s="38">
        <v>490254</v>
      </c>
      <c r="E92" s="36" t="s">
        <v>621</v>
      </c>
      <c r="F92" s="38">
        <v>85</v>
      </c>
      <c r="G92" s="38">
        <v>548</v>
      </c>
      <c r="H92" s="38">
        <v>913</v>
      </c>
      <c r="I92" s="38">
        <v>949</v>
      </c>
      <c r="J92" s="38">
        <v>806</v>
      </c>
      <c r="K92" s="38">
        <v>544</v>
      </c>
      <c r="L92" s="38">
        <v>533</v>
      </c>
      <c r="M92" s="38">
        <v>750</v>
      </c>
      <c r="N92" s="38">
        <v>67</v>
      </c>
      <c r="O92" s="38">
        <v>340</v>
      </c>
      <c r="P92" s="38">
        <v>620</v>
      </c>
      <c r="Q92" s="38">
        <v>554</v>
      </c>
      <c r="R92" s="38">
        <v>724</v>
      </c>
      <c r="S92" s="38">
        <f>SUM(Table1[[#This Row],[January]:[December]])</f>
        <v>7348</v>
      </c>
    </row>
    <row r="93" spans="1:19" ht="29.5" hidden="1">
      <c r="A93" s="38" t="str">
        <f>_xlfn.CONCAT(B93,"-",C93)</f>
        <v>513-Centrifuges</v>
      </c>
      <c r="B93" s="38">
        <f>INDEX(Prefixes!$A$3:$B$22, MATCH(Data!C512,Prefixes!$B$3:$B$22, 1), 1)</f>
        <v>513</v>
      </c>
      <c r="C93" s="37" t="s">
        <v>43</v>
      </c>
      <c r="D93" s="38">
        <v>490508</v>
      </c>
      <c r="E93" s="36" t="s">
        <v>542</v>
      </c>
      <c r="F93" s="38">
        <v>49</v>
      </c>
      <c r="G93" s="38">
        <v>99</v>
      </c>
      <c r="H93" s="38">
        <v>802</v>
      </c>
      <c r="I93" s="38">
        <v>455</v>
      </c>
      <c r="J93" s="38">
        <v>571</v>
      </c>
      <c r="K93" s="38">
        <v>929</v>
      </c>
      <c r="L93" s="38">
        <v>904</v>
      </c>
      <c r="M93" s="38">
        <v>320</v>
      </c>
      <c r="N93" s="38">
        <v>335</v>
      </c>
      <c r="O93" s="38">
        <v>580</v>
      </c>
      <c r="P93" s="38">
        <v>900</v>
      </c>
      <c r="Q93" s="38">
        <v>716</v>
      </c>
      <c r="R93" s="38">
        <v>725</v>
      </c>
      <c r="S93" s="38">
        <f>SUM(Table1[[#This Row],[January]:[December]])</f>
        <v>7336</v>
      </c>
    </row>
    <row r="94" spans="1:19" hidden="1">
      <c r="A94" s="38" t="str">
        <f>_xlfn.CONCAT(B94,"-",C94)</f>
        <v>509-Cell Disrupters</v>
      </c>
      <c r="B94" s="38">
        <f>INDEX(Prefixes!$A$3:$B$22, MATCH(Data!C297,Prefixes!$B$3:$B$22, 1), 1)</f>
        <v>509</v>
      </c>
      <c r="C94" s="37" t="s">
        <v>50</v>
      </c>
      <c r="D94" s="38">
        <v>490293</v>
      </c>
      <c r="E94" s="36" t="s">
        <v>291</v>
      </c>
      <c r="F94" s="38">
        <v>56</v>
      </c>
      <c r="G94" s="38">
        <v>755</v>
      </c>
      <c r="H94" s="38">
        <v>606</v>
      </c>
      <c r="I94" s="38">
        <v>305</v>
      </c>
      <c r="J94" s="38">
        <v>989</v>
      </c>
      <c r="K94" s="38">
        <v>871</v>
      </c>
      <c r="L94" s="38">
        <v>754</v>
      </c>
      <c r="M94" s="38">
        <v>525</v>
      </c>
      <c r="N94" s="38">
        <v>549</v>
      </c>
      <c r="O94" s="38">
        <v>226</v>
      </c>
      <c r="P94" s="38">
        <v>620</v>
      </c>
      <c r="Q94" s="38">
        <v>835</v>
      </c>
      <c r="R94" s="38">
        <v>296</v>
      </c>
      <c r="S94" s="38">
        <f>SUM(Table1[[#This Row],[January]:[December]])</f>
        <v>7331</v>
      </c>
    </row>
    <row r="95" spans="1:19" hidden="1">
      <c r="A95" s="38" t="str">
        <f>_xlfn.CONCAT(B95,"-",C95)</f>
        <v>531-Spectrophotometers</v>
      </c>
      <c r="B95" s="38">
        <f>INDEX(Prefixes!$A$3:$B$22, MATCH(Data!C791,Prefixes!$B$3:$B$22, 1), 1)</f>
        <v>531</v>
      </c>
      <c r="C95" s="37" t="s">
        <v>41</v>
      </c>
      <c r="D95" s="38">
        <v>490787</v>
      </c>
      <c r="E95" s="36" t="s">
        <v>58</v>
      </c>
      <c r="F95" s="38">
        <v>24</v>
      </c>
      <c r="G95" s="38">
        <v>990</v>
      </c>
      <c r="H95" s="38">
        <v>998</v>
      </c>
      <c r="I95" s="38">
        <v>26</v>
      </c>
      <c r="J95" s="38">
        <v>803</v>
      </c>
      <c r="K95" s="38">
        <v>609</v>
      </c>
      <c r="L95" s="38">
        <v>290</v>
      </c>
      <c r="M95" s="38">
        <v>371</v>
      </c>
      <c r="N95" s="38">
        <v>422</v>
      </c>
      <c r="O95" s="38">
        <v>315</v>
      </c>
      <c r="P95" s="38">
        <v>829</v>
      </c>
      <c r="Q95" s="38">
        <v>896</v>
      </c>
      <c r="R95" s="38">
        <v>782</v>
      </c>
      <c r="S95" s="38">
        <f>SUM(Table1[[#This Row],[January]:[December]])</f>
        <v>7331</v>
      </c>
    </row>
    <row r="96" spans="1:19" hidden="1">
      <c r="A96" s="38" t="str">
        <f>_xlfn.CONCAT(B96,"-",C96)</f>
        <v>529-Centrifuges</v>
      </c>
      <c r="B96" s="38">
        <f>INDEX(Prefixes!$A$3:$B$22, MATCH(Data!C572,Prefixes!$B$3:$B$22, 1), 1)</f>
        <v>529</v>
      </c>
      <c r="C96" s="37" t="s">
        <v>43</v>
      </c>
      <c r="D96" s="38">
        <v>490568</v>
      </c>
      <c r="E96" s="36" t="s">
        <v>804</v>
      </c>
      <c r="F96" s="38">
        <v>70</v>
      </c>
      <c r="G96" s="38">
        <v>929</v>
      </c>
      <c r="H96" s="38">
        <v>511</v>
      </c>
      <c r="I96" s="38">
        <v>679</v>
      </c>
      <c r="J96" s="38">
        <v>754</v>
      </c>
      <c r="K96" s="38">
        <v>437</v>
      </c>
      <c r="L96" s="38">
        <v>326</v>
      </c>
      <c r="M96" s="38">
        <v>113</v>
      </c>
      <c r="N96" s="38">
        <v>904</v>
      </c>
      <c r="O96" s="38">
        <v>731</v>
      </c>
      <c r="P96" s="38">
        <v>492</v>
      </c>
      <c r="Q96" s="38">
        <v>532</v>
      </c>
      <c r="R96" s="38">
        <v>906</v>
      </c>
      <c r="S96" s="38">
        <f>SUM(Table1[[#This Row],[January]:[December]])</f>
        <v>7314</v>
      </c>
    </row>
    <row r="97" spans="1:19" ht="44.25" hidden="1">
      <c r="A97" s="38" t="str">
        <f>_xlfn.CONCAT(B97,"-",C97)</f>
        <v>513-Autoclave</v>
      </c>
      <c r="B97" s="38">
        <f>INDEX(Prefixes!$A$3:$B$22, MATCH(Data!C40,Prefixes!$B$3:$B$22, 1), 1)</f>
        <v>513</v>
      </c>
      <c r="C97" s="37" t="s">
        <v>82</v>
      </c>
      <c r="D97" s="38">
        <v>490036</v>
      </c>
      <c r="E97" s="36" t="s">
        <v>625</v>
      </c>
      <c r="F97" s="38">
        <v>5</v>
      </c>
      <c r="G97" s="38">
        <v>465</v>
      </c>
      <c r="H97" s="38">
        <v>480</v>
      </c>
      <c r="I97" s="38">
        <v>613</v>
      </c>
      <c r="J97" s="38">
        <v>892</v>
      </c>
      <c r="K97" s="38">
        <v>687</v>
      </c>
      <c r="L97" s="38">
        <v>869</v>
      </c>
      <c r="M97" s="38">
        <v>826</v>
      </c>
      <c r="N97" s="38">
        <v>279</v>
      </c>
      <c r="O97" s="38">
        <v>907</v>
      </c>
      <c r="P97" s="38">
        <v>145</v>
      </c>
      <c r="Q97" s="38">
        <v>668</v>
      </c>
      <c r="R97" s="38">
        <v>473</v>
      </c>
      <c r="S97" s="38">
        <f>SUM(Table1[[#This Row],[January]:[December]])</f>
        <v>7304</v>
      </c>
    </row>
    <row r="98" spans="1:19" ht="29.5" hidden="1">
      <c r="A98" s="38" t="str">
        <f>_xlfn.CONCAT(B98,"-",C98)</f>
        <v>505-Biohood</v>
      </c>
      <c r="B98" s="38">
        <f>INDEX(Prefixes!$A$3:$B$22, MATCH(Data!C286,Prefixes!$B$3:$B$22, 1), 1)</f>
        <v>505</v>
      </c>
      <c r="C98" s="37" t="s">
        <v>65</v>
      </c>
      <c r="D98" s="38">
        <v>490282</v>
      </c>
      <c r="E98" s="36" t="s">
        <v>630</v>
      </c>
      <c r="F98" s="38">
        <v>44</v>
      </c>
      <c r="G98" s="38">
        <v>819</v>
      </c>
      <c r="H98" s="38">
        <v>299</v>
      </c>
      <c r="I98" s="38">
        <v>99</v>
      </c>
      <c r="J98" s="38">
        <v>383</v>
      </c>
      <c r="K98" s="38">
        <v>993</v>
      </c>
      <c r="L98" s="38">
        <v>97</v>
      </c>
      <c r="M98" s="38">
        <v>997</v>
      </c>
      <c r="N98" s="38">
        <v>720</v>
      </c>
      <c r="O98" s="38">
        <v>957</v>
      </c>
      <c r="P98" s="38">
        <v>767</v>
      </c>
      <c r="Q98" s="38">
        <v>540</v>
      </c>
      <c r="R98" s="38">
        <v>632</v>
      </c>
      <c r="S98" s="38">
        <f>SUM(Table1[[#This Row],[January]:[December]])</f>
        <v>7303</v>
      </c>
    </row>
    <row r="99" spans="1:19" hidden="1">
      <c r="A99" s="38" t="str">
        <f>_xlfn.CONCAT(B99,"-",C99)</f>
        <v>500-Microscopes</v>
      </c>
      <c r="B99" s="38">
        <f>INDEX(Prefixes!$A$3:$B$22, MATCH(Data!C739,Prefixes!$B$3:$B$22, 1), 1)</f>
        <v>500</v>
      </c>
      <c r="C99" s="37" t="s">
        <v>48</v>
      </c>
      <c r="D99" s="38">
        <v>490735</v>
      </c>
      <c r="E99" s="36" t="s">
        <v>654</v>
      </c>
      <c r="F99" s="38">
        <v>32</v>
      </c>
      <c r="G99" s="38">
        <v>812</v>
      </c>
      <c r="H99" s="38">
        <v>466</v>
      </c>
      <c r="I99" s="38">
        <v>268</v>
      </c>
      <c r="J99" s="38">
        <v>318</v>
      </c>
      <c r="K99" s="38">
        <v>731</v>
      </c>
      <c r="L99" s="38">
        <v>853</v>
      </c>
      <c r="M99" s="38">
        <v>726</v>
      </c>
      <c r="N99" s="38">
        <v>50</v>
      </c>
      <c r="O99" s="38">
        <v>530</v>
      </c>
      <c r="P99" s="38">
        <v>910</v>
      </c>
      <c r="Q99" s="38">
        <v>679</v>
      </c>
      <c r="R99" s="38">
        <v>955</v>
      </c>
      <c r="S99" s="38">
        <f>SUM(Table1[[#This Row],[January]:[December]])</f>
        <v>7298</v>
      </c>
    </row>
    <row r="100" spans="1:19" hidden="1">
      <c r="A100" s="38" t="str">
        <f>_xlfn.CONCAT(B100,"-",C100)</f>
        <v>505-Microscopes</v>
      </c>
      <c r="B100" s="38">
        <f>INDEX(Prefixes!$A$3:$B$22, MATCH(Data!C750,Prefixes!$B$3:$B$22, 1), 1)</f>
        <v>505</v>
      </c>
      <c r="C100" s="37" t="s">
        <v>48</v>
      </c>
      <c r="D100" s="38">
        <v>490746</v>
      </c>
      <c r="E100" s="36" t="s">
        <v>784</v>
      </c>
      <c r="F100" s="38">
        <v>11</v>
      </c>
      <c r="G100" s="38">
        <v>308</v>
      </c>
      <c r="H100" s="38">
        <v>860</v>
      </c>
      <c r="I100" s="38">
        <v>664</v>
      </c>
      <c r="J100" s="38">
        <v>894</v>
      </c>
      <c r="K100" s="38">
        <v>806</v>
      </c>
      <c r="L100" s="38">
        <v>178</v>
      </c>
      <c r="M100" s="38">
        <v>628</v>
      </c>
      <c r="N100" s="38">
        <v>325</v>
      </c>
      <c r="O100" s="38">
        <v>527</v>
      </c>
      <c r="P100" s="38">
        <v>919</v>
      </c>
      <c r="Q100" s="38">
        <v>715</v>
      </c>
      <c r="R100" s="38">
        <v>455</v>
      </c>
      <c r="S100" s="38">
        <f>SUM(Table1[[#This Row],[January]:[December]])</f>
        <v>7279</v>
      </c>
    </row>
    <row r="101" spans="1:19" ht="29.5" hidden="1">
      <c r="A101" s="38" t="str">
        <f>_xlfn.CONCAT(B101,"-",C101)</f>
        <v>507-Centrifuges</v>
      </c>
      <c r="B101" s="38">
        <f>INDEX(Prefixes!$A$3:$B$22, MATCH(Data!C480,Prefixes!$B$3:$B$22, 1), 1)</f>
        <v>507</v>
      </c>
      <c r="C101" s="37" t="s">
        <v>43</v>
      </c>
      <c r="D101" s="38">
        <v>490476</v>
      </c>
      <c r="E101" s="36" t="s">
        <v>357</v>
      </c>
      <c r="F101" s="38">
        <v>65</v>
      </c>
      <c r="G101" s="38">
        <v>254</v>
      </c>
      <c r="H101" s="38">
        <v>899</v>
      </c>
      <c r="I101" s="38">
        <v>945</v>
      </c>
      <c r="J101" s="38">
        <v>987</v>
      </c>
      <c r="K101" s="38">
        <v>443</v>
      </c>
      <c r="L101" s="38">
        <v>752</v>
      </c>
      <c r="M101" s="38">
        <v>112</v>
      </c>
      <c r="N101" s="38">
        <v>560</v>
      </c>
      <c r="O101" s="38">
        <v>198</v>
      </c>
      <c r="P101" s="38">
        <v>363</v>
      </c>
      <c r="Q101" s="38">
        <v>889</v>
      </c>
      <c r="R101" s="38">
        <v>873</v>
      </c>
      <c r="S101" s="38">
        <f>SUM(Table1[[#This Row],[January]:[December]])</f>
        <v>7275</v>
      </c>
    </row>
    <row r="102" spans="1:19" hidden="1">
      <c r="A102" s="38" t="str">
        <f>_xlfn.CONCAT(B102,"-",C102)</f>
        <v>505-Chromatography</v>
      </c>
      <c r="B102" s="38">
        <f>INDEX(Prefixes!$A$3:$B$22, MATCH(Data!C605,Prefixes!$B$3:$B$22, 1), 1)</f>
        <v>505</v>
      </c>
      <c r="C102" s="37" t="s">
        <v>92</v>
      </c>
      <c r="D102" s="38">
        <v>490601</v>
      </c>
      <c r="E102" s="36" t="s">
        <v>639</v>
      </c>
      <c r="F102" s="38">
        <v>73</v>
      </c>
      <c r="G102" s="38">
        <v>774</v>
      </c>
      <c r="H102" s="38">
        <v>853</v>
      </c>
      <c r="I102" s="38">
        <v>18</v>
      </c>
      <c r="J102" s="38">
        <v>19</v>
      </c>
      <c r="K102" s="38">
        <v>945</v>
      </c>
      <c r="L102" s="38">
        <v>425</v>
      </c>
      <c r="M102" s="38">
        <v>894</v>
      </c>
      <c r="N102" s="38">
        <v>929</v>
      </c>
      <c r="O102" s="38">
        <v>266</v>
      </c>
      <c r="P102" s="38">
        <v>452</v>
      </c>
      <c r="Q102" s="38">
        <v>899</v>
      </c>
      <c r="R102" s="38">
        <v>774</v>
      </c>
      <c r="S102" s="38">
        <f>SUM(Table1[[#This Row],[January]:[December]])</f>
        <v>7248</v>
      </c>
    </row>
    <row r="103" spans="1:19" hidden="1">
      <c r="A103" s="38" t="str">
        <f>_xlfn.CONCAT(B103,"-",C103)</f>
        <v>513-Microscopes</v>
      </c>
      <c r="B103" s="38">
        <f>INDEX(Prefixes!$A$3:$B$22, MATCH(Data!C755,Prefixes!$B$3:$B$22, 1), 1)</f>
        <v>513</v>
      </c>
      <c r="C103" s="37" t="s">
        <v>48</v>
      </c>
      <c r="D103" s="38">
        <v>490751</v>
      </c>
      <c r="E103" s="36" t="s">
        <v>828</v>
      </c>
      <c r="F103" s="38">
        <v>69</v>
      </c>
      <c r="G103" s="38">
        <v>551</v>
      </c>
      <c r="H103" s="38">
        <v>400</v>
      </c>
      <c r="I103" s="38">
        <v>869</v>
      </c>
      <c r="J103" s="38">
        <v>389</v>
      </c>
      <c r="K103" s="38">
        <v>233</v>
      </c>
      <c r="L103" s="38">
        <v>603</v>
      </c>
      <c r="M103" s="38">
        <v>560</v>
      </c>
      <c r="N103" s="38">
        <v>635</v>
      </c>
      <c r="O103" s="38">
        <v>888</v>
      </c>
      <c r="P103" s="38">
        <v>711</v>
      </c>
      <c r="Q103" s="38">
        <v>679</v>
      </c>
      <c r="R103" s="38">
        <v>729</v>
      </c>
      <c r="S103" s="38">
        <f>SUM(Table1[[#This Row],[January]:[December]])</f>
        <v>7247</v>
      </c>
    </row>
    <row r="104" spans="1:19" ht="44.25" hidden="1">
      <c r="A104" s="38" t="str">
        <f>_xlfn.CONCAT(B104,"-",C104)</f>
        <v>500-Reactors</v>
      </c>
      <c r="B104" s="38">
        <f>INDEX(Prefixes!$A$3:$B$22, MATCH(Data!C766,Prefixes!$B$3:$B$22, 1), 1)</f>
        <v>500</v>
      </c>
      <c r="C104" s="37" t="s">
        <v>109</v>
      </c>
      <c r="D104" s="38">
        <v>490762</v>
      </c>
      <c r="E104" s="36" t="s">
        <v>437</v>
      </c>
      <c r="F104" s="38">
        <v>91</v>
      </c>
      <c r="G104" s="38">
        <v>444</v>
      </c>
      <c r="H104" s="38">
        <v>955</v>
      </c>
      <c r="I104" s="38">
        <v>142</v>
      </c>
      <c r="J104" s="38">
        <v>309</v>
      </c>
      <c r="K104" s="38">
        <v>851</v>
      </c>
      <c r="L104" s="38">
        <v>601</v>
      </c>
      <c r="M104" s="38">
        <v>779</v>
      </c>
      <c r="N104" s="38">
        <v>920</v>
      </c>
      <c r="O104" s="38">
        <v>427</v>
      </c>
      <c r="P104" s="38">
        <v>743</v>
      </c>
      <c r="Q104" s="38">
        <v>187</v>
      </c>
      <c r="R104" s="38">
        <v>887</v>
      </c>
      <c r="S104" s="38">
        <f>SUM(Table1[[#This Row],[January]:[December]])</f>
        <v>7245</v>
      </c>
    </row>
    <row r="105" spans="1:19" ht="29.5" hidden="1">
      <c r="A105" s="38" t="str">
        <f>_xlfn.CONCAT(B105,"-",C105)</f>
        <v>533-Reactors</v>
      </c>
      <c r="B105" s="38">
        <f>INDEX(Prefixes!$A$3:$B$22, MATCH(Data!C770,Prefixes!$B$3:$B$22, 1), 1)</f>
        <v>533</v>
      </c>
      <c r="C105" s="37" t="s">
        <v>109</v>
      </c>
      <c r="D105" s="38">
        <v>490766</v>
      </c>
      <c r="E105" s="36" t="s">
        <v>497</v>
      </c>
      <c r="F105" s="38">
        <v>68</v>
      </c>
      <c r="G105" s="38">
        <v>690</v>
      </c>
      <c r="H105" s="38">
        <v>293</v>
      </c>
      <c r="I105" s="38">
        <v>888</v>
      </c>
      <c r="J105" s="38">
        <v>170</v>
      </c>
      <c r="K105" s="38">
        <v>999</v>
      </c>
      <c r="L105" s="38">
        <v>846</v>
      </c>
      <c r="M105" s="38">
        <v>156</v>
      </c>
      <c r="N105" s="38">
        <v>651</v>
      </c>
      <c r="O105" s="38">
        <v>397</v>
      </c>
      <c r="P105" s="38">
        <v>873</v>
      </c>
      <c r="Q105" s="38">
        <v>399</v>
      </c>
      <c r="R105" s="38">
        <v>883</v>
      </c>
      <c r="S105" s="38">
        <f>SUM(Table1[[#This Row],[January]:[December]])</f>
        <v>7245</v>
      </c>
    </row>
    <row r="106" spans="1:19" hidden="1">
      <c r="A106" s="38" t="str">
        <f>_xlfn.CONCAT(B106,"-",C106)</f>
        <v>505-Autoclave</v>
      </c>
      <c r="B106" s="38">
        <f>INDEX(Prefixes!$A$3:$B$22, MATCH(Data!C56,Prefixes!$B$3:$B$22, 1), 1)</f>
        <v>505</v>
      </c>
      <c r="C106" s="37" t="s">
        <v>82</v>
      </c>
      <c r="D106" s="38">
        <v>490052</v>
      </c>
      <c r="E106" s="36" t="s">
        <v>524</v>
      </c>
      <c r="F106" s="38">
        <v>95</v>
      </c>
      <c r="G106" s="38">
        <v>415</v>
      </c>
      <c r="H106" s="38">
        <v>525</v>
      </c>
      <c r="I106" s="38">
        <v>462</v>
      </c>
      <c r="J106" s="38">
        <v>459</v>
      </c>
      <c r="K106" s="38">
        <v>657</v>
      </c>
      <c r="L106" s="38">
        <v>303</v>
      </c>
      <c r="M106" s="38">
        <v>954</v>
      </c>
      <c r="N106" s="38">
        <v>790</v>
      </c>
      <c r="O106" s="38">
        <v>602</v>
      </c>
      <c r="P106" s="38">
        <v>941</v>
      </c>
      <c r="Q106" s="38">
        <v>946</v>
      </c>
      <c r="R106" s="38">
        <v>181</v>
      </c>
      <c r="S106" s="38">
        <f>SUM(Table1[[#This Row],[January]:[December]])</f>
        <v>7235</v>
      </c>
    </row>
    <row r="107" spans="1:19" hidden="1">
      <c r="A107" s="38" t="str">
        <f>_xlfn.CONCAT(B107,"-",C107)</f>
        <v>505-Bath</v>
      </c>
      <c r="B107" s="38">
        <f>INDEX(Prefixes!$A$3:$B$22, MATCH(Data!C205,Prefixes!$B$3:$B$22, 1), 1)</f>
        <v>505</v>
      </c>
      <c r="C107" s="37" t="s">
        <v>39</v>
      </c>
      <c r="D107" s="38">
        <v>490201</v>
      </c>
      <c r="E107" s="36" t="s">
        <v>453</v>
      </c>
      <c r="F107" s="38">
        <v>10</v>
      </c>
      <c r="G107" s="38">
        <v>908</v>
      </c>
      <c r="H107" s="38">
        <v>714</v>
      </c>
      <c r="I107" s="38">
        <v>36</v>
      </c>
      <c r="J107" s="38">
        <v>266</v>
      </c>
      <c r="K107" s="38">
        <v>960</v>
      </c>
      <c r="L107" s="38">
        <v>933</v>
      </c>
      <c r="M107" s="38">
        <v>31</v>
      </c>
      <c r="N107" s="38">
        <v>327</v>
      </c>
      <c r="O107" s="38">
        <v>653</v>
      </c>
      <c r="P107" s="38">
        <v>882</v>
      </c>
      <c r="Q107" s="38">
        <v>738</v>
      </c>
      <c r="R107" s="38">
        <v>784</v>
      </c>
      <c r="S107" s="38">
        <f>SUM(Table1[[#This Row],[January]:[December]])</f>
        <v>7232</v>
      </c>
    </row>
    <row r="108" spans="1:19" hidden="1">
      <c r="A108" s="38" t="str">
        <f>_xlfn.CONCAT(B108,"-",C108)</f>
        <v>500-Microscopes</v>
      </c>
      <c r="B108" s="38">
        <f>INDEX(Prefixes!$A$3:$B$22, MATCH(Data!C754,Prefixes!$B$3:$B$22, 1), 1)</f>
        <v>500</v>
      </c>
      <c r="C108" s="37" t="s">
        <v>48</v>
      </c>
      <c r="D108" s="38">
        <v>490750</v>
      </c>
      <c r="E108" s="36" t="s">
        <v>823</v>
      </c>
      <c r="F108" s="38">
        <v>42</v>
      </c>
      <c r="G108" s="38">
        <v>376</v>
      </c>
      <c r="H108" s="38">
        <v>875</v>
      </c>
      <c r="I108" s="38">
        <v>963</v>
      </c>
      <c r="J108" s="38">
        <v>754</v>
      </c>
      <c r="K108" s="38">
        <v>552</v>
      </c>
      <c r="L108" s="38">
        <v>916</v>
      </c>
      <c r="M108" s="38">
        <v>191</v>
      </c>
      <c r="N108" s="38">
        <v>371</v>
      </c>
      <c r="O108" s="38">
        <v>191</v>
      </c>
      <c r="P108" s="38">
        <v>934</v>
      </c>
      <c r="Q108" s="38">
        <v>884</v>
      </c>
      <c r="R108" s="38">
        <v>217</v>
      </c>
      <c r="S108" s="38">
        <f>SUM(Table1[[#This Row],[January]:[December]])</f>
        <v>7224</v>
      </c>
    </row>
    <row r="109" spans="1:19" ht="29.5" hidden="1">
      <c r="A109" s="38" t="str">
        <f>_xlfn.CONCAT(B109,"-",C109)</f>
        <v>513-Balances</v>
      </c>
      <c r="B109" s="38">
        <f>INDEX(Prefixes!$A$3:$B$22, MATCH(Data!C91,Prefixes!$B$3:$B$22, 1), 1)</f>
        <v>513</v>
      </c>
      <c r="C109" s="37" t="s">
        <v>75</v>
      </c>
      <c r="D109" s="38">
        <v>490087</v>
      </c>
      <c r="E109" s="36" t="s">
        <v>276</v>
      </c>
      <c r="F109" s="38">
        <v>61</v>
      </c>
      <c r="G109" s="38">
        <v>821</v>
      </c>
      <c r="H109" s="38">
        <v>665</v>
      </c>
      <c r="I109" s="38">
        <v>667</v>
      </c>
      <c r="J109" s="38">
        <v>380</v>
      </c>
      <c r="K109" s="38">
        <v>455</v>
      </c>
      <c r="L109" s="38">
        <v>839</v>
      </c>
      <c r="M109" s="38">
        <v>571</v>
      </c>
      <c r="N109" s="38">
        <v>830</v>
      </c>
      <c r="O109" s="38">
        <v>313</v>
      </c>
      <c r="P109" s="38">
        <v>185</v>
      </c>
      <c r="Q109" s="38">
        <v>637</v>
      </c>
      <c r="R109" s="38">
        <v>854</v>
      </c>
      <c r="S109" s="38">
        <f>SUM(Table1[[#This Row],[January]:[December]])</f>
        <v>7217</v>
      </c>
    </row>
    <row r="110" spans="1:19" hidden="1">
      <c r="A110" s="38" t="str">
        <f>_xlfn.CONCAT(B110,"-",C110)</f>
        <v>513-Biohood</v>
      </c>
      <c r="B110" s="38">
        <f>INDEX(Prefixes!$A$3:$B$22, MATCH(Data!C276,Prefixes!$B$3:$B$22, 1), 1)</f>
        <v>513</v>
      </c>
      <c r="C110" s="37" t="s">
        <v>65</v>
      </c>
      <c r="D110" s="38">
        <v>490272</v>
      </c>
      <c r="E110" s="36" t="s">
        <v>227</v>
      </c>
      <c r="F110" s="38">
        <v>83</v>
      </c>
      <c r="G110" s="38">
        <v>643</v>
      </c>
      <c r="H110" s="38">
        <v>719</v>
      </c>
      <c r="I110" s="38">
        <v>273</v>
      </c>
      <c r="J110" s="38">
        <v>787</v>
      </c>
      <c r="K110" s="38">
        <v>463</v>
      </c>
      <c r="L110" s="38">
        <v>874</v>
      </c>
      <c r="M110" s="38">
        <v>761</v>
      </c>
      <c r="N110" s="38">
        <v>862</v>
      </c>
      <c r="O110" s="38">
        <v>4</v>
      </c>
      <c r="P110" s="38">
        <v>741</v>
      </c>
      <c r="Q110" s="38">
        <v>853</v>
      </c>
      <c r="R110" s="38">
        <v>232</v>
      </c>
      <c r="S110" s="38">
        <f>SUM(Table1[[#This Row],[January]:[December]])</f>
        <v>7212</v>
      </c>
    </row>
    <row r="111" spans="1:19" ht="29.5" hidden="1">
      <c r="A111" s="38" t="str">
        <f>_xlfn.CONCAT(B111,"-",C111)</f>
        <v>533-Spectrophotometers</v>
      </c>
      <c r="B111" s="38">
        <f>INDEX(Prefixes!$A$3:$B$22, MATCH(Data!C811,Prefixes!$B$3:$B$22, 1), 1)</f>
        <v>533</v>
      </c>
      <c r="C111" s="37" t="s">
        <v>41</v>
      </c>
      <c r="D111" s="38">
        <v>490807</v>
      </c>
      <c r="E111" s="36" t="s">
        <v>680</v>
      </c>
      <c r="F111" s="38">
        <v>64</v>
      </c>
      <c r="G111" s="38">
        <v>389</v>
      </c>
      <c r="H111" s="38">
        <v>997</v>
      </c>
      <c r="I111" s="38">
        <v>827</v>
      </c>
      <c r="J111" s="38">
        <v>41</v>
      </c>
      <c r="K111" s="38">
        <v>19</v>
      </c>
      <c r="L111" s="38">
        <v>559</v>
      </c>
      <c r="M111" s="38">
        <v>449</v>
      </c>
      <c r="N111" s="38">
        <v>724</v>
      </c>
      <c r="O111" s="38">
        <v>977</v>
      </c>
      <c r="P111" s="38">
        <v>504</v>
      </c>
      <c r="Q111" s="38">
        <v>772</v>
      </c>
      <c r="R111" s="38">
        <v>940</v>
      </c>
      <c r="S111" s="38">
        <f>SUM(Table1[[#This Row],[January]:[December]])</f>
        <v>7198</v>
      </c>
    </row>
    <row r="112" spans="1:19" hidden="1">
      <c r="A112" s="38" t="str">
        <f>_xlfn.CONCAT(B112,"-",C112)</f>
        <v>525-Spectrophotometers</v>
      </c>
      <c r="B112" s="38">
        <f>INDEX(Prefixes!$A$3:$B$22, MATCH(Data!C780,Prefixes!$B$3:$B$22, 1), 1)</f>
        <v>525</v>
      </c>
      <c r="C112" s="37" t="s">
        <v>41</v>
      </c>
      <c r="D112" s="38">
        <v>490776</v>
      </c>
      <c r="E112" s="36" t="s">
        <v>360</v>
      </c>
      <c r="F112" s="38">
        <v>74</v>
      </c>
      <c r="G112" s="38">
        <v>999</v>
      </c>
      <c r="H112" s="38">
        <v>626</v>
      </c>
      <c r="I112" s="38">
        <v>212</v>
      </c>
      <c r="J112" s="38">
        <v>547</v>
      </c>
      <c r="K112" s="38">
        <v>540</v>
      </c>
      <c r="L112" s="38">
        <v>792</v>
      </c>
      <c r="M112" s="38">
        <v>552</v>
      </c>
      <c r="N112" s="38">
        <v>803</v>
      </c>
      <c r="O112" s="38">
        <v>303</v>
      </c>
      <c r="P112" s="38">
        <v>228</v>
      </c>
      <c r="Q112" s="38">
        <v>991</v>
      </c>
      <c r="R112" s="38">
        <v>594</v>
      </c>
      <c r="S112" s="38">
        <f>SUM(Table1[[#This Row],[January]:[December]])</f>
        <v>7187</v>
      </c>
    </row>
    <row r="113" spans="1:19" hidden="1">
      <c r="A113" s="38" t="str">
        <f>_xlfn.CONCAT(B113,"-",C113)</f>
        <v>517-Centrifuges</v>
      </c>
      <c r="B113" s="38">
        <f>INDEX(Prefixes!$A$3:$B$22, MATCH(Data!C359,Prefixes!$B$3:$B$22, 1), 1)</f>
        <v>517</v>
      </c>
      <c r="C113" s="37" t="s">
        <v>43</v>
      </c>
      <c r="D113" s="38">
        <v>490355</v>
      </c>
      <c r="E113" s="36" t="s">
        <v>832</v>
      </c>
      <c r="F113" s="38">
        <v>64</v>
      </c>
      <c r="G113" s="38">
        <v>418</v>
      </c>
      <c r="H113" s="38">
        <v>691</v>
      </c>
      <c r="I113" s="38">
        <v>356</v>
      </c>
      <c r="J113" s="38">
        <v>888</v>
      </c>
      <c r="K113" s="38">
        <v>503</v>
      </c>
      <c r="L113" s="38">
        <v>837</v>
      </c>
      <c r="M113" s="38">
        <v>872</v>
      </c>
      <c r="N113" s="38">
        <v>850</v>
      </c>
      <c r="O113" s="38">
        <v>459</v>
      </c>
      <c r="P113" s="38">
        <v>346</v>
      </c>
      <c r="Q113" s="38">
        <v>749</v>
      </c>
      <c r="R113" s="38">
        <v>208</v>
      </c>
      <c r="S113" s="38">
        <f>SUM(Table1[[#This Row],[January]:[December]])</f>
        <v>7177</v>
      </c>
    </row>
    <row r="114" spans="1:19" hidden="1">
      <c r="A114" s="38" t="str">
        <f>_xlfn.CONCAT(B114,"-",C114)</f>
        <v>513-Centrifuges</v>
      </c>
      <c r="B114" s="38">
        <f>INDEX(Prefixes!$A$3:$B$22, MATCH(Data!C449,Prefixes!$B$3:$B$22, 1), 1)</f>
        <v>513</v>
      </c>
      <c r="C114" s="37" t="s">
        <v>43</v>
      </c>
      <c r="D114" s="38">
        <v>490445</v>
      </c>
      <c r="E114" s="36" t="s">
        <v>255</v>
      </c>
      <c r="F114" s="38">
        <v>23</v>
      </c>
      <c r="G114" s="38">
        <v>465</v>
      </c>
      <c r="H114" s="38">
        <v>539</v>
      </c>
      <c r="I114" s="38">
        <v>683</v>
      </c>
      <c r="J114" s="38">
        <v>617</v>
      </c>
      <c r="K114" s="38">
        <v>553</v>
      </c>
      <c r="L114" s="38">
        <v>94</v>
      </c>
      <c r="M114" s="38">
        <v>531</v>
      </c>
      <c r="N114" s="38">
        <v>997</v>
      </c>
      <c r="O114" s="38">
        <v>824</v>
      </c>
      <c r="P114" s="38">
        <v>919</v>
      </c>
      <c r="Q114" s="38">
        <v>42</v>
      </c>
      <c r="R114" s="38">
        <v>892</v>
      </c>
      <c r="S114" s="38">
        <f>SUM(Table1[[#This Row],[January]:[December]])</f>
        <v>7156</v>
      </c>
    </row>
    <row r="115" spans="1:19" hidden="1">
      <c r="A115" s="38" t="str">
        <f>_xlfn.CONCAT(B115,"-",C115)</f>
        <v>527-Evaporators</v>
      </c>
      <c r="B115" s="38">
        <f>INDEX(Prefixes!$A$3:$B$22, MATCH(Data!C637,Prefixes!$B$3:$B$22, 1), 1)</f>
        <v>527</v>
      </c>
      <c r="C115" s="37" t="s">
        <v>63</v>
      </c>
      <c r="D115" s="38">
        <v>490633</v>
      </c>
      <c r="E115" s="36" t="s">
        <v>420</v>
      </c>
      <c r="F115" s="38">
        <v>24</v>
      </c>
      <c r="G115" s="38">
        <v>917</v>
      </c>
      <c r="H115" s="38">
        <v>636</v>
      </c>
      <c r="I115" s="38">
        <v>222</v>
      </c>
      <c r="J115" s="38">
        <v>573</v>
      </c>
      <c r="K115" s="38">
        <v>725</v>
      </c>
      <c r="L115" s="38">
        <v>308</v>
      </c>
      <c r="M115" s="38">
        <v>303</v>
      </c>
      <c r="N115" s="38">
        <v>933</v>
      </c>
      <c r="O115" s="38">
        <v>140</v>
      </c>
      <c r="P115" s="38">
        <v>728</v>
      </c>
      <c r="Q115" s="38">
        <v>743</v>
      </c>
      <c r="R115" s="38">
        <v>926</v>
      </c>
      <c r="S115" s="38">
        <f>SUM(Table1[[#This Row],[January]:[December]])</f>
        <v>7154</v>
      </c>
    </row>
    <row r="116" spans="1:19" hidden="1">
      <c r="A116" s="38" t="str">
        <f>_xlfn.CONCAT(B116,"-",C116)</f>
        <v>509-Centrifuges</v>
      </c>
      <c r="B116" s="38">
        <f>INDEX(Prefixes!$A$3:$B$22, MATCH(Data!C392,Prefixes!$B$3:$B$22, 1), 1)</f>
        <v>509</v>
      </c>
      <c r="C116" s="37" t="s">
        <v>43</v>
      </c>
      <c r="D116" s="38">
        <v>490388</v>
      </c>
      <c r="E116" s="36" t="s">
        <v>309</v>
      </c>
      <c r="F116" s="38">
        <v>5</v>
      </c>
      <c r="G116" s="38">
        <v>942</v>
      </c>
      <c r="H116" s="38">
        <v>530</v>
      </c>
      <c r="I116" s="38">
        <v>939</v>
      </c>
      <c r="J116" s="38">
        <v>606</v>
      </c>
      <c r="K116" s="38">
        <v>178</v>
      </c>
      <c r="L116" s="38">
        <v>81</v>
      </c>
      <c r="M116" s="38">
        <v>619</v>
      </c>
      <c r="N116" s="38">
        <v>739</v>
      </c>
      <c r="O116" s="38">
        <v>568</v>
      </c>
      <c r="P116" s="38">
        <v>958</v>
      </c>
      <c r="Q116" s="38">
        <v>157</v>
      </c>
      <c r="R116" s="38">
        <v>832</v>
      </c>
      <c r="S116" s="38">
        <f>SUM(Table1[[#This Row],[January]:[December]])</f>
        <v>7149</v>
      </c>
    </row>
    <row r="117" spans="1:19" ht="44.25" hidden="1">
      <c r="A117" s="38" t="str">
        <f>_xlfn.CONCAT(B117,"-",C117)</f>
        <v>503-Glove Boxes</v>
      </c>
      <c r="B117" s="38">
        <f>INDEX(Prefixes!$A$3:$B$22, MATCH(Data!C704,Prefixes!$B$3:$B$22, 1), 1)</f>
        <v>503</v>
      </c>
      <c r="C117" s="37" t="s">
        <v>45</v>
      </c>
      <c r="D117" s="38">
        <v>490700</v>
      </c>
      <c r="E117" s="36" t="s">
        <v>46</v>
      </c>
      <c r="F117" s="38">
        <v>60</v>
      </c>
      <c r="G117" s="38">
        <v>710</v>
      </c>
      <c r="H117" s="38">
        <v>728</v>
      </c>
      <c r="I117" s="38">
        <v>644</v>
      </c>
      <c r="J117" s="38">
        <v>824</v>
      </c>
      <c r="K117" s="38">
        <v>499</v>
      </c>
      <c r="L117" s="38">
        <v>267</v>
      </c>
      <c r="M117" s="38">
        <v>882</v>
      </c>
      <c r="N117" s="38">
        <v>63</v>
      </c>
      <c r="O117" s="38">
        <v>369</v>
      </c>
      <c r="P117" s="38">
        <v>678</v>
      </c>
      <c r="Q117" s="38">
        <v>667</v>
      </c>
      <c r="R117" s="38">
        <v>818</v>
      </c>
      <c r="S117" s="38">
        <f>SUM(Table1[[#This Row],[January]:[December]])</f>
        <v>7149</v>
      </c>
    </row>
    <row r="118" spans="1:19" hidden="1">
      <c r="A118" s="38" t="str">
        <f>_xlfn.CONCAT(B118,"-",C118)</f>
        <v>529-Centrifuges</v>
      </c>
      <c r="B118" s="38">
        <f>INDEX(Prefixes!$A$3:$B$22, MATCH(Data!C579,Prefixes!$B$3:$B$22, 1), 1)</f>
        <v>529</v>
      </c>
      <c r="C118" s="37" t="s">
        <v>43</v>
      </c>
      <c r="D118" s="38">
        <v>490575</v>
      </c>
      <c r="E118" s="36" t="s">
        <v>835</v>
      </c>
      <c r="F118" s="38">
        <v>9</v>
      </c>
      <c r="G118" s="38">
        <v>795</v>
      </c>
      <c r="H118" s="38">
        <v>534</v>
      </c>
      <c r="I118" s="38">
        <v>943</v>
      </c>
      <c r="J118" s="38">
        <v>134</v>
      </c>
      <c r="K118" s="38">
        <v>886</v>
      </c>
      <c r="L118" s="38">
        <v>631</v>
      </c>
      <c r="M118" s="38">
        <v>126</v>
      </c>
      <c r="N118" s="38">
        <v>698</v>
      </c>
      <c r="O118" s="38">
        <v>624</v>
      </c>
      <c r="P118" s="38">
        <v>280</v>
      </c>
      <c r="Q118" s="38">
        <v>531</v>
      </c>
      <c r="R118" s="38">
        <v>965</v>
      </c>
      <c r="S118" s="38">
        <f>SUM(Table1[[#This Row],[January]:[December]])</f>
        <v>7147</v>
      </c>
    </row>
    <row r="119" spans="1:19" ht="29.5" hidden="1">
      <c r="A119" s="38" t="str">
        <f>_xlfn.CONCAT(B119,"-",C119)</f>
        <v>529-Balances</v>
      </c>
      <c r="B119" s="38">
        <f>INDEX(Prefixes!$A$3:$B$22, MATCH(Data!C88,Prefixes!$B$3:$B$22, 1), 1)</f>
        <v>529</v>
      </c>
      <c r="C119" s="37" t="s">
        <v>75</v>
      </c>
      <c r="D119" s="38">
        <v>490084</v>
      </c>
      <c r="E119" s="36" t="s">
        <v>262</v>
      </c>
      <c r="F119" s="38">
        <v>60</v>
      </c>
      <c r="G119" s="38">
        <v>764</v>
      </c>
      <c r="H119" s="38">
        <v>644</v>
      </c>
      <c r="I119" s="38">
        <v>61</v>
      </c>
      <c r="J119" s="38">
        <v>694</v>
      </c>
      <c r="K119" s="38">
        <v>619</v>
      </c>
      <c r="L119" s="38">
        <v>269</v>
      </c>
      <c r="M119" s="38">
        <v>532</v>
      </c>
      <c r="N119" s="38">
        <v>300</v>
      </c>
      <c r="O119" s="38">
        <v>729</v>
      </c>
      <c r="P119" s="38">
        <v>648</v>
      </c>
      <c r="Q119" s="38">
        <v>933</v>
      </c>
      <c r="R119" s="38">
        <v>950</v>
      </c>
      <c r="S119" s="38">
        <f>SUM(Table1[[#This Row],[January]:[December]])</f>
        <v>7143</v>
      </c>
    </row>
    <row r="120" spans="1:19" ht="29.5" hidden="1">
      <c r="A120" s="38" t="str">
        <f>_xlfn.CONCAT(B120,"-",C120)</f>
        <v>503-Cell Disrupters</v>
      </c>
      <c r="B120" s="38">
        <f>INDEX(Prefixes!$A$3:$B$22, MATCH(Data!C320,Prefixes!$B$3:$B$22, 1), 1)</f>
        <v>503</v>
      </c>
      <c r="C120" s="37" t="s">
        <v>50</v>
      </c>
      <c r="D120" s="38">
        <v>490316</v>
      </c>
      <c r="E120" s="36" t="s">
        <v>689</v>
      </c>
      <c r="F120" s="38">
        <v>91</v>
      </c>
      <c r="G120" s="38">
        <v>976</v>
      </c>
      <c r="H120" s="38">
        <v>993</v>
      </c>
      <c r="I120" s="38">
        <v>437</v>
      </c>
      <c r="J120" s="38">
        <v>925</v>
      </c>
      <c r="K120" s="38">
        <v>966</v>
      </c>
      <c r="L120" s="38">
        <v>112</v>
      </c>
      <c r="M120" s="38">
        <v>318</v>
      </c>
      <c r="N120" s="38">
        <v>321</v>
      </c>
      <c r="O120" s="38">
        <v>329</v>
      </c>
      <c r="P120" s="38">
        <v>152</v>
      </c>
      <c r="Q120" s="38">
        <v>857</v>
      </c>
      <c r="R120" s="38">
        <v>748</v>
      </c>
      <c r="S120" s="38">
        <f>SUM(Table1[[#This Row],[January]:[December]])</f>
        <v>7134</v>
      </c>
    </row>
    <row r="121" spans="1:19" ht="29.5" hidden="1">
      <c r="A121" s="38" t="str">
        <f>_xlfn.CONCAT(B121,"-",C121)</f>
        <v>517-Biohood</v>
      </c>
      <c r="B121" s="38">
        <f>INDEX(Prefixes!$A$3:$B$22, MATCH(Data!C283,Prefixes!$B$3:$B$22, 1), 1)</f>
        <v>517</v>
      </c>
      <c r="C121" s="37" t="s">
        <v>65</v>
      </c>
      <c r="D121" s="38">
        <v>490279</v>
      </c>
      <c r="E121" s="36" t="s">
        <v>515</v>
      </c>
      <c r="F121" s="38">
        <v>69</v>
      </c>
      <c r="G121" s="38">
        <v>4</v>
      </c>
      <c r="H121" s="38">
        <v>691</v>
      </c>
      <c r="I121" s="38">
        <v>422</v>
      </c>
      <c r="J121" s="38">
        <v>870</v>
      </c>
      <c r="K121" s="38">
        <v>497</v>
      </c>
      <c r="L121" s="38">
        <v>234</v>
      </c>
      <c r="M121" s="38">
        <v>913</v>
      </c>
      <c r="N121" s="38">
        <v>378</v>
      </c>
      <c r="O121" s="38">
        <v>815</v>
      </c>
      <c r="P121" s="38">
        <v>737</v>
      </c>
      <c r="Q121" s="38">
        <v>951</v>
      </c>
      <c r="R121" s="38">
        <v>620</v>
      </c>
      <c r="S121" s="38">
        <f>SUM(Table1[[#This Row],[January]:[December]])</f>
        <v>7132</v>
      </c>
    </row>
    <row r="122" spans="1:19" ht="44.25" hidden="1">
      <c r="A122" s="38" t="str">
        <f>_xlfn.CONCAT(B122,"-",C122)</f>
        <v>513-Centrifuges</v>
      </c>
      <c r="B122" s="38">
        <f>INDEX(Prefixes!$A$3:$B$22, MATCH(Data!C433,Prefixes!$B$3:$B$22, 1), 1)</f>
        <v>513</v>
      </c>
      <c r="C122" s="37" t="s">
        <v>43</v>
      </c>
      <c r="D122" s="38">
        <v>490429</v>
      </c>
      <c r="E122" s="36" t="s">
        <v>216</v>
      </c>
      <c r="F122" s="38">
        <v>94</v>
      </c>
      <c r="G122" s="38">
        <v>845</v>
      </c>
      <c r="H122" s="38">
        <v>749</v>
      </c>
      <c r="I122" s="38">
        <v>648</v>
      </c>
      <c r="J122" s="38">
        <v>917</v>
      </c>
      <c r="K122" s="38">
        <v>970</v>
      </c>
      <c r="L122" s="38">
        <v>53</v>
      </c>
      <c r="M122" s="38">
        <v>74</v>
      </c>
      <c r="N122" s="38">
        <v>676</v>
      </c>
      <c r="O122" s="38">
        <v>840</v>
      </c>
      <c r="P122" s="38">
        <v>521</v>
      </c>
      <c r="Q122" s="38">
        <v>171</v>
      </c>
      <c r="R122" s="38">
        <v>668</v>
      </c>
      <c r="S122" s="38">
        <f>SUM(Table1[[#This Row],[January]:[December]])</f>
        <v>7132</v>
      </c>
    </row>
    <row r="123" spans="1:19" ht="29.5" hidden="1">
      <c r="A123" s="38" t="str">
        <f>_xlfn.CONCAT(B123,"-",C123)</f>
        <v>503-Centrifuges</v>
      </c>
      <c r="B123" s="38">
        <f>INDEX(Prefixes!$A$3:$B$22, MATCH(Data!C562,Prefixes!$B$3:$B$22, 1), 1)</f>
        <v>503</v>
      </c>
      <c r="C123" s="37" t="s">
        <v>43</v>
      </c>
      <c r="D123" s="38">
        <v>490558</v>
      </c>
      <c r="E123" s="36" t="s">
        <v>770</v>
      </c>
      <c r="F123" s="38">
        <v>14</v>
      </c>
      <c r="G123" s="38">
        <v>814</v>
      </c>
      <c r="H123" s="38">
        <v>764</v>
      </c>
      <c r="I123" s="38">
        <v>785</v>
      </c>
      <c r="J123" s="38">
        <v>759</v>
      </c>
      <c r="K123" s="38">
        <v>143</v>
      </c>
      <c r="L123" s="38">
        <v>112</v>
      </c>
      <c r="M123" s="38">
        <v>309</v>
      </c>
      <c r="N123" s="38">
        <v>252</v>
      </c>
      <c r="O123" s="38">
        <v>290</v>
      </c>
      <c r="P123" s="38">
        <v>987</v>
      </c>
      <c r="Q123" s="38">
        <v>964</v>
      </c>
      <c r="R123" s="38">
        <v>953</v>
      </c>
      <c r="S123" s="38">
        <f>SUM(Table1[[#This Row],[January]:[December]])</f>
        <v>7132</v>
      </c>
    </row>
    <row r="124" spans="1:19" hidden="1">
      <c r="A124" s="38" t="str">
        <f>_xlfn.CONCAT(B124,"-",C124)</f>
        <v>513-Bath</v>
      </c>
      <c r="B124" s="38">
        <f>INDEX(Prefixes!$A$3:$B$22, MATCH(Data!C183,Prefixes!$B$3:$B$22, 1), 1)</f>
        <v>513</v>
      </c>
      <c r="C124" s="37" t="s">
        <v>39</v>
      </c>
      <c r="D124" s="38">
        <v>490179</v>
      </c>
      <c r="E124" s="36" t="s">
        <v>383</v>
      </c>
      <c r="F124" s="38">
        <v>93</v>
      </c>
      <c r="G124" s="38">
        <v>948</v>
      </c>
      <c r="H124" s="38">
        <v>386</v>
      </c>
      <c r="I124" s="38">
        <v>493</v>
      </c>
      <c r="J124" s="38">
        <v>586</v>
      </c>
      <c r="K124" s="38">
        <v>836</v>
      </c>
      <c r="L124" s="38">
        <v>554</v>
      </c>
      <c r="M124" s="38">
        <v>315</v>
      </c>
      <c r="N124" s="38">
        <v>651</v>
      </c>
      <c r="O124" s="38">
        <v>888</v>
      </c>
      <c r="P124" s="38">
        <v>441</v>
      </c>
      <c r="Q124" s="38">
        <v>618</v>
      </c>
      <c r="R124" s="38">
        <v>411</v>
      </c>
      <c r="S124" s="38">
        <f>SUM(Table1[[#This Row],[January]:[December]])</f>
        <v>7127</v>
      </c>
    </row>
    <row r="125" spans="1:19" hidden="1">
      <c r="A125" s="38" t="str">
        <f>_xlfn.CONCAT(B125,"-",C125)</f>
        <v>513-Centrifuges</v>
      </c>
      <c r="B125" s="38">
        <f>INDEX(Prefixes!$A$3:$B$22, MATCH(Data!C388,Prefixes!$B$3:$B$22, 1), 1)</f>
        <v>513</v>
      </c>
      <c r="C125" s="37" t="s">
        <v>43</v>
      </c>
      <c r="D125" s="38">
        <v>490384</v>
      </c>
      <c r="E125" s="36" t="s">
        <v>728</v>
      </c>
      <c r="F125" s="38">
        <v>9</v>
      </c>
      <c r="G125" s="38">
        <v>697</v>
      </c>
      <c r="H125" s="38">
        <v>304</v>
      </c>
      <c r="I125" s="38">
        <v>656</v>
      </c>
      <c r="J125" s="38">
        <v>387</v>
      </c>
      <c r="K125" s="38">
        <v>911</v>
      </c>
      <c r="L125" s="38">
        <v>270</v>
      </c>
      <c r="M125" s="38">
        <v>560</v>
      </c>
      <c r="N125" s="38">
        <v>977</v>
      </c>
      <c r="O125" s="38">
        <v>55</v>
      </c>
      <c r="P125" s="38">
        <v>545</v>
      </c>
      <c r="Q125" s="38">
        <v>915</v>
      </c>
      <c r="R125" s="38">
        <v>850</v>
      </c>
      <c r="S125" s="38">
        <f>SUM(Table1[[#This Row],[January]:[December]])</f>
        <v>7127</v>
      </c>
    </row>
    <row r="126" spans="1:19" hidden="1">
      <c r="A126" s="38" t="str">
        <f>_xlfn.CONCAT(B126,"-",C126)</f>
        <v>503-Reactors</v>
      </c>
      <c r="B126" s="38">
        <f>INDEX(Prefixes!$A$3:$B$22, MATCH(Data!C771,Prefixes!$B$3:$B$22, 1), 1)</f>
        <v>503</v>
      </c>
      <c r="C126" s="37" t="s">
        <v>109</v>
      </c>
      <c r="D126" s="38">
        <v>490767</v>
      </c>
      <c r="E126" s="36" t="s">
        <v>596</v>
      </c>
      <c r="F126" s="38">
        <v>76</v>
      </c>
      <c r="G126" s="38">
        <v>764</v>
      </c>
      <c r="H126" s="38">
        <v>843</v>
      </c>
      <c r="I126" s="38">
        <v>643</v>
      </c>
      <c r="J126" s="38">
        <v>998</v>
      </c>
      <c r="K126" s="38">
        <v>504</v>
      </c>
      <c r="L126" s="38">
        <v>213</v>
      </c>
      <c r="M126" s="38">
        <v>185</v>
      </c>
      <c r="N126" s="38">
        <v>950</v>
      </c>
      <c r="O126" s="38">
        <v>703</v>
      </c>
      <c r="P126" s="38">
        <v>850</v>
      </c>
      <c r="Q126" s="38">
        <v>395</v>
      </c>
      <c r="R126" s="38">
        <v>71</v>
      </c>
      <c r="S126" s="38">
        <f>SUM(Table1[[#This Row],[January]:[December]])</f>
        <v>7119</v>
      </c>
    </row>
    <row r="127" spans="1:19" ht="44.25" hidden="1">
      <c r="A127" s="38" t="str">
        <f>_xlfn.CONCAT(B127,"-",C127)</f>
        <v>513-Centrifuges</v>
      </c>
      <c r="B127" s="38">
        <f>INDEX(Prefixes!$A$3:$B$22, MATCH(Data!C453,Prefixes!$B$3:$B$22, 1), 1)</f>
        <v>513</v>
      </c>
      <c r="C127" s="37" t="s">
        <v>43</v>
      </c>
      <c r="D127" s="38">
        <v>490449</v>
      </c>
      <c r="E127" s="36" t="s">
        <v>298</v>
      </c>
      <c r="F127" s="38">
        <v>75</v>
      </c>
      <c r="G127" s="38">
        <v>228</v>
      </c>
      <c r="H127" s="38">
        <v>905</v>
      </c>
      <c r="I127" s="38">
        <v>559</v>
      </c>
      <c r="J127" s="38">
        <v>734</v>
      </c>
      <c r="K127" s="38">
        <v>19</v>
      </c>
      <c r="L127" s="38">
        <v>589</v>
      </c>
      <c r="M127" s="38">
        <v>937</v>
      </c>
      <c r="N127" s="38">
        <v>976</v>
      </c>
      <c r="O127" s="38">
        <v>230</v>
      </c>
      <c r="P127" s="38">
        <v>477</v>
      </c>
      <c r="Q127" s="38">
        <v>639</v>
      </c>
      <c r="R127" s="38">
        <v>811</v>
      </c>
      <c r="S127" s="38">
        <f>SUM(Table1[[#This Row],[January]:[December]])</f>
        <v>7104</v>
      </c>
    </row>
    <row r="128" spans="1:19" ht="29.5" hidden="1">
      <c r="A128" s="38" t="str">
        <f>_xlfn.CONCAT(B128,"-",C128)</f>
        <v>513-Balances</v>
      </c>
      <c r="B128" s="38">
        <f>INDEX(Prefixes!$A$3:$B$22, MATCH(Data!C125,Prefixes!$B$3:$B$22, 1), 1)</f>
        <v>513</v>
      </c>
      <c r="C128" s="37" t="s">
        <v>75</v>
      </c>
      <c r="D128" s="38">
        <v>490121</v>
      </c>
      <c r="E128" s="36" t="s">
        <v>589</v>
      </c>
      <c r="F128" s="38">
        <v>22</v>
      </c>
      <c r="G128" s="38">
        <v>817</v>
      </c>
      <c r="H128" s="38">
        <v>680</v>
      </c>
      <c r="I128" s="38">
        <v>320</v>
      </c>
      <c r="J128" s="38">
        <v>284</v>
      </c>
      <c r="K128" s="38">
        <v>547</v>
      </c>
      <c r="L128" s="38">
        <v>933</v>
      </c>
      <c r="M128" s="38">
        <v>959</v>
      </c>
      <c r="N128" s="38">
        <v>335</v>
      </c>
      <c r="O128" s="38">
        <v>762</v>
      </c>
      <c r="P128" s="38">
        <v>928</v>
      </c>
      <c r="Q128" s="38">
        <v>182</v>
      </c>
      <c r="R128" s="38">
        <v>356</v>
      </c>
      <c r="S128" s="38">
        <f>SUM(Table1[[#This Row],[January]:[December]])</f>
        <v>7103</v>
      </c>
    </row>
    <row r="129" spans="1:19" ht="44.25" hidden="1">
      <c r="A129" s="38" t="str">
        <f>_xlfn.CONCAT(B129,"-",C129)</f>
        <v>507-Biohood</v>
      </c>
      <c r="B129" s="38">
        <f>INDEX(Prefixes!$A$3:$B$22, MATCH(Data!C249,Prefixes!$B$3:$B$22, 1), 1)</f>
        <v>507</v>
      </c>
      <c r="C129" s="37" t="s">
        <v>65</v>
      </c>
      <c r="D129" s="38">
        <v>490245</v>
      </c>
      <c r="E129" s="36" t="s">
        <v>785</v>
      </c>
      <c r="F129" s="38">
        <v>20</v>
      </c>
      <c r="G129" s="38">
        <v>243</v>
      </c>
      <c r="H129" s="38">
        <v>778</v>
      </c>
      <c r="I129" s="38">
        <v>723</v>
      </c>
      <c r="J129" s="38">
        <v>840</v>
      </c>
      <c r="K129" s="38">
        <v>652</v>
      </c>
      <c r="L129" s="38">
        <v>654</v>
      </c>
      <c r="M129" s="38">
        <v>772</v>
      </c>
      <c r="N129" s="38">
        <v>79</v>
      </c>
      <c r="O129" s="38">
        <v>910</v>
      </c>
      <c r="P129" s="38">
        <v>342</v>
      </c>
      <c r="Q129" s="38">
        <v>504</v>
      </c>
      <c r="R129" s="38">
        <v>598</v>
      </c>
      <c r="S129" s="38">
        <f>SUM(Table1[[#This Row],[January]:[December]])</f>
        <v>7095</v>
      </c>
    </row>
    <row r="130" spans="1:19" hidden="1">
      <c r="A130" s="38" t="str">
        <f>_xlfn.CONCAT(B130,"-",C130)</f>
        <v>519-Ultrasonic Cleaners</v>
      </c>
      <c r="B130" s="38">
        <f>INDEX(Prefixes!$A$3:$B$22, MATCH(Data!C821,Prefixes!$B$3:$B$22, 1), 1)</f>
        <v>519</v>
      </c>
      <c r="C130" s="37" t="s">
        <v>193</v>
      </c>
      <c r="D130" s="38">
        <v>490817</v>
      </c>
      <c r="E130" s="36" t="s">
        <v>256</v>
      </c>
      <c r="F130" s="38">
        <v>29</v>
      </c>
      <c r="G130" s="38">
        <v>367</v>
      </c>
      <c r="H130" s="38">
        <v>602</v>
      </c>
      <c r="I130" s="38">
        <v>647</v>
      </c>
      <c r="J130" s="38">
        <v>540</v>
      </c>
      <c r="K130" s="38">
        <v>527</v>
      </c>
      <c r="L130" s="38">
        <v>734</v>
      </c>
      <c r="M130" s="38">
        <v>519</v>
      </c>
      <c r="N130" s="38">
        <v>525</v>
      </c>
      <c r="O130" s="38">
        <v>700</v>
      </c>
      <c r="P130" s="38">
        <v>525</v>
      </c>
      <c r="Q130" s="38">
        <v>524</v>
      </c>
      <c r="R130" s="38">
        <v>884</v>
      </c>
      <c r="S130" s="38">
        <f>SUM(Table1[[#This Row],[January]:[December]])</f>
        <v>7094</v>
      </c>
    </row>
    <row r="131" spans="1:19" hidden="1">
      <c r="A131" s="38" t="str">
        <f>_xlfn.CONCAT(B131,"-",C131)</f>
        <v>515-Bath</v>
      </c>
      <c r="B131" s="38">
        <f>INDEX(Prefixes!$A$3:$B$22, MATCH(Data!C150,Prefixes!$B$3:$B$22, 1), 1)</f>
        <v>515</v>
      </c>
      <c r="C131" s="37" t="s">
        <v>39</v>
      </c>
      <c r="D131" s="38">
        <v>490146</v>
      </c>
      <c r="E131" s="36" t="s">
        <v>68</v>
      </c>
      <c r="F131" s="38">
        <v>65</v>
      </c>
      <c r="G131" s="38">
        <v>171</v>
      </c>
      <c r="H131" s="38">
        <v>820</v>
      </c>
      <c r="I131" s="38">
        <v>682</v>
      </c>
      <c r="J131" s="38">
        <v>150</v>
      </c>
      <c r="K131" s="38">
        <v>775</v>
      </c>
      <c r="L131" s="38">
        <v>472</v>
      </c>
      <c r="M131" s="38">
        <v>598</v>
      </c>
      <c r="N131" s="38">
        <v>981</v>
      </c>
      <c r="O131" s="38">
        <v>323</v>
      </c>
      <c r="P131" s="38">
        <v>797</v>
      </c>
      <c r="Q131" s="38">
        <v>370</v>
      </c>
      <c r="R131" s="38">
        <v>949</v>
      </c>
      <c r="S131" s="38">
        <f>SUM(Table1[[#This Row],[January]:[December]])</f>
        <v>7088</v>
      </c>
    </row>
    <row r="132" spans="1:19" hidden="1">
      <c r="A132" s="38" t="str">
        <f>_xlfn.CONCAT(B132,"-",C132)</f>
        <v>513-Chromatography</v>
      </c>
      <c r="B132" s="38">
        <f>INDEX(Prefixes!$A$3:$B$22, MATCH(Data!C606,Prefixes!$B$3:$B$22, 1), 1)</f>
        <v>513</v>
      </c>
      <c r="C132" s="37" t="s">
        <v>92</v>
      </c>
      <c r="D132" s="38">
        <v>490602</v>
      </c>
      <c r="E132" s="36" t="s">
        <v>681</v>
      </c>
      <c r="F132" s="38">
        <v>10</v>
      </c>
      <c r="G132" s="38">
        <v>564</v>
      </c>
      <c r="H132" s="38">
        <v>684</v>
      </c>
      <c r="I132" s="38">
        <v>587</v>
      </c>
      <c r="J132" s="38">
        <v>565</v>
      </c>
      <c r="K132" s="38">
        <v>436</v>
      </c>
      <c r="L132" s="38">
        <v>983</v>
      </c>
      <c r="M132" s="38">
        <v>604</v>
      </c>
      <c r="N132" s="38">
        <v>767</v>
      </c>
      <c r="O132" s="38">
        <v>489</v>
      </c>
      <c r="P132" s="38">
        <v>462</v>
      </c>
      <c r="Q132" s="38">
        <v>553</v>
      </c>
      <c r="R132" s="38">
        <v>389</v>
      </c>
      <c r="S132" s="38">
        <f>SUM(Table1[[#This Row],[January]:[December]])</f>
        <v>7083</v>
      </c>
    </row>
    <row r="133" spans="1:19" hidden="1">
      <c r="A133" s="38" t="str">
        <f>_xlfn.CONCAT(B133,"-",C133)</f>
        <v>527-Centrifuges</v>
      </c>
      <c r="B133" s="38">
        <f>INDEX(Prefixes!$A$3:$B$22, MATCH(Data!C373,Prefixes!$B$3:$B$22, 1), 1)</f>
        <v>527</v>
      </c>
      <c r="C133" s="37" t="s">
        <v>43</v>
      </c>
      <c r="D133" s="38">
        <v>490369</v>
      </c>
      <c r="E133" s="36" t="s">
        <v>185</v>
      </c>
      <c r="F133" s="38">
        <v>51</v>
      </c>
      <c r="G133" s="38">
        <v>982</v>
      </c>
      <c r="H133" s="38">
        <v>228</v>
      </c>
      <c r="I133" s="38">
        <v>684</v>
      </c>
      <c r="J133" s="38">
        <v>986</v>
      </c>
      <c r="K133" s="38">
        <v>694</v>
      </c>
      <c r="L133" s="38">
        <v>990</v>
      </c>
      <c r="M133" s="38">
        <v>867</v>
      </c>
      <c r="N133" s="38">
        <v>53</v>
      </c>
      <c r="O133" s="38">
        <v>482</v>
      </c>
      <c r="P133" s="38">
        <v>215</v>
      </c>
      <c r="Q133" s="38">
        <v>683</v>
      </c>
      <c r="R133" s="38">
        <v>215</v>
      </c>
      <c r="S133" s="38">
        <f>SUM(Table1[[#This Row],[January]:[December]])</f>
        <v>7079</v>
      </c>
    </row>
    <row r="134" spans="1:19" ht="29.5" hidden="1">
      <c r="A134" s="38" t="str">
        <f>_xlfn.CONCAT(B134,"-",C134)</f>
        <v>513-Glove Boxes</v>
      </c>
      <c r="B134" s="38">
        <f>INDEX(Prefixes!$A$3:$B$22, MATCH(Data!C700,Prefixes!$B$3:$B$22, 1), 1)</f>
        <v>513</v>
      </c>
      <c r="C134" s="37" t="s">
        <v>45</v>
      </c>
      <c r="D134" s="38">
        <v>490696</v>
      </c>
      <c r="E134" s="36" t="s">
        <v>501</v>
      </c>
      <c r="F134" s="38">
        <v>76</v>
      </c>
      <c r="G134" s="38">
        <v>921</v>
      </c>
      <c r="H134" s="38">
        <v>334</v>
      </c>
      <c r="I134" s="38">
        <v>145</v>
      </c>
      <c r="J134" s="38">
        <v>920</v>
      </c>
      <c r="K134" s="38">
        <v>722</v>
      </c>
      <c r="L134" s="38">
        <v>447</v>
      </c>
      <c r="M134" s="38">
        <v>400</v>
      </c>
      <c r="N134" s="38">
        <v>119</v>
      </c>
      <c r="O134" s="38">
        <v>739</v>
      </c>
      <c r="P134" s="38">
        <v>964</v>
      </c>
      <c r="Q134" s="38">
        <v>735</v>
      </c>
      <c r="R134" s="38">
        <v>633</v>
      </c>
      <c r="S134" s="38">
        <f>SUM(Table1[[#This Row],[January]:[December]])</f>
        <v>7079</v>
      </c>
    </row>
    <row r="135" spans="1:19" hidden="1">
      <c r="A135" s="38" t="str">
        <f>_xlfn.CONCAT(B135,"-",C135)</f>
        <v>513-Analyzer</v>
      </c>
      <c r="B135" s="38">
        <f>INDEX(Prefixes!$A$3:$B$22, MATCH(Data!C16,Prefixes!$B$3:$B$22, 1), 1)</f>
        <v>513</v>
      </c>
      <c r="C135" s="37" t="s">
        <v>56</v>
      </c>
      <c r="D135" s="38">
        <v>490012</v>
      </c>
      <c r="E135" s="36" t="s">
        <v>56</v>
      </c>
      <c r="F135" s="38">
        <v>78</v>
      </c>
      <c r="G135" s="38">
        <v>667</v>
      </c>
      <c r="H135" s="38">
        <v>923</v>
      </c>
      <c r="I135" s="38">
        <v>978</v>
      </c>
      <c r="J135" s="38">
        <v>942</v>
      </c>
      <c r="K135" s="38">
        <v>699</v>
      </c>
      <c r="L135" s="38">
        <v>524</v>
      </c>
      <c r="M135" s="38">
        <v>49</v>
      </c>
      <c r="N135" s="38">
        <v>808</v>
      </c>
      <c r="O135" s="38">
        <v>621</v>
      </c>
      <c r="P135" s="38">
        <v>229</v>
      </c>
      <c r="Q135" s="38">
        <v>68</v>
      </c>
      <c r="R135" s="38">
        <v>566</v>
      </c>
      <c r="S135" s="38">
        <f>SUM(Table1[[#This Row],[January]:[December]])</f>
        <v>7074</v>
      </c>
    </row>
    <row r="136" spans="1:19" ht="29.5" hidden="1">
      <c r="A136" s="38" t="str">
        <f>_xlfn.CONCAT(B136,"-",C136)</f>
        <v>513-Balances</v>
      </c>
      <c r="B136" s="38">
        <f>INDEX(Prefixes!$A$3:$B$22, MATCH(Data!C122,Prefixes!$B$3:$B$22, 1), 1)</f>
        <v>513</v>
      </c>
      <c r="C136" s="37" t="s">
        <v>75</v>
      </c>
      <c r="D136" s="38">
        <v>490118</v>
      </c>
      <c r="E136" s="36" t="s">
        <v>574</v>
      </c>
      <c r="F136" s="38">
        <v>9</v>
      </c>
      <c r="G136" s="38">
        <v>809</v>
      </c>
      <c r="H136" s="38">
        <v>122</v>
      </c>
      <c r="I136" s="38">
        <v>403</v>
      </c>
      <c r="J136" s="38">
        <v>244</v>
      </c>
      <c r="K136" s="38">
        <v>807</v>
      </c>
      <c r="L136" s="38">
        <v>610</v>
      </c>
      <c r="M136" s="38">
        <v>281</v>
      </c>
      <c r="N136" s="38">
        <v>793</v>
      </c>
      <c r="O136" s="38">
        <v>442</v>
      </c>
      <c r="P136" s="38">
        <v>887</v>
      </c>
      <c r="Q136" s="38">
        <v>867</v>
      </c>
      <c r="R136" s="38">
        <v>804</v>
      </c>
      <c r="S136" s="38">
        <f>SUM(Table1[[#This Row],[January]:[December]])</f>
        <v>7069</v>
      </c>
    </row>
    <row r="137" spans="1:19" hidden="1">
      <c r="A137" s="38" t="str">
        <f>_xlfn.CONCAT(B137,"-",C137)</f>
        <v>513-Bath</v>
      </c>
      <c r="B137" s="38">
        <f>INDEX(Prefixes!$A$3:$B$22, MATCH(Data!C211,Prefixes!$B$3:$B$22, 1), 1)</f>
        <v>513</v>
      </c>
      <c r="C137" s="37" t="s">
        <v>39</v>
      </c>
      <c r="D137" s="38">
        <v>490207</v>
      </c>
      <c r="E137" s="36" t="s">
        <v>462</v>
      </c>
      <c r="F137" s="38">
        <v>93</v>
      </c>
      <c r="G137" s="38">
        <v>539</v>
      </c>
      <c r="H137" s="38">
        <v>746</v>
      </c>
      <c r="I137" s="38">
        <v>775</v>
      </c>
      <c r="J137" s="38">
        <v>452</v>
      </c>
      <c r="K137" s="38">
        <v>259</v>
      </c>
      <c r="L137" s="38">
        <v>876</v>
      </c>
      <c r="M137" s="38">
        <v>462</v>
      </c>
      <c r="N137" s="38">
        <v>954</v>
      </c>
      <c r="O137" s="38">
        <v>409</v>
      </c>
      <c r="P137" s="38">
        <v>118</v>
      </c>
      <c r="Q137" s="38">
        <v>493</v>
      </c>
      <c r="R137" s="38">
        <v>981</v>
      </c>
      <c r="S137" s="38">
        <f>SUM(Table1[[#This Row],[January]:[December]])</f>
        <v>7064</v>
      </c>
    </row>
    <row r="138" spans="1:19" hidden="1">
      <c r="A138" s="38" t="str">
        <f>_xlfn.CONCAT(B138,"-",C138)</f>
        <v>507-Centrifuges</v>
      </c>
      <c r="B138" s="38">
        <f>INDEX(Prefixes!$A$3:$B$22, MATCH(Data!C538,Prefixes!$B$3:$B$22, 1), 1)</f>
        <v>507</v>
      </c>
      <c r="C138" s="37" t="s">
        <v>43</v>
      </c>
      <c r="D138" s="38">
        <v>490534</v>
      </c>
      <c r="E138" s="36" t="s">
        <v>677</v>
      </c>
      <c r="F138" s="38">
        <v>38</v>
      </c>
      <c r="G138" s="38">
        <v>973</v>
      </c>
      <c r="H138" s="38">
        <v>464</v>
      </c>
      <c r="I138" s="38">
        <v>750</v>
      </c>
      <c r="J138" s="38">
        <v>754</v>
      </c>
      <c r="K138" s="38">
        <v>692</v>
      </c>
      <c r="L138" s="38">
        <v>282</v>
      </c>
      <c r="M138" s="38">
        <v>639</v>
      </c>
      <c r="N138" s="38">
        <v>183</v>
      </c>
      <c r="O138" s="38">
        <v>972</v>
      </c>
      <c r="P138" s="38">
        <v>852</v>
      </c>
      <c r="Q138" s="38">
        <v>325</v>
      </c>
      <c r="R138" s="38">
        <v>174</v>
      </c>
      <c r="S138" s="38">
        <f>SUM(Table1[[#This Row],[January]:[December]])</f>
        <v>7060</v>
      </c>
    </row>
    <row r="139" spans="1:19" ht="44.25" hidden="1">
      <c r="A139" s="38" t="str">
        <f>_xlfn.CONCAT(B139,"-",C139)</f>
        <v>513-Centrifuges</v>
      </c>
      <c r="B139" s="38">
        <f>INDEX(Prefixes!$A$3:$B$22, MATCH(Data!C479,Prefixes!$B$3:$B$22, 1), 1)</f>
        <v>513</v>
      </c>
      <c r="C139" s="37" t="s">
        <v>43</v>
      </c>
      <c r="D139" s="38">
        <v>490475</v>
      </c>
      <c r="E139" s="36" t="s">
        <v>356</v>
      </c>
      <c r="F139" s="38">
        <v>27</v>
      </c>
      <c r="G139" s="38">
        <v>363</v>
      </c>
      <c r="H139" s="38">
        <v>454</v>
      </c>
      <c r="I139" s="38">
        <v>851</v>
      </c>
      <c r="J139" s="38">
        <v>962</v>
      </c>
      <c r="K139" s="38">
        <v>759</v>
      </c>
      <c r="L139" s="38">
        <v>568</v>
      </c>
      <c r="M139" s="38">
        <v>805</v>
      </c>
      <c r="N139" s="38">
        <v>914</v>
      </c>
      <c r="O139" s="38">
        <v>441</v>
      </c>
      <c r="P139" s="38">
        <v>513</v>
      </c>
      <c r="Q139" s="38">
        <v>244</v>
      </c>
      <c r="R139" s="38">
        <v>167</v>
      </c>
      <c r="S139" s="38">
        <f>SUM(Table1[[#This Row],[January]:[December]])</f>
        <v>7041</v>
      </c>
    </row>
    <row r="140" spans="1:19" hidden="1">
      <c r="A140" s="38" t="str">
        <f>_xlfn.CONCAT(B140,"-",C140)</f>
        <v>513-Evaporators</v>
      </c>
      <c r="B140" s="38">
        <f>INDEX(Prefixes!$A$3:$B$22, MATCH(Data!C633,Prefixes!$B$3:$B$22, 1), 1)</f>
        <v>513</v>
      </c>
      <c r="C140" s="37" t="s">
        <v>63</v>
      </c>
      <c r="D140" s="38">
        <v>490629</v>
      </c>
      <c r="E140" s="36" t="s">
        <v>136</v>
      </c>
      <c r="F140" s="38">
        <v>7</v>
      </c>
      <c r="G140" s="38">
        <v>406</v>
      </c>
      <c r="H140" s="38">
        <v>927</v>
      </c>
      <c r="I140" s="38">
        <v>864</v>
      </c>
      <c r="J140" s="38">
        <v>37</v>
      </c>
      <c r="K140" s="38">
        <v>786</v>
      </c>
      <c r="L140" s="38">
        <v>440</v>
      </c>
      <c r="M140" s="38">
        <v>982</v>
      </c>
      <c r="N140" s="38">
        <v>661</v>
      </c>
      <c r="O140" s="38">
        <v>415</v>
      </c>
      <c r="P140" s="38">
        <v>44</v>
      </c>
      <c r="Q140" s="38">
        <v>889</v>
      </c>
      <c r="R140" s="38">
        <v>583</v>
      </c>
      <c r="S140" s="38">
        <f>SUM(Table1[[#This Row],[January]:[December]])</f>
        <v>7034</v>
      </c>
    </row>
    <row r="141" spans="1:19" ht="29.5" hidden="1">
      <c r="A141" s="38" t="str">
        <f>_xlfn.CONCAT(B141,"-",C141)</f>
        <v>513-Balances</v>
      </c>
      <c r="B141" s="38">
        <f>INDEX(Prefixes!$A$3:$B$22, MATCH(Data!C74,Prefixes!$B$3:$B$22, 1), 1)</f>
        <v>513</v>
      </c>
      <c r="C141" s="37" t="s">
        <v>75</v>
      </c>
      <c r="D141" s="38">
        <v>490070</v>
      </c>
      <c r="E141" s="36" t="s">
        <v>76</v>
      </c>
      <c r="F141" s="38">
        <v>52</v>
      </c>
      <c r="G141" s="38">
        <v>814</v>
      </c>
      <c r="H141" s="38">
        <v>836</v>
      </c>
      <c r="I141" s="38">
        <v>841</v>
      </c>
      <c r="J141" s="38">
        <v>619</v>
      </c>
      <c r="K141" s="38">
        <v>687</v>
      </c>
      <c r="L141" s="38">
        <v>707</v>
      </c>
      <c r="M141" s="38">
        <v>854</v>
      </c>
      <c r="N141" s="38">
        <v>386</v>
      </c>
      <c r="O141" s="38">
        <v>288</v>
      </c>
      <c r="P141" s="38">
        <v>257</v>
      </c>
      <c r="Q141" s="38">
        <v>624</v>
      </c>
      <c r="R141" s="38">
        <v>118</v>
      </c>
      <c r="S141" s="38">
        <f>SUM(Table1[[#This Row],[January]:[December]])</f>
        <v>7031</v>
      </c>
    </row>
    <row r="142" spans="1:19" ht="29.5" hidden="1">
      <c r="A142" s="38" t="str">
        <f>_xlfn.CONCAT(B142,"-",C142)</f>
        <v>509-Evaporators</v>
      </c>
      <c r="B142" s="38">
        <f>INDEX(Prefixes!$A$3:$B$22, MATCH(Data!C641,Prefixes!$B$3:$B$22, 1), 1)</f>
        <v>509</v>
      </c>
      <c r="C142" s="37" t="s">
        <v>63</v>
      </c>
      <c r="D142" s="38">
        <v>490637</v>
      </c>
      <c r="E142" s="36" t="s">
        <v>581</v>
      </c>
      <c r="F142" s="38">
        <v>46</v>
      </c>
      <c r="G142" s="38">
        <v>914</v>
      </c>
      <c r="H142" s="38">
        <v>625</v>
      </c>
      <c r="I142" s="38">
        <v>224</v>
      </c>
      <c r="J142" s="38">
        <v>707</v>
      </c>
      <c r="K142" s="38">
        <v>680</v>
      </c>
      <c r="L142" s="38">
        <v>411</v>
      </c>
      <c r="M142" s="38">
        <v>911</v>
      </c>
      <c r="N142" s="38">
        <v>113</v>
      </c>
      <c r="O142" s="38">
        <v>141</v>
      </c>
      <c r="P142" s="38">
        <v>910</v>
      </c>
      <c r="Q142" s="38">
        <v>839</v>
      </c>
      <c r="R142" s="38">
        <v>554</v>
      </c>
      <c r="S142" s="38">
        <f>SUM(Table1[[#This Row],[January]:[December]])</f>
        <v>7029</v>
      </c>
    </row>
    <row r="143" spans="1:19" ht="29.5" hidden="1">
      <c r="A143" s="38" t="str">
        <f>_xlfn.CONCAT(B143,"-",C143)</f>
        <v>509-Cell Disrupters</v>
      </c>
      <c r="B143" s="38">
        <f>INDEX(Prefixes!$A$3:$B$22, MATCH(Data!C314,Prefixes!$B$3:$B$22, 1), 1)</f>
        <v>509</v>
      </c>
      <c r="C143" s="37" t="s">
        <v>50</v>
      </c>
      <c r="D143" s="38">
        <v>490310</v>
      </c>
      <c r="E143" s="36" t="s">
        <v>477</v>
      </c>
      <c r="F143" s="38">
        <v>61</v>
      </c>
      <c r="G143" s="38">
        <v>714</v>
      </c>
      <c r="H143" s="38">
        <v>739</v>
      </c>
      <c r="I143" s="38">
        <v>438</v>
      </c>
      <c r="J143" s="38">
        <v>396</v>
      </c>
      <c r="K143" s="38">
        <v>995</v>
      </c>
      <c r="L143" s="38">
        <v>639</v>
      </c>
      <c r="M143" s="38">
        <v>876</v>
      </c>
      <c r="N143" s="38">
        <v>275</v>
      </c>
      <c r="O143" s="38">
        <v>812</v>
      </c>
      <c r="P143" s="38">
        <v>152</v>
      </c>
      <c r="Q143" s="38">
        <v>628</v>
      </c>
      <c r="R143" s="38">
        <v>362</v>
      </c>
      <c r="S143" s="38">
        <f>SUM(Table1[[#This Row],[January]:[December]])</f>
        <v>7026</v>
      </c>
    </row>
    <row r="144" spans="1:19" ht="44.25" hidden="1">
      <c r="A144" s="38" t="str">
        <f>_xlfn.CONCAT(B144,"-",C144)</f>
        <v>503-Balances</v>
      </c>
      <c r="B144" s="38">
        <f>INDEX(Prefixes!$A$3:$B$22, MATCH(Data!C119,Prefixes!$B$3:$B$22, 1), 1)</f>
        <v>503</v>
      </c>
      <c r="C144" s="37" t="s">
        <v>75</v>
      </c>
      <c r="D144" s="38">
        <v>490115</v>
      </c>
      <c r="E144" s="36" t="s">
        <v>553</v>
      </c>
      <c r="F144" s="38">
        <v>5</v>
      </c>
      <c r="G144" s="38">
        <v>582</v>
      </c>
      <c r="H144" s="38">
        <v>714</v>
      </c>
      <c r="I144" s="38">
        <v>818</v>
      </c>
      <c r="J144" s="38">
        <v>665</v>
      </c>
      <c r="K144" s="38">
        <v>994</v>
      </c>
      <c r="L144" s="38">
        <v>183</v>
      </c>
      <c r="M144" s="38">
        <v>755</v>
      </c>
      <c r="N144" s="38">
        <v>295</v>
      </c>
      <c r="O144" s="38">
        <v>819</v>
      </c>
      <c r="P144" s="38">
        <v>685</v>
      </c>
      <c r="Q144" s="38">
        <v>85</v>
      </c>
      <c r="R144" s="38">
        <v>428</v>
      </c>
      <c r="S144" s="38">
        <f>SUM(Table1[[#This Row],[January]:[December]])</f>
        <v>7023</v>
      </c>
    </row>
    <row r="145" spans="1:19" ht="29.5" hidden="1">
      <c r="A145" s="38" t="str">
        <f>_xlfn.CONCAT(B145,"-",C145)</f>
        <v>529-Ultrasonic Cleaners</v>
      </c>
      <c r="B145" s="38">
        <f>INDEX(Prefixes!$A$3:$B$22, MATCH(Data!C827,Prefixes!$B$3:$B$22, 1), 1)</f>
        <v>529</v>
      </c>
      <c r="C145" s="37" t="s">
        <v>193</v>
      </c>
      <c r="D145" s="38">
        <v>490823</v>
      </c>
      <c r="E145" s="36" t="s">
        <v>569</v>
      </c>
      <c r="F145" s="38">
        <v>88</v>
      </c>
      <c r="G145" s="38">
        <v>867</v>
      </c>
      <c r="H145" s="38">
        <v>182</v>
      </c>
      <c r="I145" s="38">
        <v>387</v>
      </c>
      <c r="J145" s="38">
        <v>914</v>
      </c>
      <c r="K145" s="38">
        <v>659</v>
      </c>
      <c r="L145" s="38">
        <v>404</v>
      </c>
      <c r="M145" s="38">
        <v>651</v>
      </c>
      <c r="N145" s="38">
        <v>849</v>
      </c>
      <c r="O145" s="38">
        <v>403</v>
      </c>
      <c r="P145" s="38">
        <v>871</v>
      </c>
      <c r="Q145" s="38">
        <v>188</v>
      </c>
      <c r="R145" s="38">
        <v>644</v>
      </c>
      <c r="S145" s="38">
        <f>SUM(Table1[[#This Row],[January]:[December]])</f>
        <v>7019</v>
      </c>
    </row>
    <row r="146" spans="1:19" ht="29.5" hidden="1">
      <c r="A146" s="38" t="str">
        <f>_xlfn.CONCAT(B146,"-",C146)</f>
        <v>500-Biohood</v>
      </c>
      <c r="B146" s="38">
        <f>INDEX(Prefixes!$A$3:$B$22, MATCH(Data!C264,Prefixes!$B$3:$B$22, 1), 1)</f>
        <v>500</v>
      </c>
      <c r="C146" s="37" t="s">
        <v>65</v>
      </c>
      <c r="D146" s="38">
        <v>490260</v>
      </c>
      <c r="E146" s="36" t="s">
        <v>699</v>
      </c>
      <c r="F146" s="38">
        <v>87</v>
      </c>
      <c r="G146" s="38">
        <v>614</v>
      </c>
      <c r="H146" s="38">
        <v>97</v>
      </c>
      <c r="I146" s="38">
        <v>978</v>
      </c>
      <c r="J146" s="38">
        <v>362</v>
      </c>
      <c r="K146" s="38">
        <v>118</v>
      </c>
      <c r="L146" s="38">
        <v>711</v>
      </c>
      <c r="M146" s="38">
        <v>988</v>
      </c>
      <c r="N146" s="38">
        <v>924</v>
      </c>
      <c r="O146" s="38">
        <v>358</v>
      </c>
      <c r="P146" s="38">
        <v>503</v>
      </c>
      <c r="Q146" s="38">
        <v>478</v>
      </c>
      <c r="R146" s="38">
        <v>878</v>
      </c>
      <c r="S146" s="38">
        <f>SUM(Table1[[#This Row],[January]:[December]])</f>
        <v>7009</v>
      </c>
    </row>
    <row r="147" spans="1:19" ht="29.5" hidden="1">
      <c r="A147" s="38" t="str">
        <f>_xlfn.CONCAT(B147,"-",C147)</f>
        <v>513-Biohood</v>
      </c>
      <c r="B147" s="38">
        <f>INDEX(Prefixes!$A$3:$B$22, MATCH(Data!C266,Prefixes!$B$3:$B$22, 1), 1)</f>
        <v>513</v>
      </c>
      <c r="C147" s="37" t="s">
        <v>65</v>
      </c>
      <c r="D147" s="38">
        <v>490262</v>
      </c>
      <c r="E147" s="36" t="s">
        <v>658</v>
      </c>
      <c r="F147" s="38">
        <v>85</v>
      </c>
      <c r="G147" s="38">
        <v>872</v>
      </c>
      <c r="H147" s="38">
        <v>872</v>
      </c>
      <c r="I147" s="38">
        <v>144</v>
      </c>
      <c r="J147" s="38">
        <v>313</v>
      </c>
      <c r="K147" s="38">
        <v>950</v>
      </c>
      <c r="L147" s="38">
        <v>807</v>
      </c>
      <c r="M147" s="38">
        <v>56</v>
      </c>
      <c r="N147" s="38">
        <v>460</v>
      </c>
      <c r="O147" s="38">
        <v>937</v>
      </c>
      <c r="P147" s="38">
        <v>773</v>
      </c>
      <c r="Q147" s="38">
        <v>446</v>
      </c>
      <c r="R147" s="38">
        <v>375</v>
      </c>
      <c r="S147" s="38">
        <f>SUM(Table1[[#This Row],[January]:[December]])</f>
        <v>7005</v>
      </c>
    </row>
    <row r="148" spans="1:19" ht="29.5" hidden="1">
      <c r="A148" s="38" t="str">
        <f>_xlfn.CONCAT(B148,"-",C148)</f>
        <v>507-Centrifuges</v>
      </c>
      <c r="B148" s="38">
        <f>INDEX(Prefixes!$A$3:$B$22, MATCH(Data!C442,Prefixes!$B$3:$B$22, 1), 1)</f>
        <v>507</v>
      </c>
      <c r="C148" s="37" t="s">
        <v>43</v>
      </c>
      <c r="D148" s="38">
        <v>490438</v>
      </c>
      <c r="E148" s="36" t="s">
        <v>250</v>
      </c>
      <c r="F148" s="38">
        <v>27</v>
      </c>
      <c r="G148" s="38">
        <v>852</v>
      </c>
      <c r="H148" s="38">
        <v>589</v>
      </c>
      <c r="I148" s="38">
        <v>592</v>
      </c>
      <c r="J148" s="38">
        <v>615</v>
      </c>
      <c r="K148" s="38">
        <v>362</v>
      </c>
      <c r="L148" s="38">
        <v>662</v>
      </c>
      <c r="M148" s="38">
        <v>141</v>
      </c>
      <c r="N148" s="38">
        <v>905</v>
      </c>
      <c r="O148" s="38">
        <v>582</v>
      </c>
      <c r="P148" s="38">
        <v>164</v>
      </c>
      <c r="Q148" s="38">
        <v>567</v>
      </c>
      <c r="R148" s="38">
        <v>973</v>
      </c>
      <c r="S148" s="38">
        <f>SUM(Table1[[#This Row],[January]:[December]])</f>
        <v>7004</v>
      </c>
    </row>
    <row r="149" spans="1:19" ht="29.5" hidden="1">
      <c r="A149" s="38" t="str">
        <f>_xlfn.CONCAT(B149,"-",C149)</f>
        <v>523-Autoclave</v>
      </c>
      <c r="B149" s="38">
        <f>INDEX(Prefixes!$A$3:$B$22, MATCH(Data!C49,Prefixes!$B$3:$B$22, 1), 1)</f>
        <v>523</v>
      </c>
      <c r="C149" s="37" t="s">
        <v>82</v>
      </c>
      <c r="D149" s="38">
        <v>490045</v>
      </c>
      <c r="E149" s="36" t="s">
        <v>289</v>
      </c>
      <c r="F149" s="38">
        <v>2</v>
      </c>
      <c r="G149" s="38">
        <v>820</v>
      </c>
      <c r="H149" s="38">
        <v>715</v>
      </c>
      <c r="I149" s="38">
        <v>90</v>
      </c>
      <c r="J149" s="38">
        <v>736</v>
      </c>
      <c r="K149" s="38">
        <v>245</v>
      </c>
      <c r="L149" s="38">
        <v>731</v>
      </c>
      <c r="M149" s="38">
        <v>671</v>
      </c>
      <c r="N149" s="38">
        <v>968</v>
      </c>
      <c r="O149" s="38">
        <v>656</v>
      </c>
      <c r="P149" s="38">
        <v>980</v>
      </c>
      <c r="Q149" s="38">
        <v>20</v>
      </c>
      <c r="R149" s="38">
        <v>363</v>
      </c>
      <c r="S149" s="38">
        <f>SUM(Table1[[#This Row],[January]:[December]])</f>
        <v>6995</v>
      </c>
    </row>
    <row r="150" spans="1:19" hidden="1">
      <c r="A150" s="38" t="str">
        <f>_xlfn.CONCAT(B150,"-",C150)</f>
        <v>533-Chromatography</v>
      </c>
      <c r="B150" s="38">
        <f>INDEX(Prefixes!$A$3:$B$22, MATCH(Data!C611,Prefixes!$B$3:$B$22, 1), 1)</f>
        <v>533</v>
      </c>
      <c r="C150" s="37" t="s">
        <v>92</v>
      </c>
      <c r="D150" s="38">
        <v>490607</v>
      </c>
      <c r="E150" s="36" t="s">
        <v>849</v>
      </c>
      <c r="F150" s="38">
        <v>98</v>
      </c>
      <c r="G150" s="38">
        <v>925</v>
      </c>
      <c r="H150" s="38">
        <v>175</v>
      </c>
      <c r="I150" s="38">
        <v>867</v>
      </c>
      <c r="J150" s="38">
        <v>992</v>
      </c>
      <c r="K150" s="38">
        <v>384</v>
      </c>
      <c r="L150" s="38">
        <v>912</v>
      </c>
      <c r="M150" s="38">
        <v>633</v>
      </c>
      <c r="N150" s="38">
        <v>237</v>
      </c>
      <c r="O150" s="38">
        <v>168</v>
      </c>
      <c r="P150" s="38">
        <v>39</v>
      </c>
      <c r="Q150" s="38">
        <v>976</v>
      </c>
      <c r="R150" s="38">
        <v>686</v>
      </c>
      <c r="S150" s="38">
        <f>SUM(Table1[[#This Row],[January]:[December]])</f>
        <v>6994</v>
      </c>
    </row>
    <row r="151" spans="1:19" hidden="1">
      <c r="A151" s="38" t="str">
        <f>_xlfn.CONCAT(B151,"-",C151)</f>
        <v>513-Desiccators</v>
      </c>
      <c r="B151" s="38">
        <f>INDEX(Prefixes!$A$3:$B$22, MATCH(Data!C616,Prefixes!$B$3:$B$22, 1), 1)</f>
        <v>513</v>
      </c>
      <c r="C151" s="37" t="s">
        <v>37</v>
      </c>
      <c r="D151" s="38">
        <v>490612</v>
      </c>
      <c r="E151" s="36" t="s">
        <v>688</v>
      </c>
      <c r="F151" s="38">
        <v>16</v>
      </c>
      <c r="G151" s="38">
        <v>60</v>
      </c>
      <c r="H151" s="38">
        <v>51</v>
      </c>
      <c r="I151" s="38">
        <v>695</v>
      </c>
      <c r="J151" s="38">
        <v>413</v>
      </c>
      <c r="K151" s="38">
        <v>418</v>
      </c>
      <c r="L151" s="38">
        <v>981</v>
      </c>
      <c r="M151" s="38">
        <v>241</v>
      </c>
      <c r="N151" s="38">
        <v>955</v>
      </c>
      <c r="O151" s="38">
        <v>591</v>
      </c>
      <c r="P151" s="38">
        <v>804</v>
      </c>
      <c r="Q151" s="38">
        <v>970</v>
      </c>
      <c r="R151" s="38">
        <v>812</v>
      </c>
      <c r="S151" s="38">
        <f>SUM(Table1[[#This Row],[January]:[December]])</f>
        <v>6991</v>
      </c>
    </row>
    <row r="152" spans="1:19" ht="29.5" hidden="1">
      <c r="A152" s="38" t="str">
        <f>_xlfn.CONCAT(B152,"-",C152)</f>
        <v>529-Centrifuges</v>
      </c>
      <c r="B152" s="38">
        <f>INDEX(Prefixes!$A$3:$B$22, MATCH(Data!C472,Prefixes!$B$3:$B$22, 1), 1)</f>
        <v>529</v>
      </c>
      <c r="C152" s="37" t="s">
        <v>43</v>
      </c>
      <c r="D152" s="38">
        <v>490468</v>
      </c>
      <c r="E152" s="36" t="s">
        <v>347</v>
      </c>
      <c r="F152" s="38">
        <v>31</v>
      </c>
      <c r="G152" s="38">
        <v>491</v>
      </c>
      <c r="H152" s="38">
        <v>321</v>
      </c>
      <c r="I152" s="38">
        <v>471</v>
      </c>
      <c r="J152" s="38">
        <v>475</v>
      </c>
      <c r="K152" s="38">
        <v>399</v>
      </c>
      <c r="L152" s="38">
        <v>351</v>
      </c>
      <c r="M152" s="38">
        <v>851</v>
      </c>
      <c r="N152" s="38">
        <v>304</v>
      </c>
      <c r="O152" s="38">
        <v>981</v>
      </c>
      <c r="P152" s="38">
        <v>760</v>
      </c>
      <c r="Q152" s="38">
        <v>989</v>
      </c>
      <c r="R152" s="38">
        <v>596</v>
      </c>
      <c r="S152" s="38">
        <f>SUM(Table1[[#This Row],[January]:[December]])</f>
        <v>6989</v>
      </c>
    </row>
    <row r="153" spans="1:19" hidden="1">
      <c r="A153" s="38" t="str">
        <f>_xlfn.CONCAT(B153,"-",C153)</f>
        <v>505-Furnace</v>
      </c>
      <c r="B153" s="38">
        <f>INDEX(Prefixes!$A$3:$B$22, MATCH(Data!C678,Prefixes!$B$3:$B$22, 1), 1)</f>
        <v>505</v>
      </c>
      <c r="C153" s="37" t="s">
        <v>141</v>
      </c>
      <c r="D153" s="38">
        <v>490674</v>
      </c>
      <c r="E153" s="36" t="s">
        <v>161</v>
      </c>
      <c r="F153" s="38">
        <v>76</v>
      </c>
      <c r="G153" s="38">
        <v>554</v>
      </c>
      <c r="H153" s="38">
        <v>898</v>
      </c>
      <c r="I153" s="38">
        <v>907</v>
      </c>
      <c r="J153" s="38">
        <v>350</v>
      </c>
      <c r="K153" s="38">
        <v>842</v>
      </c>
      <c r="L153" s="38">
        <v>104</v>
      </c>
      <c r="M153" s="38">
        <v>974</v>
      </c>
      <c r="N153" s="38">
        <v>522</v>
      </c>
      <c r="O153" s="38">
        <v>668</v>
      </c>
      <c r="P153" s="38">
        <v>495</v>
      </c>
      <c r="Q153" s="38">
        <v>82</v>
      </c>
      <c r="R153" s="38">
        <v>590</v>
      </c>
      <c r="S153" s="38">
        <f>SUM(Table1[[#This Row],[January]:[December]])</f>
        <v>6986</v>
      </c>
    </row>
    <row r="154" spans="1:19" hidden="1">
      <c r="A154" s="38" t="str">
        <f>_xlfn.CONCAT(B154,"-",C154)</f>
        <v>503-Bath</v>
      </c>
      <c r="B154" s="38">
        <f>INDEX(Prefixes!$A$3:$B$22, MATCH(Data!C141,Prefixes!$B$3:$B$22, 1), 1)</f>
        <v>503</v>
      </c>
      <c r="C154" s="37" t="s">
        <v>39</v>
      </c>
      <c r="D154" s="38">
        <v>490137</v>
      </c>
      <c r="E154" s="36" t="s">
        <v>538</v>
      </c>
      <c r="F154" s="38">
        <v>96</v>
      </c>
      <c r="G154" s="38">
        <v>222</v>
      </c>
      <c r="H154" s="38">
        <v>597</v>
      </c>
      <c r="I154" s="38">
        <v>677</v>
      </c>
      <c r="J154" s="38">
        <v>674</v>
      </c>
      <c r="K154" s="38">
        <v>653</v>
      </c>
      <c r="L154" s="38">
        <v>678</v>
      </c>
      <c r="M154" s="38">
        <v>128</v>
      </c>
      <c r="N154" s="38">
        <v>815</v>
      </c>
      <c r="O154" s="38">
        <v>768</v>
      </c>
      <c r="P154" s="38">
        <v>498</v>
      </c>
      <c r="Q154" s="38">
        <v>634</v>
      </c>
      <c r="R154" s="38">
        <v>640</v>
      </c>
      <c r="S154" s="38">
        <f>SUM(Table1[[#This Row],[January]:[December]])</f>
        <v>6984</v>
      </c>
    </row>
    <row r="155" spans="1:19" ht="29.5" hidden="1">
      <c r="A155" s="38" t="str">
        <f>_xlfn.CONCAT(B155,"-",C155)</f>
        <v>521-Desiccators</v>
      </c>
      <c r="B155" s="38">
        <f>INDEX(Prefixes!$A$3:$B$22, MATCH(Data!C617,Prefixes!$B$3:$B$22, 1), 1)</f>
        <v>521</v>
      </c>
      <c r="C155" s="37" t="s">
        <v>37</v>
      </c>
      <c r="D155" s="38">
        <v>490613</v>
      </c>
      <c r="E155" s="36" t="s">
        <v>54</v>
      </c>
      <c r="F155" s="38">
        <v>91</v>
      </c>
      <c r="G155" s="38">
        <v>799</v>
      </c>
      <c r="H155" s="38">
        <v>31</v>
      </c>
      <c r="I155" s="38">
        <v>902</v>
      </c>
      <c r="J155" s="38">
        <v>735</v>
      </c>
      <c r="K155" s="38">
        <v>731</v>
      </c>
      <c r="L155" s="38">
        <v>958</v>
      </c>
      <c r="M155" s="38">
        <v>255</v>
      </c>
      <c r="N155" s="38">
        <v>705</v>
      </c>
      <c r="O155" s="38">
        <v>94</v>
      </c>
      <c r="P155" s="38">
        <v>384</v>
      </c>
      <c r="Q155" s="38">
        <v>936</v>
      </c>
      <c r="R155" s="38">
        <v>452</v>
      </c>
      <c r="S155" s="38">
        <f>SUM(Table1[[#This Row],[January]:[December]])</f>
        <v>6982</v>
      </c>
    </row>
    <row r="156" spans="1:19" hidden="1">
      <c r="A156" s="38" t="str">
        <f>_xlfn.CONCAT(B156,"-",C156)</f>
        <v>529-Centrifuges</v>
      </c>
      <c r="B156" s="38">
        <f>INDEX(Prefixes!$A$3:$B$22, MATCH(Data!C353,Prefixes!$B$3:$B$22, 1), 1)</f>
        <v>529</v>
      </c>
      <c r="C156" s="37" t="s">
        <v>43</v>
      </c>
      <c r="D156" s="38">
        <v>490349</v>
      </c>
      <c r="E156" s="36" t="s">
        <v>791</v>
      </c>
      <c r="F156" s="38">
        <v>86</v>
      </c>
      <c r="G156" s="38">
        <v>473</v>
      </c>
      <c r="H156" s="38">
        <v>538</v>
      </c>
      <c r="I156" s="38">
        <v>268</v>
      </c>
      <c r="J156" s="38">
        <v>991</v>
      </c>
      <c r="K156" s="38">
        <v>922</v>
      </c>
      <c r="L156" s="38">
        <v>502</v>
      </c>
      <c r="M156" s="38">
        <v>985</v>
      </c>
      <c r="N156" s="38">
        <v>469</v>
      </c>
      <c r="O156" s="38">
        <v>532</v>
      </c>
      <c r="P156" s="38">
        <v>737</v>
      </c>
      <c r="Q156" s="38">
        <v>503</v>
      </c>
      <c r="R156" s="38">
        <v>55</v>
      </c>
      <c r="S156" s="38">
        <f>SUM(Table1[[#This Row],[January]:[December]])</f>
        <v>6975</v>
      </c>
    </row>
    <row r="157" spans="1:19" hidden="1">
      <c r="A157" s="38" t="str">
        <f>_xlfn.CONCAT(B157,"-",C157)</f>
        <v>517-Centrifuges</v>
      </c>
      <c r="B157" s="38">
        <f>INDEX(Prefixes!$A$3:$B$22, MATCH(Data!C377,Prefixes!$B$3:$B$22, 1), 1)</f>
        <v>517</v>
      </c>
      <c r="C157" s="37" t="s">
        <v>43</v>
      </c>
      <c r="D157" s="38">
        <v>490373</v>
      </c>
      <c r="E157" s="36" t="s">
        <v>129</v>
      </c>
      <c r="F157" s="38">
        <v>47</v>
      </c>
      <c r="G157" s="38">
        <v>541</v>
      </c>
      <c r="H157" s="38">
        <v>852</v>
      </c>
      <c r="I157" s="38">
        <v>874</v>
      </c>
      <c r="J157" s="38">
        <v>757</v>
      </c>
      <c r="K157" s="38">
        <v>543</v>
      </c>
      <c r="L157" s="38">
        <v>320</v>
      </c>
      <c r="M157" s="38">
        <v>631</v>
      </c>
      <c r="N157" s="38">
        <v>896</v>
      </c>
      <c r="O157" s="38">
        <v>531</v>
      </c>
      <c r="P157" s="38">
        <v>572</v>
      </c>
      <c r="Q157" s="38">
        <v>125</v>
      </c>
      <c r="R157" s="38">
        <v>325</v>
      </c>
      <c r="S157" s="38">
        <f>SUM(Table1[[#This Row],[January]:[December]])</f>
        <v>6967</v>
      </c>
    </row>
    <row r="158" spans="1:19" hidden="1">
      <c r="A158" s="38" t="str">
        <f>_xlfn.CONCAT(B158,"-",C158)</f>
        <v>519-Bath</v>
      </c>
      <c r="B158" s="38">
        <f>INDEX(Prefixes!$A$3:$B$22, MATCH(Data!C185,Prefixes!$B$3:$B$22, 1), 1)</f>
        <v>519</v>
      </c>
      <c r="C158" s="37" t="s">
        <v>39</v>
      </c>
      <c r="D158" s="38">
        <v>490181</v>
      </c>
      <c r="E158" s="36" t="s">
        <v>385</v>
      </c>
      <c r="F158" s="38">
        <v>4</v>
      </c>
      <c r="G158" s="38">
        <v>611</v>
      </c>
      <c r="H158" s="38">
        <v>682</v>
      </c>
      <c r="I158" s="38">
        <v>935</v>
      </c>
      <c r="J158" s="38">
        <v>255</v>
      </c>
      <c r="K158" s="38">
        <v>356</v>
      </c>
      <c r="L158" s="38">
        <v>732</v>
      </c>
      <c r="M158" s="38">
        <v>943</v>
      </c>
      <c r="N158" s="38">
        <v>674</v>
      </c>
      <c r="O158" s="38">
        <v>721</v>
      </c>
      <c r="P158" s="38">
        <v>340</v>
      </c>
      <c r="Q158" s="38">
        <v>387</v>
      </c>
      <c r="R158" s="38">
        <v>320</v>
      </c>
      <c r="S158" s="38">
        <f>SUM(Table1[[#This Row],[January]:[December]])</f>
        <v>6956</v>
      </c>
    </row>
    <row r="159" spans="1:19" hidden="1">
      <c r="A159" s="38" t="str">
        <f>_xlfn.CONCAT(B159,"-",C159)</f>
        <v>509-Centrifuges</v>
      </c>
      <c r="B159" s="38">
        <f>INDEX(Prefixes!$A$3:$B$22, MATCH(Data!C455,Prefixes!$B$3:$B$22, 1), 1)</f>
        <v>509</v>
      </c>
      <c r="C159" s="37" t="s">
        <v>43</v>
      </c>
      <c r="D159" s="38">
        <v>490451</v>
      </c>
      <c r="E159" s="36" t="s">
        <v>300</v>
      </c>
      <c r="F159" s="38">
        <v>1</v>
      </c>
      <c r="G159" s="38">
        <v>998</v>
      </c>
      <c r="H159" s="38">
        <v>765</v>
      </c>
      <c r="I159" s="38">
        <v>410</v>
      </c>
      <c r="J159" s="38">
        <v>758</v>
      </c>
      <c r="K159" s="38">
        <v>696</v>
      </c>
      <c r="L159" s="38">
        <v>961</v>
      </c>
      <c r="M159" s="38">
        <v>846</v>
      </c>
      <c r="N159" s="38">
        <v>47</v>
      </c>
      <c r="O159" s="38">
        <v>158</v>
      </c>
      <c r="P159" s="38">
        <v>356</v>
      </c>
      <c r="Q159" s="38">
        <v>91</v>
      </c>
      <c r="R159" s="38">
        <v>870</v>
      </c>
      <c r="S159" s="38">
        <f>SUM(Table1[[#This Row],[January]:[December]])</f>
        <v>6956</v>
      </c>
    </row>
    <row r="160" spans="1:19" ht="29.5" hidden="1">
      <c r="A160" s="38" t="str">
        <f>_xlfn.CONCAT(B160,"-",C160)</f>
        <v>509-Balances</v>
      </c>
      <c r="B160" s="38">
        <f>INDEX(Prefixes!$A$3:$B$22, MATCH(Data!C94,Prefixes!$B$3:$B$22, 1), 1)</f>
        <v>509</v>
      </c>
      <c r="C160" s="37" t="s">
        <v>75</v>
      </c>
      <c r="D160" s="38">
        <v>490090</v>
      </c>
      <c r="E160" s="36" t="s">
        <v>287</v>
      </c>
      <c r="F160" s="38">
        <v>84</v>
      </c>
      <c r="G160" s="38">
        <v>289</v>
      </c>
      <c r="H160" s="38">
        <v>556</v>
      </c>
      <c r="I160" s="38">
        <v>866</v>
      </c>
      <c r="J160" s="38">
        <v>857</v>
      </c>
      <c r="K160" s="38">
        <v>876</v>
      </c>
      <c r="L160" s="38">
        <v>59</v>
      </c>
      <c r="M160" s="38">
        <v>824</v>
      </c>
      <c r="N160" s="38">
        <v>660</v>
      </c>
      <c r="O160" s="38">
        <v>598</v>
      </c>
      <c r="P160" s="38">
        <v>397</v>
      </c>
      <c r="Q160" s="38">
        <v>960</v>
      </c>
      <c r="R160" s="38">
        <v>11</v>
      </c>
      <c r="S160" s="38">
        <f>SUM(Table1[[#This Row],[January]:[December]])</f>
        <v>6953</v>
      </c>
    </row>
    <row r="161" spans="1:19" ht="29.5" hidden="1">
      <c r="A161" s="38" t="str">
        <f>_xlfn.CONCAT(B161,"-",C161)</f>
        <v>515-Biohood</v>
      </c>
      <c r="B161" s="38">
        <f>INDEX(Prefixes!$A$3:$B$22, MATCH(Data!C290,Prefixes!$B$3:$B$22, 1), 1)</f>
        <v>515</v>
      </c>
      <c r="C161" s="37" t="s">
        <v>65</v>
      </c>
      <c r="D161" s="38">
        <v>490286</v>
      </c>
      <c r="E161" s="36" t="s">
        <v>661</v>
      </c>
      <c r="F161" s="38">
        <v>33</v>
      </c>
      <c r="G161" s="38">
        <v>951</v>
      </c>
      <c r="H161" s="38">
        <v>304</v>
      </c>
      <c r="I161" s="38">
        <v>656</v>
      </c>
      <c r="J161" s="38">
        <v>694</v>
      </c>
      <c r="K161" s="38">
        <v>202</v>
      </c>
      <c r="L161" s="38">
        <v>922</v>
      </c>
      <c r="M161" s="38">
        <v>297</v>
      </c>
      <c r="N161" s="38">
        <v>534</v>
      </c>
      <c r="O161" s="38">
        <v>395</v>
      </c>
      <c r="P161" s="38">
        <v>919</v>
      </c>
      <c r="Q161" s="38">
        <v>528</v>
      </c>
      <c r="R161" s="38">
        <v>550</v>
      </c>
      <c r="S161" s="38">
        <f>SUM(Table1[[#This Row],[January]:[December]])</f>
        <v>6952</v>
      </c>
    </row>
    <row r="162" spans="1:19" ht="29.5" hidden="1">
      <c r="A162" s="38" t="str">
        <f>_xlfn.CONCAT(B162,"-",C162)</f>
        <v>513-Evaporators</v>
      </c>
      <c r="B162" s="38">
        <f>INDEX(Prefixes!$A$3:$B$22, MATCH(Data!C634,Prefixes!$B$3:$B$22, 1), 1)</f>
        <v>513</v>
      </c>
      <c r="C162" s="37" t="s">
        <v>63</v>
      </c>
      <c r="D162" s="38">
        <v>490630</v>
      </c>
      <c r="E162" s="36" t="s">
        <v>217</v>
      </c>
      <c r="F162" s="38">
        <v>95</v>
      </c>
      <c r="G162" s="38">
        <v>62</v>
      </c>
      <c r="H162" s="38">
        <v>898</v>
      </c>
      <c r="I162" s="38">
        <v>902</v>
      </c>
      <c r="J162" s="38">
        <v>525</v>
      </c>
      <c r="K162" s="38">
        <v>603</v>
      </c>
      <c r="L162" s="38">
        <v>169</v>
      </c>
      <c r="M162" s="38">
        <v>769</v>
      </c>
      <c r="N162" s="38">
        <v>474</v>
      </c>
      <c r="O162" s="38">
        <v>837</v>
      </c>
      <c r="P162" s="38">
        <v>401</v>
      </c>
      <c r="Q162" s="38">
        <v>853</v>
      </c>
      <c r="R162" s="38">
        <v>442</v>
      </c>
      <c r="S162" s="38">
        <f>SUM(Table1[[#This Row],[January]:[December]])</f>
        <v>6935</v>
      </c>
    </row>
    <row r="163" spans="1:19" hidden="1">
      <c r="A163" s="38" t="str">
        <f>_xlfn.CONCAT(B163,"-",C163)</f>
        <v>507-Bath</v>
      </c>
      <c r="B163" s="38">
        <f>INDEX(Prefixes!$A$3:$B$22, MATCH(Data!C241,Prefixes!$B$3:$B$22, 1), 1)</f>
        <v>507</v>
      </c>
      <c r="C163" s="37" t="s">
        <v>39</v>
      </c>
      <c r="D163" s="38">
        <v>490237</v>
      </c>
      <c r="E163" s="36" t="s">
        <v>773</v>
      </c>
      <c r="F163" s="38">
        <v>13</v>
      </c>
      <c r="G163" s="38">
        <v>188</v>
      </c>
      <c r="H163" s="38">
        <v>374</v>
      </c>
      <c r="I163" s="38">
        <v>559</v>
      </c>
      <c r="J163" s="38">
        <v>406</v>
      </c>
      <c r="K163" s="38">
        <v>779</v>
      </c>
      <c r="L163" s="38">
        <v>858</v>
      </c>
      <c r="M163" s="38">
        <v>586</v>
      </c>
      <c r="N163" s="38">
        <v>150</v>
      </c>
      <c r="O163" s="38">
        <v>993</v>
      </c>
      <c r="P163" s="38">
        <v>285</v>
      </c>
      <c r="Q163" s="38">
        <v>928</v>
      </c>
      <c r="R163" s="38">
        <v>825</v>
      </c>
      <c r="S163" s="38">
        <f>SUM(Table1[[#This Row],[January]:[December]])</f>
        <v>6931</v>
      </c>
    </row>
    <row r="164" spans="1:19" hidden="1">
      <c r="A164" s="38" t="str">
        <f>_xlfn.CONCAT(B164,"-",C164)</f>
        <v>513-Centrifuges</v>
      </c>
      <c r="B164" s="38">
        <f>INDEX(Prefixes!$A$3:$B$22, MATCH(Data!C567,Prefixes!$B$3:$B$22, 1), 1)</f>
        <v>513</v>
      </c>
      <c r="C164" s="37" t="s">
        <v>43</v>
      </c>
      <c r="D164" s="38">
        <v>490563</v>
      </c>
      <c r="E164" s="36" t="s">
        <v>789</v>
      </c>
      <c r="F164" s="38">
        <v>9</v>
      </c>
      <c r="G164" s="38">
        <v>691</v>
      </c>
      <c r="H164" s="38">
        <v>186</v>
      </c>
      <c r="I164" s="38">
        <v>928</v>
      </c>
      <c r="J164" s="38">
        <v>780</v>
      </c>
      <c r="K164" s="38">
        <v>964</v>
      </c>
      <c r="L164" s="38">
        <v>910</v>
      </c>
      <c r="M164" s="38">
        <v>105</v>
      </c>
      <c r="N164" s="38">
        <v>973</v>
      </c>
      <c r="O164" s="38">
        <v>53</v>
      </c>
      <c r="P164" s="38">
        <v>299</v>
      </c>
      <c r="Q164" s="38">
        <v>753</v>
      </c>
      <c r="R164" s="38">
        <v>287</v>
      </c>
      <c r="S164" s="38">
        <f>SUM(Table1[[#This Row],[January]:[December]])</f>
        <v>6929</v>
      </c>
    </row>
    <row r="165" spans="1:19" hidden="1">
      <c r="A165" s="38" t="str">
        <f>_xlfn.CONCAT(B165,"-",C165)</f>
        <v>515-Centrifuges</v>
      </c>
      <c r="B165" s="38">
        <f>INDEX(Prefixes!$A$3:$B$22, MATCH(Data!C358,Prefixes!$B$3:$B$22, 1), 1)</f>
        <v>515</v>
      </c>
      <c r="C165" s="37" t="s">
        <v>43</v>
      </c>
      <c r="D165" s="38">
        <v>490354</v>
      </c>
      <c r="E165" s="36" t="s">
        <v>819</v>
      </c>
      <c r="F165" s="38">
        <v>23</v>
      </c>
      <c r="G165" s="38">
        <v>965</v>
      </c>
      <c r="H165" s="38">
        <v>530</v>
      </c>
      <c r="I165" s="38">
        <v>94</v>
      </c>
      <c r="J165" s="38">
        <v>897</v>
      </c>
      <c r="K165" s="38">
        <v>957</v>
      </c>
      <c r="L165" s="38">
        <v>532</v>
      </c>
      <c r="M165" s="38">
        <v>839</v>
      </c>
      <c r="N165" s="38">
        <v>277</v>
      </c>
      <c r="O165" s="38">
        <v>323</v>
      </c>
      <c r="P165" s="38">
        <v>332</v>
      </c>
      <c r="Q165" s="38">
        <v>951</v>
      </c>
      <c r="R165" s="38">
        <v>225</v>
      </c>
      <c r="S165" s="38">
        <f>SUM(Table1[[#This Row],[January]:[December]])</f>
        <v>6922</v>
      </c>
    </row>
    <row r="166" spans="1:19" ht="44.25" hidden="1">
      <c r="A166" s="38" t="str">
        <f>_xlfn.CONCAT(B166,"-",C166)</f>
        <v>533-Autoclave</v>
      </c>
      <c r="B166" s="38">
        <f>INDEX(Prefixes!$A$3:$B$22, MATCH(Data!C58,Prefixes!$B$3:$B$22, 1), 1)</f>
        <v>533</v>
      </c>
      <c r="C166" s="37" t="s">
        <v>82</v>
      </c>
      <c r="D166" s="38">
        <v>490054</v>
      </c>
      <c r="E166" s="36" t="s">
        <v>528</v>
      </c>
      <c r="F166" s="38">
        <v>69</v>
      </c>
      <c r="G166" s="38">
        <v>318</v>
      </c>
      <c r="H166" s="38">
        <v>691</v>
      </c>
      <c r="I166" s="38">
        <v>739</v>
      </c>
      <c r="J166" s="38">
        <v>670</v>
      </c>
      <c r="K166" s="38">
        <v>77</v>
      </c>
      <c r="L166" s="38">
        <v>826</v>
      </c>
      <c r="M166" s="38">
        <v>946</v>
      </c>
      <c r="N166" s="38">
        <v>978</v>
      </c>
      <c r="O166" s="38">
        <v>429</v>
      </c>
      <c r="P166" s="38">
        <v>526</v>
      </c>
      <c r="Q166" s="38">
        <v>58</v>
      </c>
      <c r="R166" s="38">
        <v>663</v>
      </c>
      <c r="S166" s="38">
        <f>SUM(Table1[[#This Row],[January]:[December]])</f>
        <v>6921</v>
      </c>
    </row>
    <row r="167" spans="1:19" ht="29.5" hidden="1">
      <c r="A167" s="38" t="str">
        <f>_xlfn.CONCAT(B167,"-",C167)</f>
        <v>533-Centrifuges</v>
      </c>
      <c r="B167" s="38">
        <f>INDEX(Prefixes!$A$3:$B$22, MATCH(Data!C477,Prefixes!$B$3:$B$22, 1), 1)</f>
        <v>533</v>
      </c>
      <c r="C167" s="37" t="s">
        <v>43</v>
      </c>
      <c r="D167" s="38">
        <v>490473</v>
      </c>
      <c r="E167" s="36" t="s">
        <v>353</v>
      </c>
      <c r="F167" s="38">
        <v>36</v>
      </c>
      <c r="G167" s="38">
        <v>216</v>
      </c>
      <c r="H167" s="38">
        <v>793</v>
      </c>
      <c r="I167" s="38">
        <v>755</v>
      </c>
      <c r="J167" s="38">
        <v>945</v>
      </c>
      <c r="K167" s="38">
        <v>532</v>
      </c>
      <c r="L167" s="38">
        <v>923</v>
      </c>
      <c r="M167" s="38">
        <v>62</v>
      </c>
      <c r="N167" s="38">
        <v>83</v>
      </c>
      <c r="O167" s="38">
        <v>73</v>
      </c>
      <c r="P167" s="38">
        <v>957</v>
      </c>
      <c r="Q167" s="38">
        <v>911</v>
      </c>
      <c r="R167" s="38">
        <v>670</v>
      </c>
      <c r="S167" s="38">
        <f>SUM(Table1[[#This Row],[January]:[December]])</f>
        <v>6920</v>
      </c>
    </row>
    <row r="168" spans="1:19" hidden="1">
      <c r="A168" s="38" t="str">
        <f>_xlfn.CONCAT(B168,"-",C168)</f>
        <v>513-Balances</v>
      </c>
      <c r="B168" s="38">
        <f>INDEX(Prefixes!$A$3:$B$22, MATCH(Data!C85,Prefixes!$B$3:$B$22, 1), 1)</f>
        <v>513</v>
      </c>
      <c r="C168" s="37" t="s">
        <v>75</v>
      </c>
      <c r="D168" s="38">
        <v>490081</v>
      </c>
      <c r="E168" s="36" t="s">
        <v>224</v>
      </c>
      <c r="F168" s="38">
        <v>96</v>
      </c>
      <c r="G168" s="38">
        <v>949</v>
      </c>
      <c r="H168" s="38">
        <v>726</v>
      </c>
      <c r="I168" s="38">
        <v>951</v>
      </c>
      <c r="J168" s="38">
        <v>945</v>
      </c>
      <c r="K168" s="38">
        <v>158</v>
      </c>
      <c r="L168" s="38">
        <v>165</v>
      </c>
      <c r="M168" s="38">
        <v>127</v>
      </c>
      <c r="N168" s="38">
        <v>900</v>
      </c>
      <c r="O168" s="38">
        <v>750</v>
      </c>
      <c r="P168" s="38">
        <v>268</v>
      </c>
      <c r="Q168" s="38">
        <v>518</v>
      </c>
      <c r="R168" s="38">
        <v>461</v>
      </c>
      <c r="S168" s="38">
        <f>SUM(Table1[[#This Row],[January]:[December]])</f>
        <v>6918</v>
      </c>
    </row>
    <row r="169" spans="1:19" hidden="1">
      <c r="A169" s="38" t="str">
        <f>_xlfn.CONCAT(B169,"-",C169)</f>
        <v>529-Centrifuges</v>
      </c>
      <c r="B169" s="38">
        <f>INDEX(Prefixes!$A$3:$B$22, MATCH(Data!C482,Prefixes!$B$3:$B$22, 1), 1)</f>
        <v>529</v>
      </c>
      <c r="C169" s="37" t="s">
        <v>43</v>
      </c>
      <c r="D169" s="38">
        <v>490478</v>
      </c>
      <c r="E169" s="36" t="s">
        <v>361</v>
      </c>
      <c r="F169" s="38">
        <v>10</v>
      </c>
      <c r="G169" s="38">
        <v>639</v>
      </c>
      <c r="H169" s="38">
        <v>824</v>
      </c>
      <c r="I169" s="38">
        <v>910</v>
      </c>
      <c r="J169" s="38">
        <v>458</v>
      </c>
      <c r="K169" s="38">
        <v>396</v>
      </c>
      <c r="L169" s="38">
        <v>98</v>
      </c>
      <c r="M169" s="38">
        <v>507</v>
      </c>
      <c r="N169" s="38">
        <v>428</v>
      </c>
      <c r="O169" s="38">
        <v>700</v>
      </c>
      <c r="P169" s="38">
        <v>252</v>
      </c>
      <c r="Q169" s="38">
        <v>898</v>
      </c>
      <c r="R169" s="38">
        <v>800</v>
      </c>
      <c r="S169" s="38">
        <f>SUM(Table1[[#This Row],[January]:[December]])</f>
        <v>6910</v>
      </c>
    </row>
    <row r="170" spans="1:19" hidden="1">
      <c r="A170" s="38" t="str">
        <f>_xlfn.CONCAT(B170,"-",C170)</f>
        <v>513-Centrifuges</v>
      </c>
      <c r="B170" s="38">
        <f>INDEX(Prefixes!$A$3:$B$22, MATCH(Data!C361,Prefixes!$B$3:$B$22, 1), 1)</f>
        <v>513</v>
      </c>
      <c r="C170" s="37" t="s">
        <v>43</v>
      </c>
      <c r="D170" s="38">
        <v>490357</v>
      </c>
      <c r="E170" s="36" t="s">
        <v>834</v>
      </c>
      <c r="F170" s="38">
        <v>82</v>
      </c>
      <c r="G170" s="38">
        <v>971</v>
      </c>
      <c r="H170" s="38">
        <v>657</v>
      </c>
      <c r="I170" s="38">
        <v>288</v>
      </c>
      <c r="J170" s="38">
        <v>838</v>
      </c>
      <c r="K170" s="38">
        <v>404</v>
      </c>
      <c r="L170" s="38">
        <v>614</v>
      </c>
      <c r="M170" s="38">
        <v>617</v>
      </c>
      <c r="N170" s="38">
        <v>232</v>
      </c>
      <c r="O170" s="38">
        <v>920</v>
      </c>
      <c r="P170" s="38">
        <v>22</v>
      </c>
      <c r="Q170" s="38">
        <v>730</v>
      </c>
      <c r="R170" s="38">
        <v>616</v>
      </c>
      <c r="S170" s="38">
        <f>SUM(Table1[[#This Row],[January]:[December]])</f>
        <v>6909</v>
      </c>
    </row>
    <row r="171" spans="1:19" hidden="1">
      <c r="A171" s="38" t="str">
        <f>_xlfn.CONCAT(B171,"-",C171)</f>
        <v>513-Bath</v>
      </c>
      <c r="B171" s="38">
        <f>INDEX(Prefixes!$A$3:$B$22, MATCH(Data!C234,Prefixes!$B$3:$B$22, 1), 1)</f>
        <v>513</v>
      </c>
      <c r="C171" s="37" t="s">
        <v>39</v>
      </c>
      <c r="D171" s="38">
        <v>490230</v>
      </c>
      <c r="E171" s="36" t="s">
        <v>551</v>
      </c>
      <c r="F171" s="38">
        <v>85</v>
      </c>
      <c r="G171" s="38">
        <v>979</v>
      </c>
      <c r="H171" s="38">
        <v>661</v>
      </c>
      <c r="I171" s="38">
        <v>638</v>
      </c>
      <c r="J171" s="38">
        <v>493</v>
      </c>
      <c r="K171" s="38">
        <v>901</v>
      </c>
      <c r="L171" s="38">
        <v>474</v>
      </c>
      <c r="M171" s="38">
        <v>360</v>
      </c>
      <c r="N171" s="38">
        <v>462</v>
      </c>
      <c r="O171" s="38">
        <v>733</v>
      </c>
      <c r="P171" s="38">
        <v>156</v>
      </c>
      <c r="Q171" s="38">
        <v>532</v>
      </c>
      <c r="R171" s="38">
        <v>519</v>
      </c>
      <c r="S171" s="38">
        <f>SUM(Table1[[#This Row],[January]:[December]])</f>
        <v>6908</v>
      </c>
    </row>
    <row r="172" spans="1:19" hidden="1">
      <c r="A172" s="38" t="str">
        <f>_xlfn.CONCAT(B172,"-",C172)</f>
        <v>525-Spectrophotometers</v>
      </c>
      <c r="B172" s="38">
        <f>INDEX(Prefixes!$A$3:$B$22, MATCH(Data!C775,Prefixes!$B$3:$B$22, 1), 1)</f>
        <v>525</v>
      </c>
      <c r="C172" s="37" t="s">
        <v>41</v>
      </c>
      <c r="D172" s="38">
        <v>490771</v>
      </c>
      <c r="E172" s="36" t="s">
        <v>762</v>
      </c>
      <c r="F172" s="38">
        <v>79</v>
      </c>
      <c r="G172" s="38">
        <v>533</v>
      </c>
      <c r="H172" s="38">
        <v>672</v>
      </c>
      <c r="I172" s="38">
        <v>577</v>
      </c>
      <c r="J172" s="38">
        <v>938</v>
      </c>
      <c r="K172" s="38">
        <v>281</v>
      </c>
      <c r="L172" s="38">
        <v>315</v>
      </c>
      <c r="M172" s="38">
        <v>560</v>
      </c>
      <c r="N172" s="38">
        <v>708</v>
      </c>
      <c r="O172" s="38">
        <v>827</v>
      </c>
      <c r="P172" s="38">
        <v>642</v>
      </c>
      <c r="Q172" s="38">
        <v>39</v>
      </c>
      <c r="R172" s="38">
        <v>816</v>
      </c>
      <c r="S172" s="38">
        <f>SUM(Table1[[#This Row],[January]:[December]])</f>
        <v>6908</v>
      </c>
    </row>
    <row r="173" spans="1:19" hidden="1">
      <c r="A173" s="38" t="str">
        <f>_xlfn.CONCAT(B173,"-",C173)</f>
        <v>513-Centrifuges</v>
      </c>
      <c r="B173" s="38">
        <f>INDEX(Prefixes!$A$3:$B$22, MATCH(Data!C438,Prefixes!$B$3:$B$22, 1), 1)</f>
        <v>513</v>
      </c>
      <c r="C173" s="37" t="s">
        <v>43</v>
      </c>
      <c r="D173" s="38">
        <v>490434</v>
      </c>
      <c r="E173" s="36" t="s">
        <v>242</v>
      </c>
      <c r="F173" s="38">
        <v>61</v>
      </c>
      <c r="G173" s="38">
        <v>823</v>
      </c>
      <c r="H173" s="38">
        <v>732</v>
      </c>
      <c r="I173" s="38">
        <v>937</v>
      </c>
      <c r="J173" s="38">
        <v>198</v>
      </c>
      <c r="K173" s="38">
        <v>632</v>
      </c>
      <c r="L173" s="38">
        <v>682</v>
      </c>
      <c r="M173" s="38">
        <v>311</v>
      </c>
      <c r="N173" s="38">
        <v>775</v>
      </c>
      <c r="O173" s="38">
        <v>459</v>
      </c>
      <c r="P173" s="38">
        <v>258</v>
      </c>
      <c r="Q173" s="38">
        <v>434</v>
      </c>
      <c r="R173" s="38">
        <v>664</v>
      </c>
      <c r="S173" s="38">
        <f>SUM(Table1[[#This Row],[January]:[December]])</f>
        <v>6905</v>
      </c>
    </row>
    <row r="174" spans="1:19" ht="29.5" hidden="1">
      <c r="A174" s="38" t="str">
        <f>_xlfn.CONCAT(B174,"-",C174)</f>
        <v>511-Centrifuges</v>
      </c>
      <c r="B174" s="38">
        <f>INDEX(Prefixes!$A$3:$B$22, MATCH(Data!C504,Prefixes!$B$3:$B$22, 1), 1)</f>
        <v>511</v>
      </c>
      <c r="C174" s="37" t="s">
        <v>43</v>
      </c>
      <c r="D174" s="38">
        <v>490500</v>
      </c>
      <c r="E174" s="36" t="s">
        <v>469</v>
      </c>
      <c r="F174" s="38">
        <v>52</v>
      </c>
      <c r="G174" s="38">
        <v>654</v>
      </c>
      <c r="H174" s="38">
        <v>496</v>
      </c>
      <c r="I174" s="38">
        <v>849</v>
      </c>
      <c r="J174" s="38">
        <v>981</v>
      </c>
      <c r="K174" s="38">
        <v>174</v>
      </c>
      <c r="L174" s="38">
        <v>741</v>
      </c>
      <c r="M174" s="38">
        <v>35</v>
      </c>
      <c r="N174" s="38">
        <v>180</v>
      </c>
      <c r="O174" s="38">
        <v>863</v>
      </c>
      <c r="P174" s="38">
        <v>812</v>
      </c>
      <c r="Q174" s="38">
        <v>710</v>
      </c>
      <c r="R174" s="38">
        <v>409</v>
      </c>
      <c r="S174" s="38">
        <f>SUM(Table1[[#This Row],[January]:[December]])</f>
        <v>6904</v>
      </c>
    </row>
    <row r="175" spans="1:19" ht="29.5" hidden="1">
      <c r="A175" s="38" t="str">
        <f>_xlfn.CONCAT(B175,"-",C175)</f>
        <v>505-Centrifuges</v>
      </c>
      <c r="B175" s="38">
        <f>INDEX(Prefixes!$A$3:$B$22, MATCH(Data!C459,Prefixes!$B$3:$B$22, 1), 1)</f>
        <v>505</v>
      </c>
      <c r="C175" s="37" t="s">
        <v>43</v>
      </c>
      <c r="D175" s="38">
        <v>490455</v>
      </c>
      <c r="E175" s="36" t="s">
        <v>304</v>
      </c>
      <c r="F175" s="38">
        <v>50</v>
      </c>
      <c r="G175" s="38">
        <v>323</v>
      </c>
      <c r="H175" s="38">
        <v>969</v>
      </c>
      <c r="I175" s="38">
        <v>681</v>
      </c>
      <c r="J175" s="38">
        <v>585</v>
      </c>
      <c r="K175" s="38">
        <v>737</v>
      </c>
      <c r="L175" s="38">
        <v>409</v>
      </c>
      <c r="M175" s="38">
        <v>581</v>
      </c>
      <c r="N175" s="38">
        <v>975</v>
      </c>
      <c r="O175" s="38">
        <v>69</v>
      </c>
      <c r="P175" s="38">
        <v>548</v>
      </c>
      <c r="Q175" s="38">
        <v>109</v>
      </c>
      <c r="R175" s="38">
        <v>914</v>
      </c>
      <c r="S175" s="38">
        <f>SUM(Table1[[#This Row],[January]:[December]])</f>
        <v>6900</v>
      </c>
    </row>
    <row r="176" spans="1:19" hidden="1">
      <c r="A176" s="38" t="str">
        <f>_xlfn.CONCAT(B176,"-",C176)</f>
        <v>513-Bath</v>
      </c>
      <c r="B176" s="38">
        <f>INDEX(Prefixes!$A$3:$B$22, MATCH(Data!C156,Prefixes!$B$3:$B$22, 1), 1)</f>
        <v>513</v>
      </c>
      <c r="C176" s="37" t="s">
        <v>39</v>
      </c>
      <c r="D176" s="38">
        <v>490152</v>
      </c>
      <c r="E176" s="36" t="s">
        <v>84</v>
      </c>
      <c r="F176" s="38">
        <v>56</v>
      </c>
      <c r="G176" s="38">
        <v>213</v>
      </c>
      <c r="H176" s="38">
        <v>439</v>
      </c>
      <c r="I176" s="38">
        <v>503</v>
      </c>
      <c r="J176" s="38">
        <v>686</v>
      </c>
      <c r="K176" s="38">
        <v>167</v>
      </c>
      <c r="L176" s="38">
        <v>449</v>
      </c>
      <c r="M176" s="38">
        <v>803</v>
      </c>
      <c r="N176" s="38">
        <v>989</v>
      </c>
      <c r="O176" s="38">
        <v>4</v>
      </c>
      <c r="P176" s="38">
        <v>962</v>
      </c>
      <c r="Q176" s="38">
        <v>893</v>
      </c>
      <c r="R176" s="38">
        <v>785</v>
      </c>
      <c r="S176" s="38">
        <f>SUM(Table1[[#This Row],[January]:[December]])</f>
        <v>6893</v>
      </c>
    </row>
    <row r="177" spans="1:19" hidden="1">
      <c r="A177" s="38" t="str">
        <f>_xlfn.CONCAT(B177,"-",C177)</f>
        <v>503-Centrifuges</v>
      </c>
      <c r="B177" s="38">
        <f>INDEX(Prefixes!$A$3:$B$22, MATCH(Data!C492,Prefixes!$B$3:$B$22, 1), 1)</f>
        <v>503</v>
      </c>
      <c r="C177" s="37" t="s">
        <v>43</v>
      </c>
      <c r="D177" s="38">
        <v>490488</v>
      </c>
      <c r="E177" s="36" t="s">
        <v>394</v>
      </c>
      <c r="F177" s="38">
        <v>85</v>
      </c>
      <c r="G177" s="38">
        <v>235</v>
      </c>
      <c r="H177" s="38">
        <v>644</v>
      </c>
      <c r="I177" s="38">
        <v>987</v>
      </c>
      <c r="J177" s="38">
        <v>816</v>
      </c>
      <c r="K177" s="38">
        <v>400</v>
      </c>
      <c r="L177" s="38">
        <v>366</v>
      </c>
      <c r="M177" s="38">
        <v>460</v>
      </c>
      <c r="N177" s="38">
        <v>684</v>
      </c>
      <c r="O177" s="38">
        <v>560</v>
      </c>
      <c r="P177" s="38">
        <v>928</v>
      </c>
      <c r="Q177" s="38">
        <v>93</v>
      </c>
      <c r="R177" s="38">
        <v>715</v>
      </c>
      <c r="S177" s="38">
        <f>SUM(Table1[[#This Row],[January]:[December]])</f>
        <v>6888</v>
      </c>
    </row>
    <row r="178" spans="1:19" hidden="1">
      <c r="A178" s="38" t="str">
        <f>_xlfn.CONCAT(B178,"-",C178)</f>
        <v>515-Cell Disrupters</v>
      </c>
      <c r="B178" s="38">
        <f>INDEX(Prefixes!$A$3:$B$22, MATCH(Data!C315,Prefixes!$B$3:$B$22, 1), 1)</f>
        <v>515</v>
      </c>
      <c r="C178" s="37" t="s">
        <v>50</v>
      </c>
      <c r="D178" s="38">
        <v>490311</v>
      </c>
      <c r="E178" s="36" t="s">
        <v>494</v>
      </c>
      <c r="F178" s="38">
        <v>13</v>
      </c>
      <c r="G178" s="38">
        <v>319</v>
      </c>
      <c r="H178" s="38">
        <v>117</v>
      </c>
      <c r="I178" s="38">
        <v>30</v>
      </c>
      <c r="J178" s="38">
        <v>472</v>
      </c>
      <c r="K178" s="38">
        <v>938</v>
      </c>
      <c r="L178" s="38">
        <v>435</v>
      </c>
      <c r="M178" s="38">
        <v>984</v>
      </c>
      <c r="N178" s="38">
        <v>555</v>
      </c>
      <c r="O178" s="38">
        <v>662</v>
      </c>
      <c r="P178" s="38">
        <v>776</v>
      </c>
      <c r="Q178" s="38">
        <v>906</v>
      </c>
      <c r="R178" s="38">
        <v>691</v>
      </c>
      <c r="S178" s="38">
        <f>SUM(Table1[[#This Row],[January]:[December]])</f>
        <v>6885</v>
      </c>
    </row>
    <row r="179" spans="1:19" hidden="1">
      <c r="A179" s="38" t="str">
        <f>_xlfn.CONCAT(B179,"-",C179)</f>
        <v>513-Chromatography</v>
      </c>
      <c r="B179" s="38">
        <f>INDEX(Prefixes!$A$3:$B$22, MATCH(Data!C589,Prefixes!$B$3:$B$22, 1), 1)</f>
        <v>513</v>
      </c>
      <c r="C179" s="37" t="s">
        <v>92</v>
      </c>
      <c r="D179" s="38">
        <v>490585</v>
      </c>
      <c r="E179" s="36" t="s">
        <v>93</v>
      </c>
      <c r="F179" s="38">
        <v>81</v>
      </c>
      <c r="G179" s="38">
        <v>394</v>
      </c>
      <c r="H179" s="38">
        <v>728</v>
      </c>
      <c r="I179" s="38">
        <v>517</v>
      </c>
      <c r="J179" s="38">
        <v>843</v>
      </c>
      <c r="K179" s="38">
        <v>13</v>
      </c>
      <c r="L179" s="38">
        <v>932</v>
      </c>
      <c r="M179" s="38">
        <v>290</v>
      </c>
      <c r="N179" s="38">
        <v>820</v>
      </c>
      <c r="O179" s="38">
        <v>488</v>
      </c>
      <c r="P179" s="38">
        <v>311</v>
      </c>
      <c r="Q179" s="38">
        <v>762</v>
      </c>
      <c r="R179" s="38">
        <v>775</v>
      </c>
      <c r="S179" s="38">
        <f>SUM(Table1[[#This Row],[January]:[December]])</f>
        <v>6873</v>
      </c>
    </row>
    <row r="180" spans="1:19" ht="29.5" hidden="1">
      <c r="A180" s="38" t="str">
        <f>_xlfn.CONCAT(B180,"-",C180)</f>
        <v>509-Biohood</v>
      </c>
      <c r="B180" s="38">
        <f>INDEX(Prefixes!$A$3:$B$22, MATCH(Data!C255,Prefixes!$B$3:$B$22, 1), 1)</f>
        <v>509</v>
      </c>
      <c r="C180" s="37" t="s">
        <v>65</v>
      </c>
      <c r="D180" s="38">
        <v>490251</v>
      </c>
      <c r="E180" s="36" t="s">
        <v>371</v>
      </c>
      <c r="F180" s="38">
        <v>1</v>
      </c>
      <c r="G180" s="38">
        <v>850</v>
      </c>
      <c r="H180" s="38">
        <v>19</v>
      </c>
      <c r="I180" s="38">
        <v>172</v>
      </c>
      <c r="J180" s="38">
        <v>698</v>
      </c>
      <c r="K180" s="38">
        <v>622</v>
      </c>
      <c r="L180" s="38">
        <v>893</v>
      </c>
      <c r="M180" s="38">
        <v>85</v>
      </c>
      <c r="N180" s="38">
        <v>853</v>
      </c>
      <c r="O180" s="38">
        <v>780</v>
      </c>
      <c r="P180" s="38">
        <v>958</v>
      </c>
      <c r="Q180" s="38">
        <v>376</v>
      </c>
      <c r="R180" s="38">
        <v>565</v>
      </c>
      <c r="S180" s="38">
        <f>SUM(Table1[[#This Row],[January]:[December]])</f>
        <v>6871</v>
      </c>
    </row>
    <row r="181" spans="1:19" ht="29.5" hidden="1">
      <c r="A181" s="38" t="str">
        <f>_xlfn.CONCAT(B181,"-",C181)</f>
        <v>533-Biohood</v>
      </c>
      <c r="B181" s="38">
        <f>INDEX(Prefixes!$A$3:$B$22, MATCH(Data!C270,Prefixes!$B$3:$B$22, 1), 1)</f>
        <v>533</v>
      </c>
      <c r="C181" s="37" t="s">
        <v>65</v>
      </c>
      <c r="D181" s="38">
        <v>490266</v>
      </c>
      <c r="E181" s="36" t="s">
        <v>166</v>
      </c>
      <c r="F181" s="38">
        <v>32</v>
      </c>
      <c r="G181" s="38">
        <v>244</v>
      </c>
      <c r="H181" s="38">
        <v>801</v>
      </c>
      <c r="I181" s="38">
        <v>388</v>
      </c>
      <c r="J181" s="38">
        <v>863</v>
      </c>
      <c r="K181" s="38">
        <v>516</v>
      </c>
      <c r="L181" s="38">
        <v>365</v>
      </c>
      <c r="M181" s="38">
        <v>704</v>
      </c>
      <c r="N181" s="38">
        <v>846</v>
      </c>
      <c r="O181" s="38">
        <v>361</v>
      </c>
      <c r="P181" s="38">
        <v>819</v>
      </c>
      <c r="Q181" s="38">
        <v>727</v>
      </c>
      <c r="R181" s="38">
        <v>230</v>
      </c>
      <c r="S181" s="38">
        <f>SUM(Table1[[#This Row],[January]:[December]])</f>
        <v>6864</v>
      </c>
    </row>
    <row r="182" spans="1:19" hidden="1">
      <c r="A182" s="38" t="str">
        <f>_xlfn.CONCAT(B182,"-",C182)</f>
        <v>513-Centrifuges</v>
      </c>
      <c r="B182" s="38">
        <f>INDEX(Prefixes!$A$3:$B$22, MATCH(Data!C534,Prefixes!$B$3:$B$22, 1), 1)</f>
        <v>513</v>
      </c>
      <c r="C182" s="37" t="s">
        <v>43</v>
      </c>
      <c r="D182" s="38">
        <v>490530</v>
      </c>
      <c r="E182" s="36" t="s">
        <v>664</v>
      </c>
      <c r="F182" s="38">
        <v>24</v>
      </c>
      <c r="G182" s="38">
        <v>818</v>
      </c>
      <c r="H182" s="38">
        <v>673</v>
      </c>
      <c r="I182" s="38">
        <v>587</v>
      </c>
      <c r="J182" s="38">
        <v>783</v>
      </c>
      <c r="K182" s="38">
        <v>594</v>
      </c>
      <c r="L182" s="38">
        <v>827</v>
      </c>
      <c r="M182" s="38">
        <v>989</v>
      </c>
      <c r="N182" s="38">
        <v>576</v>
      </c>
      <c r="O182" s="38">
        <v>170</v>
      </c>
      <c r="P182" s="38">
        <v>165</v>
      </c>
      <c r="Q182" s="38">
        <v>474</v>
      </c>
      <c r="R182" s="38">
        <v>208</v>
      </c>
      <c r="S182" s="38">
        <f>SUM(Table1[[#This Row],[January]:[December]])</f>
        <v>6864</v>
      </c>
    </row>
    <row r="183" spans="1:19" hidden="1">
      <c r="A183" s="38" t="str">
        <f>_xlfn.CONCAT(B183,"-",C183)</f>
        <v>513-Centrifuges</v>
      </c>
      <c r="B183" s="38">
        <f>INDEX(Prefixes!$A$3:$B$22, MATCH(Data!C429,Prefixes!$B$3:$B$22, 1), 1)</f>
        <v>513</v>
      </c>
      <c r="C183" s="37" t="s">
        <v>43</v>
      </c>
      <c r="D183" s="38">
        <v>490425</v>
      </c>
      <c r="E183" s="36" t="s">
        <v>172</v>
      </c>
      <c r="F183" s="38">
        <v>81</v>
      </c>
      <c r="G183" s="38">
        <v>119</v>
      </c>
      <c r="H183" s="38">
        <v>905</v>
      </c>
      <c r="I183" s="38">
        <v>790</v>
      </c>
      <c r="J183" s="38">
        <v>768</v>
      </c>
      <c r="K183" s="38">
        <v>742</v>
      </c>
      <c r="L183" s="38">
        <v>670</v>
      </c>
      <c r="M183" s="38">
        <v>75</v>
      </c>
      <c r="N183" s="38">
        <v>886</v>
      </c>
      <c r="O183" s="38">
        <v>962</v>
      </c>
      <c r="P183" s="38">
        <v>527</v>
      </c>
      <c r="Q183" s="38">
        <v>155</v>
      </c>
      <c r="R183" s="38">
        <v>264</v>
      </c>
      <c r="S183" s="38">
        <f>SUM(Table1[[#This Row],[January]:[December]])</f>
        <v>6863</v>
      </c>
    </row>
    <row r="184" spans="1:19" hidden="1">
      <c r="A184" s="38" t="str">
        <f>_xlfn.CONCAT(B184,"-",C184)</f>
        <v>505-Centrifuges</v>
      </c>
      <c r="B184" s="38">
        <f>INDEX(Prefixes!$A$3:$B$22, MATCH(Data!C544,Prefixes!$B$3:$B$22, 1), 1)</f>
        <v>505</v>
      </c>
      <c r="C184" s="37" t="s">
        <v>43</v>
      </c>
      <c r="D184" s="38">
        <v>490540</v>
      </c>
      <c r="E184" s="36" t="s">
        <v>711</v>
      </c>
      <c r="F184" s="38">
        <v>46</v>
      </c>
      <c r="G184" s="38">
        <v>378</v>
      </c>
      <c r="H184" s="38">
        <v>991</v>
      </c>
      <c r="I184" s="38">
        <v>583</v>
      </c>
      <c r="J184" s="38">
        <v>374</v>
      </c>
      <c r="K184" s="38">
        <v>627</v>
      </c>
      <c r="L184" s="38">
        <v>626</v>
      </c>
      <c r="M184" s="38">
        <v>385</v>
      </c>
      <c r="N184" s="38">
        <v>977</v>
      </c>
      <c r="O184" s="38">
        <v>711</v>
      </c>
      <c r="P184" s="38">
        <v>352</v>
      </c>
      <c r="Q184" s="38">
        <v>584</v>
      </c>
      <c r="R184" s="38">
        <v>272</v>
      </c>
      <c r="S184" s="38">
        <f>SUM(Table1[[#This Row],[January]:[December]])</f>
        <v>6860</v>
      </c>
    </row>
    <row r="185" spans="1:19" hidden="1">
      <c r="A185" s="38" t="str">
        <f>_xlfn.CONCAT(B185,"-",C185)</f>
        <v>509-Evaporators</v>
      </c>
      <c r="B185" s="38">
        <f>INDEX(Prefixes!$A$3:$B$22, MATCH(Data!C660,Prefixes!$B$3:$B$22, 1), 1)</f>
        <v>509</v>
      </c>
      <c r="C185" s="37" t="s">
        <v>63</v>
      </c>
      <c r="D185" s="38">
        <v>490656</v>
      </c>
      <c r="E185" s="36" t="s">
        <v>721</v>
      </c>
      <c r="F185" s="38">
        <v>84</v>
      </c>
      <c r="G185" s="38">
        <v>850</v>
      </c>
      <c r="H185" s="38">
        <v>914</v>
      </c>
      <c r="I185" s="38">
        <v>334</v>
      </c>
      <c r="J185" s="38">
        <v>228</v>
      </c>
      <c r="K185" s="38">
        <v>959</v>
      </c>
      <c r="L185" s="38">
        <v>861</v>
      </c>
      <c r="M185" s="38">
        <v>437</v>
      </c>
      <c r="N185" s="38">
        <v>142</v>
      </c>
      <c r="O185" s="38">
        <v>321</v>
      </c>
      <c r="P185" s="38">
        <v>761</v>
      </c>
      <c r="Q185" s="38">
        <v>374</v>
      </c>
      <c r="R185" s="38">
        <v>675</v>
      </c>
      <c r="S185" s="38">
        <f>SUM(Table1[[#This Row],[January]:[December]])</f>
        <v>6856</v>
      </c>
    </row>
    <row r="186" spans="1:19" hidden="1">
      <c r="A186" s="38" t="str">
        <f>_xlfn.CONCAT(B186,"-",C186)</f>
        <v>513-Centrifuges</v>
      </c>
      <c r="B186" s="38">
        <f>INDEX(Prefixes!$A$3:$B$22, MATCH(Data!C555,Prefixes!$B$3:$B$22, 1), 1)</f>
        <v>513</v>
      </c>
      <c r="C186" s="37" t="s">
        <v>43</v>
      </c>
      <c r="D186" s="38">
        <v>490551</v>
      </c>
      <c r="E186" s="36" t="s">
        <v>735</v>
      </c>
      <c r="F186" s="38">
        <v>39</v>
      </c>
      <c r="G186" s="38">
        <v>754</v>
      </c>
      <c r="H186" s="38">
        <v>297</v>
      </c>
      <c r="I186" s="38">
        <v>975</v>
      </c>
      <c r="J186" s="38">
        <v>952</v>
      </c>
      <c r="K186" s="38">
        <v>523</v>
      </c>
      <c r="L186" s="38">
        <v>332</v>
      </c>
      <c r="M186" s="38">
        <v>934</v>
      </c>
      <c r="N186" s="38">
        <v>528</v>
      </c>
      <c r="O186" s="38">
        <v>711</v>
      </c>
      <c r="P186" s="38">
        <v>32</v>
      </c>
      <c r="Q186" s="38">
        <v>549</v>
      </c>
      <c r="R186" s="38">
        <v>268</v>
      </c>
      <c r="S186" s="38">
        <f>SUM(Table1[[#This Row],[January]:[December]])</f>
        <v>6855</v>
      </c>
    </row>
    <row r="187" spans="1:19" hidden="1">
      <c r="A187" s="38" t="str">
        <f>_xlfn.CONCAT(B187,"-",C187)</f>
        <v>521-Bath</v>
      </c>
      <c r="B187" s="38">
        <f>INDEX(Prefixes!$A$3:$B$22, MATCH(Data!C189,Prefixes!$B$3:$B$22, 1), 1)</f>
        <v>521</v>
      </c>
      <c r="C187" s="37" t="s">
        <v>39</v>
      </c>
      <c r="D187" s="38">
        <v>490185</v>
      </c>
      <c r="E187" s="36" t="s">
        <v>415</v>
      </c>
      <c r="F187" s="38">
        <v>41</v>
      </c>
      <c r="G187" s="38">
        <v>606</v>
      </c>
      <c r="H187" s="38">
        <v>895</v>
      </c>
      <c r="I187" s="38">
        <v>404</v>
      </c>
      <c r="J187" s="38">
        <v>103</v>
      </c>
      <c r="K187" s="38">
        <v>636</v>
      </c>
      <c r="L187" s="38">
        <v>808</v>
      </c>
      <c r="M187" s="38">
        <v>774</v>
      </c>
      <c r="N187" s="38">
        <v>771</v>
      </c>
      <c r="O187" s="38">
        <v>312</v>
      </c>
      <c r="P187" s="38">
        <v>584</v>
      </c>
      <c r="Q187" s="38">
        <v>676</v>
      </c>
      <c r="R187" s="38">
        <v>283</v>
      </c>
      <c r="S187" s="38">
        <f>SUM(Table1[[#This Row],[January]:[December]])</f>
        <v>6852</v>
      </c>
    </row>
    <row r="188" spans="1:19" ht="44.25" hidden="1">
      <c r="A188" s="38" t="str">
        <f>_xlfn.CONCAT(B188,"-",C188)</f>
        <v>509-Bath</v>
      </c>
      <c r="B188" s="38">
        <f>INDEX(Prefixes!$A$3:$B$22, MATCH(Data!C222,Prefixes!$B$3:$B$22, 1), 1)</f>
        <v>509</v>
      </c>
      <c r="C188" s="37" t="s">
        <v>39</v>
      </c>
      <c r="D188" s="38">
        <v>490218</v>
      </c>
      <c r="E188" s="36" t="s">
        <v>482</v>
      </c>
      <c r="F188" s="38">
        <v>36</v>
      </c>
      <c r="G188" s="38">
        <v>450</v>
      </c>
      <c r="H188" s="38">
        <v>151</v>
      </c>
      <c r="I188" s="38">
        <v>904</v>
      </c>
      <c r="J188" s="38">
        <v>960</v>
      </c>
      <c r="K188" s="38">
        <v>857</v>
      </c>
      <c r="L188" s="38">
        <v>491</v>
      </c>
      <c r="M188" s="38">
        <v>7</v>
      </c>
      <c r="N188" s="38">
        <v>53</v>
      </c>
      <c r="O188" s="38">
        <v>604</v>
      </c>
      <c r="P188" s="38">
        <v>851</v>
      </c>
      <c r="Q188" s="38">
        <v>890</v>
      </c>
      <c r="R188" s="38">
        <v>633</v>
      </c>
      <c r="S188" s="38">
        <f>SUM(Table1[[#This Row],[January]:[December]])</f>
        <v>6851</v>
      </c>
    </row>
    <row r="189" spans="1:19" hidden="1">
      <c r="A189" s="38" t="str">
        <f>_xlfn.CONCAT(B189,"-",C189)</f>
        <v>519-Fermentors</v>
      </c>
      <c r="B189" s="38">
        <f>INDEX(Prefixes!$A$3:$B$22, MATCH(Data!C667,Prefixes!$B$3:$B$22, 1), 1)</f>
        <v>519</v>
      </c>
      <c r="C189" s="37" t="s">
        <v>130</v>
      </c>
      <c r="D189" s="38">
        <v>490663</v>
      </c>
      <c r="E189" s="36" t="s">
        <v>600</v>
      </c>
      <c r="F189" s="38">
        <v>56</v>
      </c>
      <c r="G189" s="38">
        <v>668</v>
      </c>
      <c r="H189" s="38">
        <v>370</v>
      </c>
      <c r="I189" s="38">
        <v>80</v>
      </c>
      <c r="J189" s="38">
        <v>665</v>
      </c>
      <c r="K189" s="38">
        <v>392</v>
      </c>
      <c r="L189" s="38">
        <v>806</v>
      </c>
      <c r="M189" s="38">
        <v>951</v>
      </c>
      <c r="N189" s="38">
        <v>528</v>
      </c>
      <c r="O189" s="38">
        <v>853</v>
      </c>
      <c r="P189" s="38">
        <v>637</v>
      </c>
      <c r="Q189" s="38">
        <v>860</v>
      </c>
      <c r="R189" s="38">
        <v>41</v>
      </c>
      <c r="S189" s="38">
        <f>SUM(Table1[[#This Row],[January]:[December]])</f>
        <v>6851</v>
      </c>
    </row>
    <row r="190" spans="1:19" hidden="1">
      <c r="A190" s="38" t="str">
        <f>_xlfn.CONCAT(B190,"-",C190)</f>
        <v>501-Centrifuges</v>
      </c>
      <c r="B190" s="38">
        <f>INDEX(Prefixes!$A$3:$B$22, MATCH(Data!C516,Prefixes!$B$3:$B$22, 1), 1)</f>
        <v>501</v>
      </c>
      <c r="C190" s="37" t="s">
        <v>43</v>
      </c>
      <c r="D190" s="38">
        <v>490512</v>
      </c>
      <c r="E190" s="36" t="s">
        <v>565</v>
      </c>
      <c r="F190" s="38">
        <v>1</v>
      </c>
      <c r="G190" s="38">
        <v>665</v>
      </c>
      <c r="H190" s="38">
        <v>197</v>
      </c>
      <c r="I190" s="38">
        <v>828</v>
      </c>
      <c r="J190" s="38">
        <v>949</v>
      </c>
      <c r="K190" s="38">
        <v>129</v>
      </c>
      <c r="L190" s="38">
        <v>609</v>
      </c>
      <c r="M190" s="38">
        <v>215</v>
      </c>
      <c r="N190" s="38">
        <v>633</v>
      </c>
      <c r="O190" s="38">
        <v>91</v>
      </c>
      <c r="P190" s="38">
        <v>990</v>
      </c>
      <c r="Q190" s="38">
        <v>633</v>
      </c>
      <c r="R190" s="38">
        <v>900</v>
      </c>
      <c r="S190" s="38">
        <f>SUM(Table1[[#This Row],[January]:[December]])</f>
        <v>6839</v>
      </c>
    </row>
    <row r="191" spans="1:19" hidden="1">
      <c r="A191" s="38" t="str">
        <f>_xlfn.CONCAT(B191,"-",C191)</f>
        <v>529-Bath</v>
      </c>
      <c r="B191" s="38">
        <f>INDEX(Prefixes!$A$3:$B$22, MATCH(Data!C207,Prefixes!$B$3:$B$22, 1), 1)</f>
        <v>529</v>
      </c>
      <c r="C191" s="37" t="s">
        <v>39</v>
      </c>
      <c r="D191" s="38">
        <v>490203</v>
      </c>
      <c r="E191" s="36" t="s">
        <v>454</v>
      </c>
      <c r="F191" s="38">
        <v>62</v>
      </c>
      <c r="G191" s="38">
        <v>999</v>
      </c>
      <c r="H191" s="38">
        <v>504</v>
      </c>
      <c r="I191" s="38">
        <v>214</v>
      </c>
      <c r="J191" s="38">
        <v>287</v>
      </c>
      <c r="K191" s="38">
        <v>629</v>
      </c>
      <c r="L191" s="38">
        <v>977</v>
      </c>
      <c r="M191" s="38">
        <v>403</v>
      </c>
      <c r="N191" s="38">
        <v>584</v>
      </c>
      <c r="O191" s="38">
        <v>960</v>
      </c>
      <c r="P191" s="38">
        <v>509</v>
      </c>
      <c r="Q191" s="38">
        <v>611</v>
      </c>
      <c r="R191" s="38">
        <v>157</v>
      </c>
      <c r="S191" s="38">
        <f>SUM(Table1[[#This Row],[January]:[December]])</f>
        <v>6834</v>
      </c>
    </row>
    <row r="192" spans="1:19" ht="29.5" hidden="1">
      <c r="A192" s="38" t="str">
        <f>_xlfn.CONCAT(B192,"-",C192)</f>
        <v>519-Cell Disrupters</v>
      </c>
      <c r="B192" s="38">
        <f>INDEX(Prefixes!$A$3:$B$22, MATCH(Data!C331,Prefixes!$B$3:$B$22, 1), 1)</f>
        <v>519</v>
      </c>
      <c r="C192" s="37" t="s">
        <v>50</v>
      </c>
      <c r="D192" s="38">
        <v>490327</v>
      </c>
      <c r="E192" s="36" t="s">
        <v>860</v>
      </c>
      <c r="F192" s="38">
        <v>52</v>
      </c>
      <c r="G192" s="38">
        <v>497</v>
      </c>
      <c r="H192" s="38">
        <v>429</v>
      </c>
      <c r="I192" s="38">
        <v>402</v>
      </c>
      <c r="J192" s="38">
        <v>812</v>
      </c>
      <c r="K192" s="38">
        <v>517</v>
      </c>
      <c r="L192" s="38">
        <v>208</v>
      </c>
      <c r="M192" s="38">
        <v>598</v>
      </c>
      <c r="N192" s="38">
        <v>758</v>
      </c>
      <c r="O192" s="38">
        <v>242</v>
      </c>
      <c r="P192" s="38">
        <v>880</v>
      </c>
      <c r="Q192" s="38">
        <v>650</v>
      </c>
      <c r="R192" s="38">
        <v>833</v>
      </c>
      <c r="S192" s="38">
        <f>SUM(Table1[[#This Row],[January]:[December]])</f>
        <v>6826</v>
      </c>
    </row>
    <row r="193" spans="1:19" ht="44.25" hidden="1">
      <c r="A193" s="38" t="str">
        <f>_xlfn.CONCAT(B193,"-",C193)</f>
        <v>529-Evaporators</v>
      </c>
      <c r="B193" s="38">
        <f>INDEX(Prefixes!$A$3:$B$22, MATCH(Data!C644,Prefixes!$B$3:$B$22, 1), 1)</f>
        <v>529</v>
      </c>
      <c r="C193" s="37" t="s">
        <v>63</v>
      </c>
      <c r="D193" s="38">
        <v>490640</v>
      </c>
      <c r="E193" s="36" t="s">
        <v>607</v>
      </c>
      <c r="F193" s="38">
        <v>87</v>
      </c>
      <c r="G193" s="38">
        <v>19</v>
      </c>
      <c r="H193" s="38">
        <v>725</v>
      </c>
      <c r="I193" s="38">
        <v>868</v>
      </c>
      <c r="J193" s="38">
        <v>88</v>
      </c>
      <c r="K193" s="38">
        <v>902</v>
      </c>
      <c r="L193" s="38">
        <v>477</v>
      </c>
      <c r="M193" s="38">
        <v>796</v>
      </c>
      <c r="N193" s="38">
        <v>362</v>
      </c>
      <c r="O193" s="38">
        <v>307</v>
      </c>
      <c r="P193" s="38">
        <v>946</v>
      </c>
      <c r="Q193" s="38">
        <v>884</v>
      </c>
      <c r="R193" s="38">
        <v>448</v>
      </c>
      <c r="S193" s="38">
        <f>SUM(Table1[[#This Row],[January]:[December]])</f>
        <v>6822</v>
      </c>
    </row>
    <row r="194" spans="1:19" hidden="1">
      <c r="A194" s="38" t="str">
        <f>_xlfn.CONCAT(B194,"-",C194)</f>
        <v>503-Bath</v>
      </c>
      <c r="B194" s="38">
        <f>INDEX(Prefixes!$A$3:$B$22, MATCH(Data!C144,Prefixes!$B$3:$B$22, 1), 1)</f>
        <v>503</v>
      </c>
      <c r="C194" s="37" t="s">
        <v>39</v>
      </c>
      <c r="D194" s="38">
        <v>490140</v>
      </c>
      <c r="E194" s="36" t="s">
        <v>584</v>
      </c>
      <c r="F194" s="38">
        <v>64</v>
      </c>
      <c r="G194" s="38">
        <v>591</v>
      </c>
      <c r="H194" s="38">
        <v>746</v>
      </c>
      <c r="I194" s="38">
        <v>972</v>
      </c>
      <c r="J194" s="38">
        <v>192</v>
      </c>
      <c r="K194" s="38">
        <v>418</v>
      </c>
      <c r="L194" s="38">
        <v>784</v>
      </c>
      <c r="M194" s="38">
        <v>752</v>
      </c>
      <c r="N194" s="38">
        <v>562</v>
      </c>
      <c r="O194" s="38">
        <v>200</v>
      </c>
      <c r="P194" s="38">
        <v>64</v>
      </c>
      <c r="Q194" s="38">
        <v>682</v>
      </c>
      <c r="R194" s="38">
        <v>857</v>
      </c>
      <c r="S194" s="38">
        <f>SUM(Table1[[#This Row],[January]:[December]])</f>
        <v>6820</v>
      </c>
    </row>
    <row r="195" spans="1:19" hidden="1">
      <c r="A195" s="38" t="str">
        <f>_xlfn.CONCAT(B195,"-",C195)</f>
        <v>505-Centrifuges</v>
      </c>
      <c r="B195" s="38">
        <f>INDEX(Prefixes!$A$3:$B$22, MATCH(Data!C351,Prefixes!$B$3:$B$22, 1), 1)</f>
        <v>505</v>
      </c>
      <c r="C195" s="37" t="s">
        <v>43</v>
      </c>
      <c r="D195" s="38">
        <v>490347</v>
      </c>
      <c r="E195" s="36" t="s">
        <v>364</v>
      </c>
      <c r="F195" s="38">
        <v>36</v>
      </c>
      <c r="G195" s="38">
        <v>865</v>
      </c>
      <c r="H195" s="38">
        <v>353</v>
      </c>
      <c r="I195" s="38">
        <v>60</v>
      </c>
      <c r="J195" s="38">
        <v>971</v>
      </c>
      <c r="K195" s="38">
        <v>605</v>
      </c>
      <c r="L195" s="38">
        <v>765</v>
      </c>
      <c r="M195" s="38">
        <v>875</v>
      </c>
      <c r="N195" s="38">
        <v>271</v>
      </c>
      <c r="O195" s="38">
        <v>627</v>
      </c>
      <c r="P195" s="38">
        <v>681</v>
      </c>
      <c r="Q195" s="38">
        <v>534</v>
      </c>
      <c r="R195" s="38">
        <v>212</v>
      </c>
      <c r="S195" s="38">
        <f>SUM(Table1[[#This Row],[January]:[December]])</f>
        <v>6819</v>
      </c>
    </row>
    <row r="196" spans="1:19" hidden="1">
      <c r="A196" s="38" t="str">
        <f>_xlfn.CONCAT(B196,"-",C196)</f>
        <v>515-Reactors</v>
      </c>
      <c r="B196" s="38">
        <f>INDEX(Prefixes!$A$3:$B$22, MATCH(Data!C765,Prefixes!$B$3:$B$22, 1), 1)</f>
        <v>515</v>
      </c>
      <c r="C196" s="37" t="s">
        <v>109</v>
      </c>
      <c r="D196" s="38">
        <v>490761</v>
      </c>
      <c r="E196" s="36" t="s">
        <v>297</v>
      </c>
      <c r="F196" s="38">
        <v>81</v>
      </c>
      <c r="G196" s="38">
        <v>641</v>
      </c>
      <c r="H196" s="38">
        <v>751</v>
      </c>
      <c r="I196" s="38">
        <v>797</v>
      </c>
      <c r="J196" s="38">
        <v>949</v>
      </c>
      <c r="K196" s="38">
        <v>452</v>
      </c>
      <c r="L196" s="38">
        <v>425</v>
      </c>
      <c r="M196" s="38">
        <v>582</v>
      </c>
      <c r="N196" s="38">
        <v>148</v>
      </c>
      <c r="O196" s="38">
        <v>782</v>
      </c>
      <c r="P196" s="38">
        <v>80</v>
      </c>
      <c r="Q196" s="38">
        <v>910</v>
      </c>
      <c r="R196" s="38">
        <v>289</v>
      </c>
      <c r="S196" s="38">
        <f>SUM(Table1[[#This Row],[January]:[December]])</f>
        <v>6806</v>
      </c>
    </row>
    <row r="197" spans="1:19" hidden="1">
      <c r="A197" s="38" t="str">
        <f>_xlfn.CONCAT(B197,"-",C197)</f>
        <v>513-Bath</v>
      </c>
      <c r="B197" s="38">
        <f>INDEX(Prefixes!$A$3:$B$22, MATCH(Data!C148,Prefixes!$B$3:$B$22, 1), 1)</f>
        <v>513</v>
      </c>
      <c r="C197" s="37" t="s">
        <v>39</v>
      </c>
      <c r="D197" s="38">
        <v>490144</v>
      </c>
      <c r="E197" s="36" t="s">
        <v>706</v>
      </c>
      <c r="F197" s="38">
        <v>33</v>
      </c>
      <c r="G197" s="38">
        <v>571</v>
      </c>
      <c r="H197" s="38">
        <v>865</v>
      </c>
      <c r="I197" s="38">
        <v>661</v>
      </c>
      <c r="J197" s="38">
        <v>265</v>
      </c>
      <c r="K197" s="38">
        <v>361</v>
      </c>
      <c r="L197" s="38">
        <v>823</v>
      </c>
      <c r="M197" s="38">
        <v>457</v>
      </c>
      <c r="N197" s="38">
        <v>772</v>
      </c>
      <c r="O197" s="38">
        <v>890</v>
      </c>
      <c r="P197" s="38">
        <v>341</v>
      </c>
      <c r="Q197" s="38">
        <v>70</v>
      </c>
      <c r="R197" s="38">
        <v>729</v>
      </c>
      <c r="S197" s="38">
        <f>SUM(Table1[[#This Row],[January]:[December]])</f>
        <v>6805</v>
      </c>
    </row>
    <row r="198" spans="1:19" hidden="1">
      <c r="A198" s="38" t="str">
        <f>_xlfn.CONCAT(B198,"-",C198)</f>
        <v>505-Centrifuges</v>
      </c>
      <c r="B198" s="38">
        <f>INDEX(Prefixes!$A$3:$B$22, MATCH(Data!C385,Prefixes!$B$3:$B$22, 1), 1)</f>
        <v>505</v>
      </c>
      <c r="C198" s="37" t="s">
        <v>43</v>
      </c>
      <c r="D198" s="38">
        <v>490381</v>
      </c>
      <c r="E198" s="36" t="s">
        <v>725</v>
      </c>
      <c r="F198" s="38">
        <v>9</v>
      </c>
      <c r="G198" s="38">
        <v>410</v>
      </c>
      <c r="H198" s="38">
        <v>685</v>
      </c>
      <c r="I198" s="38">
        <v>963</v>
      </c>
      <c r="J198" s="38">
        <v>709</v>
      </c>
      <c r="K198" s="38">
        <v>360</v>
      </c>
      <c r="L198" s="38">
        <v>384</v>
      </c>
      <c r="M198" s="38">
        <v>483</v>
      </c>
      <c r="N198" s="38">
        <v>489</v>
      </c>
      <c r="O198" s="38">
        <v>789</v>
      </c>
      <c r="P198" s="38">
        <v>207</v>
      </c>
      <c r="Q198" s="38">
        <v>732</v>
      </c>
      <c r="R198" s="38">
        <v>594</v>
      </c>
      <c r="S198" s="38">
        <f>SUM(Table1[[#This Row],[January]:[December]])</f>
        <v>6805</v>
      </c>
    </row>
    <row r="199" spans="1:19" hidden="1">
      <c r="A199" s="38" t="str">
        <f>_xlfn.CONCAT(B199,"-",C199)</f>
        <v>505-Analyzer</v>
      </c>
      <c r="B199" s="38">
        <f>INDEX(Prefixes!$A$3:$B$22, MATCH(Data!C25,Prefixes!$B$3:$B$22, 1), 1)</f>
        <v>505</v>
      </c>
      <c r="C199" s="37" t="s">
        <v>56</v>
      </c>
      <c r="D199" s="38">
        <v>490021</v>
      </c>
      <c r="E199" s="36" t="s">
        <v>521</v>
      </c>
      <c r="F199" s="38">
        <v>39</v>
      </c>
      <c r="G199" s="38">
        <v>879</v>
      </c>
      <c r="H199" s="38">
        <v>72</v>
      </c>
      <c r="I199" s="38">
        <v>159</v>
      </c>
      <c r="J199" s="38">
        <v>708</v>
      </c>
      <c r="K199" s="38">
        <v>935</v>
      </c>
      <c r="L199" s="38">
        <v>427</v>
      </c>
      <c r="M199" s="38">
        <v>579</v>
      </c>
      <c r="N199" s="38">
        <v>841</v>
      </c>
      <c r="O199" s="38">
        <v>689</v>
      </c>
      <c r="P199" s="38">
        <v>555</v>
      </c>
      <c r="Q199" s="38">
        <v>321</v>
      </c>
      <c r="R199" s="38">
        <v>637</v>
      </c>
      <c r="S199" s="38">
        <f>SUM(Table1[[#This Row],[January]:[December]])</f>
        <v>6802</v>
      </c>
    </row>
    <row r="200" spans="1:19" hidden="1">
      <c r="A200" s="38" t="str">
        <f>_xlfn.CONCAT(B200,"-",C200)</f>
        <v>513-Bath</v>
      </c>
      <c r="B200" s="38">
        <f>INDEX(Prefixes!$A$3:$B$22, MATCH(Data!C173,Prefixes!$B$3:$B$22, 1), 1)</f>
        <v>513</v>
      </c>
      <c r="C200" s="37" t="s">
        <v>39</v>
      </c>
      <c r="D200" s="38">
        <v>490169</v>
      </c>
      <c r="E200" s="36" t="s">
        <v>251</v>
      </c>
      <c r="F200" s="38">
        <v>73</v>
      </c>
      <c r="G200" s="38">
        <v>767</v>
      </c>
      <c r="H200" s="38">
        <v>608</v>
      </c>
      <c r="I200" s="38">
        <v>147</v>
      </c>
      <c r="J200" s="38">
        <v>129</v>
      </c>
      <c r="K200" s="38">
        <v>468</v>
      </c>
      <c r="L200" s="38">
        <v>873</v>
      </c>
      <c r="M200" s="38">
        <v>418</v>
      </c>
      <c r="N200" s="38">
        <v>975</v>
      </c>
      <c r="O200" s="38">
        <v>676</v>
      </c>
      <c r="P200" s="38">
        <v>605</v>
      </c>
      <c r="Q200" s="38">
        <v>342</v>
      </c>
      <c r="R200" s="38">
        <v>787</v>
      </c>
      <c r="S200" s="38">
        <f>SUM(Table1[[#This Row],[January]:[December]])</f>
        <v>6795</v>
      </c>
    </row>
    <row r="201" spans="1:19" ht="29.5" hidden="1">
      <c r="A201" s="38" t="str">
        <f>_xlfn.CONCAT(B201,"-",C201)</f>
        <v>513-Microscopes</v>
      </c>
      <c r="B201" s="38">
        <f>INDEX(Prefixes!$A$3:$B$22, MATCH(Data!C720,Prefixes!$B$3:$B$22, 1), 1)</f>
        <v>513</v>
      </c>
      <c r="C201" s="37" t="s">
        <v>48</v>
      </c>
      <c r="D201" s="38">
        <v>490716</v>
      </c>
      <c r="E201" s="36" t="s">
        <v>149</v>
      </c>
      <c r="F201" s="38">
        <v>50</v>
      </c>
      <c r="G201" s="38">
        <v>543</v>
      </c>
      <c r="H201" s="38">
        <v>624</v>
      </c>
      <c r="I201" s="38">
        <v>502</v>
      </c>
      <c r="J201" s="38">
        <v>247</v>
      </c>
      <c r="K201" s="38">
        <v>986</v>
      </c>
      <c r="L201" s="38">
        <v>178</v>
      </c>
      <c r="M201" s="38">
        <v>458</v>
      </c>
      <c r="N201" s="38">
        <v>406</v>
      </c>
      <c r="O201" s="38">
        <v>483</v>
      </c>
      <c r="P201" s="38">
        <v>843</v>
      </c>
      <c r="Q201" s="38">
        <v>905</v>
      </c>
      <c r="R201" s="38">
        <v>610</v>
      </c>
      <c r="S201" s="38">
        <f>SUM(Table1[[#This Row],[January]:[December]])</f>
        <v>6785</v>
      </c>
    </row>
    <row r="202" spans="1:19" ht="29.5" hidden="1">
      <c r="A202" s="38" t="str">
        <f>_xlfn.CONCAT(B202,"-",C202)</f>
        <v>507-Centrifuges</v>
      </c>
      <c r="B202" s="38">
        <f>INDEX(Prefixes!$A$3:$B$22, MATCH(Data!C400,Prefixes!$B$3:$B$22, 1), 1)</f>
        <v>507</v>
      </c>
      <c r="C202" s="37" t="s">
        <v>43</v>
      </c>
      <c r="D202" s="38">
        <v>490396</v>
      </c>
      <c r="E202" s="36" t="s">
        <v>645</v>
      </c>
      <c r="F202" s="38">
        <v>86</v>
      </c>
      <c r="G202" s="38">
        <v>661</v>
      </c>
      <c r="H202" s="38">
        <v>799</v>
      </c>
      <c r="I202" s="38">
        <v>895</v>
      </c>
      <c r="J202" s="38">
        <v>351</v>
      </c>
      <c r="K202" s="38">
        <v>355</v>
      </c>
      <c r="L202" s="38">
        <v>767</v>
      </c>
      <c r="M202" s="38">
        <v>907</v>
      </c>
      <c r="N202" s="38">
        <v>325</v>
      </c>
      <c r="O202" s="38">
        <v>589</v>
      </c>
      <c r="P202" s="38">
        <v>237</v>
      </c>
      <c r="Q202" s="38">
        <v>494</v>
      </c>
      <c r="R202" s="38">
        <v>400</v>
      </c>
      <c r="S202" s="38">
        <f>SUM(Table1[[#This Row],[January]:[December]])</f>
        <v>6780</v>
      </c>
    </row>
    <row r="203" spans="1:19" ht="29.5" hidden="1">
      <c r="A203" s="38" t="str">
        <f>_xlfn.CONCAT(B203,"-",C203)</f>
        <v>505-Autoclave</v>
      </c>
      <c r="B203" s="38">
        <f>INDEX(Prefixes!$A$3:$B$22, MATCH(Data!C62,Prefixes!$B$3:$B$22, 1), 1)</f>
        <v>505</v>
      </c>
      <c r="C203" s="37" t="s">
        <v>82</v>
      </c>
      <c r="D203" s="38">
        <v>490058</v>
      </c>
      <c r="E203" s="36" t="s">
        <v>593</v>
      </c>
      <c r="F203" s="38">
        <v>38</v>
      </c>
      <c r="G203" s="38">
        <v>925</v>
      </c>
      <c r="H203" s="38">
        <v>860</v>
      </c>
      <c r="I203" s="38">
        <v>619</v>
      </c>
      <c r="J203" s="38">
        <v>797</v>
      </c>
      <c r="K203" s="38">
        <v>212</v>
      </c>
      <c r="L203" s="38">
        <v>146</v>
      </c>
      <c r="M203" s="38">
        <v>430</v>
      </c>
      <c r="N203" s="38">
        <v>668</v>
      </c>
      <c r="O203" s="38">
        <v>672</v>
      </c>
      <c r="P203" s="38">
        <v>82</v>
      </c>
      <c r="Q203" s="38">
        <v>925</v>
      </c>
      <c r="R203" s="38">
        <v>439</v>
      </c>
      <c r="S203" s="38">
        <f>SUM(Table1[[#This Row],[January]:[December]])</f>
        <v>6775</v>
      </c>
    </row>
    <row r="204" spans="1:19" hidden="1">
      <c r="A204" s="38" t="str">
        <f>_xlfn.CONCAT(B204,"-",C204)</f>
        <v>505-Bath</v>
      </c>
      <c r="B204" s="38">
        <f>INDEX(Prefixes!$A$3:$B$22, MATCH(Data!C240,Prefixes!$B$3:$B$22, 1), 1)</f>
        <v>505</v>
      </c>
      <c r="C204" s="37" t="s">
        <v>39</v>
      </c>
      <c r="D204" s="38">
        <v>490236</v>
      </c>
      <c r="E204" s="36" t="s">
        <v>773</v>
      </c>
      <c r="F204" s="38">
        <v>75</v>
      </c>
      <c r="G204" s="38">
        <v>61</v>
      </c>
      <c r="H204" s="38">
        <v>477</v>
      </c>
      <c r="I204" s="38">
        <v>731</v>
      </c>
      <c r="J204" s="38">
        <v>299</v>
      </c>
      <c r="K204" s="38">
        <v>926</v>
      </c>
      <c r="L204" s="38">
        <v>280</v>
      </c>
      <c r="M204" s="38">
        <v>916</v>
      </c>
      <c r="N204" s="38">
        <v>169</v>
      </c>
      <c r="O204" s="38">
        <v>323</v>
      </c>
      <c r="P204" s="38">
        <v>760</v>
      </c>
      <c r="Q204" s="38">
        <v>860</v>
      </c>
      <c r="R204" s="38">
        <v>970</v>
      </c>
      <c r="S204" s="38">
        <f>SUM(Table1[[#This Row],[January]:[December]])</f>
        <v>6772</v>
      </c>
    </row>
    <row r="205" spans="1:19" hidden="1">
      <c r="A205" s="38" t="str">
        <f>_xlfn.CONCAT(B205,"-",C205)</f>
        <v>513-Bath</v>
      </c>
      <c r="B205" s="38">
        <f>INDEX(Prefixes!$A$3:$B$22, MATCH(Data!C213,Prefixes!$B$3:$B$22, 1), 1)</f>
        <v>513</v>
      </c>
      <c r="C205" s="37" t="s">
        <v>39</v>
      </c>
      <c r="D205" s="38">
        <v>490209</v>
      </c>
      <c r="E205" s="36" t="s">
        <v>464</v>
      </c>
      <c r="F205" s="38">
        <v>54</v>
      </c>
      <c r="G205" s="38">
        <v>26</v>
      </c>
      <c r="H205" s="38">
        <v>939</v>
      </c>
      <c r="I205" s="38">
        <v>602</v>
      </c>
      <c r="J205" s="38">
        <v>865</v>
      </c>
      <c r="K205" s="38">
        <v>455</v>
      </c>
      <c r="L205" s="38">
        <v>607</v>
      </c>
      <c r="M205" s="38">
        <v>862</v>
      </c>
      <c r="N205" s="38">
        <v>242</v>
      </c>
      <c r="O205" s="38">
        <v>603</v>
      </c>
      <c r="P205" s="38">
        <v>820</v>
      </c>
      <c r="Q205" s="38">
        <v>285</v>
      </c>
      <c r="R205" s="38">
        <v>465</v>
      </c>
      <c r="S205" s="38">
        <f>SUM(Table1[[#This Row],[January]:[December]])</f>
        <v>6771</v>
      </c>
    </row>
    <row r="206" spans="1:19" ht="29.5" hidden="1">
      <c r="A206" s="38" t="str">
        <f>_xlfn.CONCAT(B206,"-",C206)</f>
        <v>513-Centrifuges</v>
      </c>
      <c r="B206" s="38">
        <f>INDEX(Prefixes!$A$3:$B$22, MATCH(Data!C446,Prefixes!$B$3:$B$22, 1), 1)</f>
        <v>513</v>
      </c>
      <c r="C206" s="37" t="s">
        <v>43</v>
      </c>
      <c r="D206" s="38">
        <v>490442</v>
      </c>
      <c r="E206" s="36" t="s">
        <v>268</v>
      </c>
      <c r="F206" s="38">
        <v>15</v>
      </c>
      <c r="G206" s="38">
        <v>399</v>
      </c>
      <c r="H206" s="38">
        <v>979</v>
      </c>
      <c r="I206" s="38">
        <v>932</v>
      </c>
      <c r="J206" s="38">
        <v>179</v>
      </c>
      <c r="K206" s="38">
        <v>31</v>
      </c>
      <c r="L206" s="38">
        <v>980</v>
      </c>
      <c r="M206" s="38">
        <v>945</v>
      </c>
      <c r="N206" s="38">
        <v>626</v>
      </c>
      <c r="O206" s="38">
        <v>232</v>
      </c>
      <c r="P206" s="38">
        <v>743</v>
      </c>
      <c r="Q206" s="38">
        <v>615</v>
      </c>
      <c r="R206" s="38">
        <v>103</v>
      </c>
      <c r="S206" s="38">
        <f>SUM(Table1[[#This Row],[January]:[December]])</f>
        <v>6764</v>
      </c>
    </row>
    <row r="207" spans="1:19" ht="29.5" hidden="1">
      <c r="A207" s="38" t="str">
        <f>_xlfn.CONCAT(B207,"-",C207)</f>
        <v>513-Microscopes</v>
      </c>
      <c r="B207" s="38">
        <f>INDEX(Prefixes!$A$3:$B$22, MATCH(Data!C733,Prefixes!$B$3:$B$22, 1), 1)</f>
        <v>513</v>
      </c>
      <c r="C207" s="37" t="s">
        <v>48</v>
      </c>
      <c r="D207" s="38">
        <v>490729</v>
      </c>
      <c r="E207" s="36" t="s">
        <v>402</v>
      </c>
      <c r="F207" s="38">
        <v>94</v>
      </c>
      <c r="G207" s="38">
        <v>131</v>
      </c>
      <c r="H207" s="38">
        <v>680</v>
      </c>
      <c r="I207" s="38">
        <v>793</v>
      </c>
      <c r="J207" s="38">
        <v>756</v>
      </c>
      <c r="K207" s="38">
        <v>390</v>
      </c>
      <c r="L207" s="38">
        <v>616</v>
      </c>
      <c r="M207" s="38">
        <v>519</v>
      </c>
      <c r="N207" s="38">
        <v>638</v>
      </c>
      <c r="O207" s="38">
        <v>565</v>
      </c>
      <c r="P207" s="38">
        <v>617</v>
      </c>
      <c r="Q207" s="38">
        <v>503</v>
      </c>
      <c r="R207" s="38">
        <v>551</v>
      </c>
      <c r="S207" s="38">
        <f>SUM(Table1[[#This Row],[January]:[December]])</f>
        <v>6759</v>
      </c>
    </row>
    <row r="208" spans="1:19" hidden="1">
      <c r="A208" s="38" t="str">
        <f>_xlfn.CONCAT(B208,"-",C208)</f>
        <v>505-Spectrophotometers</v>
      </c>
      <c r="B208" s="38">
        <f>INDEX(Prefixes!$A$3:$B$22, MATCH(Data!C788,Prefixes!$B$3:$B$22, 1), 1)</f>
        <v>505</v>
      </c>
      <c r="C208" s="37" t="s">
        <v>41</v>
      </c>
      <c r="D208" s="38">
        <v>490784</v>
      </c>
      <c r="E208" s="36" t="s">
        <v>111</v>
      </c>
      <c r="F208" s="38">
        <v>92</v>
      </c>
      <c r="G208" s="38">
        <v>556</v>
      </c>
      <c r="H208" s="38">
        <v>871</v>
      </c>
      <c r="I208" s="38">
        <v>517</v>
      </c>
      <c r="J208" s="38">
        <v>899</v>
      </c>
      <c r="K208" s="38">
        <v>246</v>
      </c>
      <c r="L208" s="38">
        <v>992</v>
      </c>
      <c r="M208" s="38">
        <v>967</v>
      </c>
      <c r="N208" s="38">
        <v>235</v>
      </c>
      <c r="O208" s="38">
        <v>544</v>
      </c>
      <c r="P208" s="38">
        <v>385</v>
      </c>
      <c r="Q208" s="38">
        <v>375</v>
      </c>
      <c r="R208" s="38">
        <v>171</v>
      </c>
      <c r="S208" s="38">
        <f>SUM(Table1[[#This Row],[January]:[December]])</f>
        <v>6758</v>
      </c>
    </row>
    <row r="209" spans="1:19" hidden="1">
      <c r="A209" s="38" t="str">
        <f>_xlfn.CONCAT(B209,"-",C209)</f>
        <v>500-Centrifuges</v>
      </c>
      <c r="B209" s="38">
        <f>INDEX(Prefixes!$A$3:$B$22, MATCH(Data!C379,Prefixes!$B$3:$B$22, 1), 1)</f>
        <v>500</v>
      </c>
      <c r="C209" s="37" t="s">
        <v>43</v>
      </c>
      <c r="D209" s="38">
        <v>490375</v>
      </c>
      <c r="E209" s="36" t="s">
        <v>326</v>
      </c>
      <c r="F209" s="38">
        <v>34</v>
      </c>
      <c r="G209" s="38">
        <v>879</v>
      </c>
      <c r="H209" s="38">
        <v>67</v>
      </c>
      <c r="I209" s="38">
        <v>194</v>
      </c>
      <c r="J209" s="38">
        <v>624</v>
      </c>
      <c r="K209" s="38">
        <v>317</v>
      </c>
      <c r="L209" s="38">
        <v>662</v>
      </c>
      <c r="M209" s="38">
        <v>840</v>
      </c>
      <c r="N209" s="38">
        <v>111</v>
      </c>
      <c r="O209" s="38">
        <v>310</v>
      </c>
      <c r="P209" s="38">
        <v>983</v>
      </c>
      <c r="Q209" s="38">
        <v>770</v>
      </c>
      <c r="R209" s="38">
        <v>999</v>
      </c>
      <c r="S209" s="38">
        <f>SUM(Table1[[#This Row],[January]:[December]])</f>
        <v>6756</v>
      </c>
    </row>
    <row r="210" spans="1:19" hidden="1">
      <c r="A210" s="38" t="str">
        <f>_xlfn.CONCAT(B210,"-",C210)</f>
        <v>503-Bath</v>
      </c>
      <c r="B210" s="38">
        <f>INDEX(Prefixes!$A$3:$B$22, MATCH(Data!C160,Prefixes!$B$3:$B$22, 1), 1)</f>
        <v>503</v>
      </c>
      <c r="C210" s="37" t="s">
        <v>39</v>
      </c>
      <c r="D210" s="38">
        <v>490156</v>
      </c>
      <c r="E210" s="36" t="s">
        <v>104</v>
      </c>
      <c r="F210" s="38">
        <v>67</v>
      </c>
      <c r="G210" s="38">
        <v>914</v>
      </c>
      <c r="H210" s="38">
        <v>135</v>
      </c>
      <c r="I210" s="38">
        <v>282</v>
      </c>
      <c r="J210" s="38">
        <v>341</v>
      </c>
      <c r="K210" s="38">
        <v>713</v>
      </c>
      <c r="L210" s="38">
        <v>195</v>
      </c>
      <c r="M210" s="38">
        <v>995</v>
      </c>
      <c r="N210" s="38">
        <v>773</v>
      </c>
      <c r="O210" s="38">
        <v>572</v>
      </c>
      <c r="P210" s="38">
        <v>490</v>
      </c>
      <c r="Q210" s="38">
        <v>990</v>
      </c>
      <c r="R210" s="38">
        <v>353</v>
      </c>
      <c r="S210" s="38">
        <f>SUM(Table1[[#This Row],[January]:[December]])</f>
        <v>6753</v>
      </c>
    </row>
    <row r="211" spans="1:19" ht="29.5" hidden="1">
      <c r="A211" s="38" t="str">
        <f>_xlfn.CONCAT(B211,"-",C211)</f>
        <v>501-Centrifuges</v>
      </c>
      <c r="B211" s="38">
        <f>INDEX(Prefixes!$A$3:$B$22, MATCH(Data!C551,Prefixes!$B$3:$B$22, 1), 1)</f>
        <v>501</v>
      </c>
      <c r="C211" s="37" t="s">
        <v>43</v>
      </c>
      <c r="D211" s="38">
        <v>490547</v>
      </c>
      <c r="E211" s="36" t="s">
        <v>718</v>
      </c>
      <c r="F211" s="38">
        <v>96</v>
      </c>
      <c r="G211" s="38">
        <v>803</v>
      </c>
      <c r="H211" s="38">
        <v>22</v>
      </c>
      <c r="I211" s="38">
        <v>764</v>
      </c>
      <c r="J211" s="38">
        <v>65</v>
      </c>
      <c r="K211" s="38">
        <v>466</v>
      </c>
      <c r="L211" s="38">
        <v>781</v>
      </c>
      <c r="M211" s="38">
        <v>529</v>
      </c>
      <c r="N211" s="38">
        <v>382</v>
      </c>
      <c r="O211" s="38">
        <v>862</v>
      </c>
      <c r="P211" s="38">
        <v>738</v>
      </c>
      <c r="Q211" s="38">
        <v>592</v>
      </c>
      <c r="R211" s="38">
        <v>749</v>
      </c>
      <c r="S211" s="38">
        <f>SUM(Table1[[#This Row],[January]:[December]])</f>
        <v>6753</v>
      </c>
    </row>
    <row r="212" spans="1:19" ht="29.5" hidden="1">
      <c r="A212" s="38" t="str">
        <f>_xlfn.CONCAT(B212,"-",C212)</f>
        <v>505-Balances</v>
      </c>
      <c r="B212" s="38">
        <f>INDEX(Prefixes!$A$3:$B$22, MATCH(Data!C124,Prefixes!$B$3:$B$22, 1), 1)</f>
        <v>505</v>
      </c>
      <c r="C212" s="37" t="s">
        <v>75</v>
      </c>
      <c r="D212" s="38">
        <v>490120</v>
      </c>
      <c r="E212" s="36" t="s">
        <v>588</v>
      </c>
      <c r="F212" s="38">
        <v>48</v>
      </c>
      <c r="G212" s="38">
        <v>398</v>
      </c>
      <c r="H212" s="38">
        <v>618</v>
      </c>
      <c r="I212" s="38">
        <v>602</v>
      </c>
      <c r="J212" s="38">
        <v>204</v>
      </c>
      <c r="K212" s="38">
        <v>716</v>
      </c>
      <c r="L212" s="38">
        <v>573</v>
      </c>
      <c r="M212" s="38">
        <v>916</v>
      </c>
      <c r="N212" s="38">
        <v>259</v>
      </c>
      <c r="O212" s="38">
        <v>408</v>
      </c>
      <c r="P212" s="38">
        <v>443</v>
      </c>
      <c r="Q212" s="38">
        <v>763</v>
      </c>
      <c r="R212" s="38">
        <v>851</v>
      </c>
      <c r="S212" s="38">
        <f>SUM(Table1[[#This Row],[January]:[December]])</f>
        <v>6751</v>
      </c>
    </row>
    <row r="213" spans="1:19" hidden="1">
      <c r="A213" s="38" t="str">
        <f>_xlfn.CONCAT(B213,"-",C213)</f>
        <v>515-Centrifuges</v>
      </c>
      <c r="B213" s="38">
        <f>INDEX(Prefixes!$A$3:$B$22, MATCH(Data!C368,Prefixes!$B$3:$B$22, 1), 1)</f>
        <v>515</v>
      </c>
      <c r="C213" s="37" t="s">
        <v>43</v>
      </c>
      <c r="D213" s="38">
        <v>490364</v>
      </c>
      <c r="E213" s="36" t="s">
        <v>106</v>
      </c>
      <c r="F213" s="38">
        <v>53</v>
      </c>
      <c r="G213" s="38">
        <v>448</v>
      </c>
      <c r="H213" s="38">
        <v>475</v>
      </c>
      <c r="I213" s="38">
        <v>647</v>
      </c>
      <c r="J213" s="38">
        <v>996</v>
      </c>
      <c r="K213" s="38">
        <v>168</v>
      </c>
      <c r="L213" s="38">
        <v>597</v>
      </c>
      <c r="M213" s="38">
        <v>597</v>
      </c>
      <c r="N213" s="38">
        <v>552</v>
      </c>
      <c r="O213" s="38">
        <v>289</v>
      </c>
      <c r="P213" s="38">
        <v>935</v>
      </c>
      <c r="Q213" s="38">
        <v>191</v>
      </c>
      <c r="R213" s="38">
        <v>853</v>
      </c>
      <c r="S213" s="38">
        <f>SUM(Table1[[#This Row],[January]:[December]])</f>
        <v>6748</v>
      </c>
    </row>
    <row r="214" spans="1:19" ht="29.5" hidden="1">
      <c r="A214" s="38" t="str">
        <f>_xlfn.CONCAT(B214,"-",C214)</f>
        <v>505-Biohood</v>
      </c>
      <c r="B214" s="38">
        <f>INDEX(Prefixes!$A$3:$B$22, MATCH(Data!C295,Prefixes!$B$3:$B$22, 1), 1)</f>
        <v>505</v>
      </c>
      <c r="C214" s="37" t="s">
        <v>65</v>
      </c>
      <c r="D214" s="38">
        <v>490291</v>
      </c>
      <c r="E214" s="36" t="s">
        <v>857</v>
      </c>
      <c r="F214" s="38">
        <v>40</v>
      </c>
      <c r="G214" s="38">
        <v>307</v>
      </c>
      <c r="H214" s="38">
        <v>354</v>
      </c>
      <c r="I214" s="38">
        <v>738</v>
      </c>
      <c r="J214" s="38">
        <v>33</v>
      </c>
      <c r="K214" s="38">
        <v>251</v>
      </c>
      <c r="L214" s="38">
        <v>987</v>
      </c>
      <c r="M214" s="38">
        <v>723</v>
      </c>
      <c r="N214" s="38">
        <v>785</v>
      </c>
      <c r="O214" s="38">
        <v>518</v>
      </c>
      <c r="P214" s="38">
        <v>555</v>
      </c>
      <c r="Q214" s="38">
        <v>517</v>
      </c>
      <c r="R214" s="38">
        <v>979</v>
      </c>
      <c r="S214" s="38">
        <f>SUM(Table1[[#This Row],[January]:[December]])</f>
        <v>6747</v>
      </c>
    </row>
    <row r="215" spans="1:19" hidden="1">
      <c r="A215" s="38" t="str">
        <f>_xlfn.CONCAT(B215,"-",C215)</f>
        <v>505-Analyzer</v>
      </c>
      <c r="B215" s="38">
        <f>INDEX(Prefixes!$A$3:$B$22, MATCH(Data!C23,Prefixes!$B$3:$B$22, 1), 1)</f>
        <v>505</v>
      </c>
      <c r="C215" s="37" t="s">
        <v>56</v>
      </c>
      <c r="D215" s="38">
        <v>490019</v>
      </c>
      <c r="E215" s="36" t="s">
        <v>396</v>
      </c>
      <c r="F215" s="38">
        <v>24</v>
      </c>
      <c r="G215" s="38">
        <v>647</v>
      </c>
      <c r="H215" s="38">
        <v>200</v>
      </c>
      <c r="I215" s="38">
        <v>629</v>
      </c>
      <c r="J215" s="38">
        <v>242</v>
      </c>
      <c r="K215" s="38">
        <v>551</v>
      </c>
      <c r="L215" s="38">
        <v>208</v>
      </c>
      <c r="M215" s="38">
        <v>967</v>
      </c>
      <c r="N215" s="38">
        <v>897</v>
      </c>
      <c r="O215" s="38">
        <v>438</v>
      </c>
      <c r="P215" s="38">
        <v>929</v>
      </c>
      <c r="Q215" s="38">
        <v>98</v>
      </c>
      <c r="R215" s="38">
        <v>938</v>
      </c>
      <c r="S215" s="38">
        <f>SUM(Table1[[#This Row],[January]:[December]])</f>
        <v>6744</v>
      </c>
    </row>
    <row r="216" spans="1:19" hidden="1">
      <c r="A216" s="38" t="str">
        <f>_xlfn.CONCAT(B216,"-",C216)</f>
        <v>505-Evaporators</v>
      </c>
      <c r="B216" s="38">
        <f>INDEX(Prefixes!$A$3:$B$22, MATCH(Data!C663,Prefixes!$B$3:$B$22, 1), 1)</f>
        <v>505</v>
      </c>
      <c r="C216" s="37" t="s">
        <v>63</v>
      </c>
      <c r="D216" s="38">
        <v>490659</v>
      </c>
      <c r="E216" s="36" t="s">
        <v>852</v>
      </c>
      <c r="F216" s="38">
        <v>40</v>
      </c>
      <c r="G216" s="38">
        <v>544</v>
      </c>
      <c r="H216" s="38">
        <v>626</v>
      </c>
      <c r="I216" s="38">
        <v>523</v>
      </c>
      <c r="J216" s="38">
        <v>642</v>
      </c>
      <c r="K216" s="38">
        <v>138</v>
      </c>
      <c r="L216" s="38">
        <v>945</v>
      </c>
      <c r="M216" s="38">
        <v>226</v>
      </c>
      <c r="N216" s="38">
        <v>507</v>
      </c>
      <c r="O216" s="38">
        <v>769</v>
      </c>
      <c r="P216" s="38">
        <v>882</v>
      </c>
      <c r="Q216" s="38">
        <v>508</v>
      </c>
      <c r="R216" s="38">
        <v>427</v>
      </c>
      <c r="S216" s="38">
        <f>SUM(Table1[[#This Row],[January]:[December]])</f>
        <v>6737</v>
      </c>
    </row>
    <row r="217" spans="1:19" hidden="1">
      <c r="A217" s="38" t="str">
        <f>_xlfn.CONCAT(B217,"-",C217)</f>
        <v>525-Centrifuges</v>
      </c>
      <c r="B217" s="38">
        <f>INDEX(Prefixes!$A$3:$B$22, MATCH(Data!C536,Prefixes!$B$3:$B$22, 1), 1)</f>
        <v>525</v>
      </c>
      <c r="C217" s="37" t="s">
        <v>43</v>
      </c>
      <c r="D217" s="38">
        <v>490532</v>
      </c>
      <c r="E217" s="36" t="s">
        <v>670</v>
      </c>
      <c r="F217" s="38">
        <v>17</v>
      </c>
      <c r="G217" s="38">
        <v>397</v>
      </c>
      <c r="H217" s="38">
        <v>673</v>
      </c>
      <c r="I217" s="38">
        <v>466</v>
      </c>
      <c r="J217" s="38">
        <v>5</v>
      </c>
      <c r="K217" s="38">
        <v>711</v>
      </c>
      <c r="L217" s="38">
        <v>965</v>
      </c>
      <c r="M217" s="38">
        <v>486</v>
      </c>
      <c r="N217" s="38">
        <v>652</v>
      </c>
      <c r="O217" s="38">
        <v>653</v>
      </c>
      <c r="P217" s="38">
        <v>514</v>
      </c>
      <c r="Q217" s="38">
        <v>419</v>
      </c>
      <c r="R217" s="38">
        <v>792</v>
      </c>
      <c r="S217" s="38">
        <f>SUM(Table1[[#This Row],[January]:[December]])</f>
        <v>6733</v>
      </c>
    </row>
    <row r="218" spans="1:19" hidden="1">
      <c r="A218" s="38" t="str">
        <f>_xlfn.CONCAT(B218,"-",C218)</f>
        <v>517-Centrifuges</v>
      </c>
      <c r="B218" s="38">
        <f>INDEX(Prefixes!$A$3:$B$22, MATCH(Data!C402,Prefixes!$B$3:$B$22, 1), 1)</f>
        <v>517</v>
      </c>
      <c r="C218" s="37" t="s">
        <v>43</v>
      </c>
      <c r="D218" s="38">
        <v>490398</v>
      </c>
      <c r="E218" s="36" t="s">
        <v>647</v>
      </c>
      <c r="F218" s="38">
        <v>99</v>
      </c>
      <c r="G218" s="38">
        <v>968</v>
      </c>
      <c r="H218" s="38">
        <v>491</v>
      </c>
      <c r="I218" s="38">
        <v>238</v>
      </c>
      <c r="J218" s="38">
        <v>518</v>
      </c>
      <c r="K218" s="38">
        <v>905</v>
      </c>
      <c r="L218" s="38">
        <v>632</v>
      </c>
      <c r="M218" s="38">
        <v>400</v>
      </c>
      <c r="N218" s="38">
        <v>482</v>
      </c>
      <c r="O218" s="38">
        <v>558</v>
      </c>
      <c r="P218" s="38">
        <v>571</v>
      </c>
      <c r="Q218" s="38">
        <v>135</v>
      </c>
      <c r="R218" s="38">
        <v>826</v>
      </c>
      <c r="S218" s="38">
        <f>SUM(Table1[[#This Row],[January]:[December]])</f>
        <v>6724</v>
      </c>
    </row>
    <row r="219" spans="1:19" hidden="1">
      <c r="A219" s="38" t="str">
        <f>_xlfn.CONCAT(B219,"-",C219)</f>
        <v>513-Analyzer</v>
      </c>
      <c r="B219" s="38">
        <f>INDEX(Prefixes!$A$3:$B$22, MATCH(Data!C10,Prefixes!$B$3:$B$22, 1), 1)</f>
        <v>513</v>
      </c>
      <c r="C219" s="37" t="s">
        <v>56</v>
      </c>
      <c r="D219" s="38">
        <v>490006</v>
      </c>
      <c r="E219" s="36" t="s">
        <v>117</v>
      </c>
      <c r="F219" s="38">
        <v>90</v>
      </c>
      <c r="G219" s="38">
        <v>941</v>
      </c>
      <c r="H219" s="38">
        <v>303</v>
      </c>
      <c r="I219" s="38">
        <v>572</v>
      </c>
      <c r="J219" s="38">
        <v>172</v>
      </c>
      <c r="K219" s="38">
        <v>120</v>
      </c>
      <c r="L219" s="38">
        <v>900</v>
      </c>
      <c r="M219" s="38">
        <v>971</v>
      </c>
      <c r="N219" s="38">
        <v>500</v>
      </c>
      <c r="O219" s="38">
        <v>719</v>
      </c>
      <c r="P219" s="38">
        <v>348</v>
      </c>
      <c r="Q219" s="38">
        <v>462</v>
      </c>
      <c r="R219" s="38">
        <v>714</v>
      </c>
      <c r="S219" s="38">
        <f>SUM(Table1[[#This Row],[January]:[December]])</f>
        <v>6722</v>
      </c>
    </row>
    <row r="220" spans="1:19" hidden="1">
      <c r="A220" s="38" t="str">
        <f>_xlfn.CONCAT(B220,"-",C220)</f>
        <v>513-Cell Disrupters</v>
      </c>
      <c r="B220" s="38">
        <f>INDEX(Prefixes!$A$3:$B$22, MATCH(Data!C307,Prefixes!$B$3:$B$22, 1), 1)</f>
        <v>513</v>
      </c>
      <c r="C220" s="37" t="s">
        <v>50</v>
      </c>
      <c r="D220" s="38">
        <v>490303</v>
      </c>
      <c r="E220" s="36" t="s">
        <v>399</v>
      </c>
      <c r="F220" s="38">
        <v>32</v>
      </c>
      <c r="G220" s="38">
        <v>768</v>
      </c>
      <c r="H220" s="38">
        <v>933</v>
      </c>
      <c r="I220" s="38">
        <v>496</v>
      </c>
      <c r="J220" s="38">
        <v>484</v>
      </c>
      <c r="K220" s="38">
        <v>390</v>
      </c>
      <c r="L220" s="38">
        <v>462</v>
      </c>
      <c r="M220" s="38">
        <v>745</v>
      </c>
      <c r="N220" s="38">
        <v>929</v>
      </c>
      <c r="O220" s="38">
        <v>758</v>
      </c>
      <c r="P220" s="38">
        <v>293</v>
      </c>
      <c r="Q220" s="38">
        <v>377</v>
      </c>
      <c r="R220" s="38">
        <v>86</v>
      </c>
      <c r="S220" s="38">
        <f>SUM(Table1[[#This Row],[January]:[December]])</f>
        <v>6721</v>
      </c>
    </row>
    <row r="221" spans="1:19" hidden="1">
      <c r="A221" s="38" t="str">
        <f>_xlfn.CONCAT(B221,"-",C221)</f>
        <v>509-Centrifuges</v>
      </c>
      <c r="B221" s="38">
        <f>INDEX(Prefixes!$A$3:$B$22, MATCH(Data!C428,Prefixes!$B$3:$B$22, 1), 1)</f>
        <v>509</v>
      </c>
      <c r="C221" s="37" t="s">
        <v>43</v>
      </c>
      <c r="D221" s="38">
        <v>490424</v>
      </c>
      <c r="E221" s="36" t="s">
        <v>163</v>
      </c>
      <c r="F221" s="38">
        <v>20</v>
      </c>
      <c r="G221" s="38">
        <v>179</v>
      </c>
      <c r="H221" s="38">
        <v>790</v>
      </c>
      <c r="I221" s="38">
        <v>184</v>
      </c>
      <c r="J221" s="38">
        <v>687</v>
      </c>
      <c r="K221" s="38">
        <v>295</v>
      </c>
      <c r="L221" s="38">
        <v>888</v>
      </c>
      <c r="M221" s="38">
        <v>511</v>
      </c>
      <c r="N221" s="38">
        <v>520</v>
      </c>
      <c r="O221" s="38">
        <v>463</v>
      </c>
      <c r="P221" s="38">
        <v>993</v>
      </c>
      <c r="Q221" s="38">
        <v>636</v>
      </c>
      <c r="R221" s="38">
        <v>551</v>
      </c>
      <c r="S221" s="38">
        <f>SUM(Table1[[#This Row],[January]:[December]])</f>
        <v>6697</v>
      </c>
    </row>
    <row r="222" spans="1:19" hidden="1">
      <c r="A222" s="38" t="str">
        <f>_xlfn.CONCAT(B222,"-",C222)</f>
        <v>507-Cell Disrupters</v>
      </c>
      <c r="B222" s="38">
        <f>INDEX(Prefixes!$A$3:$B$22, MATCH(Data!C306,Prefixes!$B$3:$B$22, 1), 1)</f>
        <v>507</v>
      </c>
      <c r="C222" s="37" t="s">
        <v>50</v>
      </c>
      <c r="D222" s="38">
        <v>490302</v>
      </c>
      <c r="E222" s="36" t="s">
        <v>375</v>
      </c>
      <c r="F222" s="38">
        <v>42</v>
      </c>
      <c r="G222" s="38">
        <v>437</v>
      </c>
      <c r="H222" s="38">
        <v>649</v>
      </c>
      <c r="I222" s="38">
        <v>614</v>
      </c>
      <c r="J222" s="38">
        <v>156</v>
      </c>
      <c r="K222" s="38">
        <v>909</v>
      </c>
      <c r="L222" s="38">
        <v>580</v>
      </c>
      <c r="M222" s="38">
        <v>487</v>
      </c>
      <c r="N222" s="38">
        <v>279</v>
      </c>
      <c r="O222" s="38">
        <v>430</v>
      </c>
      <c r="P222" s="38">
        <v>968</v>
      </c>
      <c r="Q222" s="38">
        <v>658</v>
      </c>
      <c r="R222" s="38">
        <v>523</v>
      </c>
      <c r="S222" s="38">
        <f>SUM(Table1[[#This Row],[January]:[December]])</f>
        <v>6690</v>
      </c>
    </row>
    <row r="223" spans="1:19" hidden="1">
      <c r="A223" s="38" t="str">
        <f>_xlfn.CONCAT(B223,"-",C223)</f>
        <v>513-Centrifuges</v>
      </c>
      <c r="B223" s="38">
        <f>INDEX(Prefixes!$A$3:$B$22, MATCH(Data!C496,Prefixes!$B$3:$B$22, 1), 1)</f>
        <v>513</v>
      </c>
      <c r="C223" s="37" t="s">
        <v>43</v>
      </c>
      <c r="D223" s="38">
        <v>490492</v>
      </c>
      <c r="E223" s="36" t="s">
        <v>406</v>
      </c>
      <c r="F223" s="38">
        <v>99</v>
      </c>
      <c r="G223" s="38">
        <v>320</v>
      </c>
      <c r="H223" s="38">
        <v>336</v>
      </c>
      <c r="I223" s="38">
        <v>811</v>
      </c>
      <c r="J223" s="38">
        <v>678</v>
      </c>
      <c r="K223" s="38">
        <v>925</v>
      </c>
      <c r="L223" s="38">
        <v>186</v>
      </c>
      <c r="M223" s="38">
        <v>152</v>
      </c>
      <c r="N223" s="38">
        <v>885</v>
      </c>
      <c r="O223" s="38">
        <v>952</v>
      </c>
      <c r="P223" s="38">
        <v>16</v>
      </c>
      <c r="Q223" s="38">
        <v>815</v>
      </c>
      <c r="R223" s="38">
        <v>600</v>
      </c>
      <c r="S223" s="38">
        <f>SUM(Table1[[#This Row],[January]:[December]])</f>
        <v>6676</v>
      </c>
    </row>
    <row r="224" spans="1:19" ht="29.5" hidden="1">
      <c r="A224" s="38" t="str">
        <f>_xlfn.CONCAT(B224,"-",C224)</f>
        <v>513-Balances</v>
      </c>
      <c r="B224" s="38">
        <f>INDEX(Prefixes!$A$3:$B$22, MATCH(Data!C86,Prefixes!$B$3:$B$22, 1), 1)</f>
        <v>513</v>
      </c>
      <c r="C224" s="37" t="s">
        <v>75</v>
      </c>
      <c r="D224" s="38">
        <v>490082</v>
      </c>
      <c r="E224" s="36" t="s">
        <v>225</v>
      </c>
      <c r="F224" s="38">
        <v>56</v>
      </c>
      <c r="G224" s="38">
        <v>998</v>
      </c>
      <c r="H224" s="38">
        <v>549</v>
      </c>
      <c r="I224" s="38">
        <v>794</v>
      </c>
      <c r="J224" s="38">
        <v>885</v>
      </c>
      <c r="K224" s="38">
        <v>936</v>
      </c>
      <c r="L224" s="38">
        <v>107</v>
      </c>
      <c r="M224" s="38">
        <v>910</v>
      </c>
      <c r="N224" s="38">
        <v>281</v>
      </c>
      <c r="O224" s="38">
        <v>221</v>
      </c>
      <c r="P224" s="38">
        <v>661</v>
      </c>
      <c r="Q224" s="38">
        <v>175</v>
      </c>
      <c r="R224" s="38">
        <v>147</v>
      </c>
      <c r="S224" s="38">
        <f>SUM(Table1[[#This Row],[January]:[December]])</f>
        <v>6664</v>
      </c>
    </row>
    <row r="225" spans="1:19" ht="29.5" hidden="1">
      <c r="A225" s="38" t="str">
        <f>_xlfn.CONCAT(B225,"-",C225)</f>
        <v>513-Balances</v>
      </c>
      <c r="B225" s="38">
        <f>INDEX(Prefixes!$A$3:$B$22, MATCH(Data!C116,Prefixes!$B$3:$B$22, 1), 1)</f>
        <v>513</v>
      </c>
      <c r="C225" s="37" t="s">
        <v>75</v>
      </c>
      <c r="D225" s="38">
        <v>490112</v>
      </c>
      <c r="E225" s="36" t="s">
        <v>544</v>
      </c>
      <c r="F225" s="38">
        <v>88</v>
      </c>
      <c r="G225" s="38">
        <v>64</v>
      </c>
      <c r="H225" s="38">
        <v>490</v>
      </c>
      <c r="I225" s="38">
        <v>364</v>
      </c>
      <c r="J225" s="38">
        <v>721</v>
      </c>
      <c r="K225" s="38">
        <v>856</v>
      </c>
      <c r="L225" s="38">
        <v>270</v>
      </c>
      <c r="M225" s="38">
        <v>861</v>
      </c>
      <c r="N225" s="38">
        <v>646</v>
      </c>
      <c r="O225" s="38">
        <v>911</v>
      </c>
      <c r="P225" s="38">
        <v>350</v>
      </c>
      <c r="Q225" s="38">
        <v>153</v>
      </c>
      <c r="R225" s="38">
        <v>971</v>
      </c>
      <c r="S225" s="38">
        <f>SUM(Table1[[#This Row],[January]:[December]])</f>
        <v>6657</v>
      </c>
    </row>
    <row r="226" spans="1:19" hidden="1">
      <c r="A226" s="38" t="str">
        <f>_xlfn.CONCAT(B226,"-",C226)</f>
        <v>503-Microscopes</v>
      </c>
      <c r="B226" s="38">
        <f>INDEX(Prefixes!$A$3:$B$22, MATCH(Data!C756,Prefixes!$B$3:$B$22, 1), 1)</f>
        <v>503</v>
      </c>
      <c r="C226" s="37" t="s">
        <v>48</v>
      </c>
      <c r="D226" s="38">
        <v>490752</v>
      </c>
      <c r="E226" s="36" t="s">
        <v>837</v>
      </c>
      <c r="F226" s="38">
        <v>33</v>
      </c>
      <c r="G226" s="38">
        <v>916</v>
      </c>
      <c r="H226" s="38">
        <v>642</v>
      </c>
      <c r="I226" s="38">
        <v>606</v>
      </c>
      <c r="J226" s="38">
        <v>377</v>
      </c>
      <c r="K226" s="38">
        <v>597</v>
      </c>
      <c r="L226" s="38">
        <v>385</v>
      </c>
      <c r="M226" s="38">
        <v>965</v>
      </c>
      <c r="N226" s="38">
        <v>810</v>
      </c>
      <c r="O226" s="38">
        <v>544</v>
      </c>
      <c r="P226" s="38">
        <v>376</v>
      </c>
      <c r="Q226" s="38">
        <v>262</v>
      </c>
      <c r="R226" s="38">
        <v>175</v>
      </c>
      <c r="S226" s="38">
        <f>SUM(Table1[[#This Row],[January]:[December]])</f>
        <v>6655</v>
      </c>
    </row>
    <row r="227" spans="1:19" hidden="1">
      <c r="A227" s="38" t="str">
        <f>_xlfn.CONCAT(B227,"-",C227)</f>
        <v>503-Analyzer</v>
      </c>
      <c r="B227" s="38">
        <f>INDEX(Prefixes!$A$3:$B$22, MATCH(Data!C29,Prefixes!$B$3:$B$22, 1), 1)</f>
        <v>503</v>
      </c>
      <c r="C227" s="37" t="s">
        <v>56</v>
      </c>
      <c r="D227" s="38">
        <v>490025</v>
      </c>
      <c r="E227" s="36" t="s">
        <v>742</v>
      </c>
      <c r="F227" s="38">
        <v>18</v>
      </c>
      <c r="G227" s="38">
        <v>216</v>
      </c>
      <c r="H227" s="38">
        <v>996</v>
      </c>
      <c r="I227" s="38">
        <v>893</v>
      </c>
      <c r="J227" s="38">
        <v>31</v>
      </c>
      <c r="K227" s="38">
        <v>697</v>
      </c>
      <c r="L227" s="38">
        <v>153</v>
      </c>
      <c r="M227" s="38">
        <v>928</v>
      </c>
      <c r="N227" s="38">
        <v>664</v>
      </c>
      <c r="O227" s="38">
        <v>143</v>
      </c>
      <c r="P227" s="38">
        <v>947</v>
      </c>
      <c r="Q227" s="38">
        <v>41</v>
      </c>
      <c r="R227" s="38">
        <v>941</v>
      </c>
      <c r="S227" s="38">
        <f>SUM(Table1[[#This Row],[January]:[December]])</f>
        <v>6650</v>
      </c>
    </row>
    <row r="228" spans="1:19" hidden="1">
      <c r="A228" s="38" t="str">
        <f>_xlfn.CONCAT(B228,"-",C228)</f>
        <v>513-Centrifuges</v>
      </c>
      <c r="B228" s="38">
        <f>INDEX(Prefixes!$A$3:$B$22, MATCH(Data!C493,Prefixes!$B$3:$B$22, 1), 1)</f>
        <v>513</v>
      </c>
      <c r="C228" s="37" t="s">
        <v>43</v>
      </c>
      <c r="D228" s="38">
        <v>490489</v>
      </c>
      <c r="E228" s="36" t="s">
        <v>395</v>
      </c>
      <c r="F228" s="38">
        <v>53</v>
      </c>
      <c r="G228" s="38">
        <v>406</v>
      </c>
      <c r="H228" s="38">
        <v>621</v>
      </c>
      <c r="I228" s="38">
        <v>748</v>
      </c>
      <c r="J228" s="38">
        <v>675</v>
      </c>
      <c r="K228" s="38">
        <v>594</v>
      </c>
      <c r="L228" s="38">
        <v>40</v>
      </c>
      <c r="M228" s="38">
        <v>928</v>
      </c>
      <c r="N228" s="38">
        <v>731</v>
      </c>
      <c r="O228" s="38">
        <v>190</v>
      </c>
      <c r="P228" s="38">
        <v>891</v>
      </c>
      <c r="Q228" s="38">
        <v>121</v>
      </c>
      <c r="R228" s="38">
        <v>701</v>
      </c>
      <c r="S228" s="38">
        <f>SUM(Table1[[#This Row],[January]:[December]])</f>
        <v>6646</v>
      </c>
    </row>
    <row r="229" spans="1:19" hidden="1">
      <c r="A229" s="38" t="str">
        <f>_xlfn.CONCAT(B229,"-",C229)</f>
        <v>513-Evaporators</v>
      </c>
      <c r="B229" s="38">
        <f>INDEX(Prefixes!$A$3:$B$22, MATCH(Data!C664,Prefixes!$B$3:$B$22, 1), 1)</f>
        <v>513</v>
      </c>
      <c r="C229" s="37" t="s">
        <v>63</v>
      </c>
      <c r="D229" s="38">
        <v>490660</v>
      </c>
      <c r="E229" s="36" t="s">
        <v>873</v>
      </c>
      <c r="F229" s="38">
        <v>23</v>
      </c>
      <c r="G229" s="38">
        <v>940</v>
      </c>
      <c r="H229" s="38">
        <v>624</v>
      </c>
      <c r="I229" s="38">
        <v>169</v>
      </c>
      <c r="J229" s="38">
        <v>467</v>
      </c>
      <c r="K229" s="38">
        <v>905</v>
      </c>
      <c r="L229" s="38">
        <v>761</v>
      </c>
      <c r="M229" s="38">
        <v>695</v>
      </c>
      <c r="N229" s="38">
        <v>223</v>
      </c>
      <c r="O229" s="38">
        <v>130</v>
      </c>
      <c r="P229" s="38">
        <v>243</v>
      </c>
      <c r="Q229" s="38">
        <v>791</v>
      </c>
      <c r="R229" s="38">
        <v>697</v>
      </c>
      <c r="S229" s="38">
        <f>SUM(Table1[[#This Row],[January]:[December]])</f>
        <v>6645</v>
      </c>
    </row>
    <row r="230" spans="1:19" hidden="1">
      <c r="A230" s="38" t="str">
        <f>_xlfn.CONCAT(B230,"-",C230)</f>
        <v>533-Centrifuges</v>
      </c>
      <c r="B230" s="38">
        <f>INDEX(Prefixes!$A$3:$B$22, MATCH(Data!C347,Prefixes!$B$3:$B$22, 1), 1)</f>
        <v>533</v>
      </c>
      <c r="C230" s="37" t="s">
        <v>43</v>
      </c>
      <c r="D230" s="38">
        <v>490343</v>
      </c>
      <c r="E230" s="36" t="s">
        <v>348</v>
      </c>
      <c r="F230" s="38">
        <v>35</v>
      </c>
      <c r="G230" s="38">
        <v>33</v>
      </c>
      <c r="H230" s="38">
        <v>369</v>
      </c>
      <c r="I230" s="38">
        <v>599</v>
      </c>
      <c r="J230" s="38">
        <v>593</v>
      </c>
      <c r="K230" s="38">
        <v>867</v>
      </c>
      <c r="L230" s="38">
        <v>334</v>
      </c>
      <c r="M230" s="38">
        <v>503</v>
      </c>
      <c r="N230" s="38">
        <v>833</v>
      </c>
      <c r="O230" s="38">
        <v>47</v>
      </c>
      <c r="P230" s="38">
        <v>749</v>
      </c>
      <c r="Q230" s="38">
        <v>922</v>
      </c>
      <c r="R230" s="38">
        <v>793</v>
      </c>
      <c r="S230" s="38">
        <f>SUM(Table1[[#This Row],[January]:[December]])</f>
        <v>6642</v>
      </c>
    </row>
    <row r="231" spans="1:19" hidden="1">
      <c r="A231" s="38" t="str">
        <f>_xlfn.CONCAT(B231,"-",C231)</f>
        <v>533-Microscopes</v>
      </c>
      <c r="B231" s="38">
        <f>INDEX(Prefixes!$A$3:$B$22, MATCH(Data!C717,Prefixes!$B$3:$B$22, 1), 1)</f>
        <v>533</v>
      </c>
      <c r="C231" s="37" t="s">
        <v>48</v>
      </c>
      <c r="D231" s="38">
        <v>490713</v>
      </c>
      <c r="E231" s="36" t="s">
        <v>52</v>
      </c>
      <c r="F231" s="38">
        <v>12</v>
      </c>
      <c r="G231" s="38">
        <v>56</v>
      </c>
      <c r="H231" s="38">
        <v>993</v>
      </c>
      <c r="I231" s="38">
        <v>640</v>
      </c>
      <c r="J231" s="38">
        <v>664</v>
      </c>
      <c r="K231" s="38">
        <v>993</v>
      </c>
      <c r="L231" s="38">
        <v>255</v>
      </c>
      <c r="M231" s="38">
        <v>817</v>
      </c>
      <c r="N231" s="38">
        <v>819</v>
      </c>
      <c r="O231" s="38">
        <v>752</v>
      </c>
      <c r="P231" s="38">
        <v>27</v>
      </c>
      <c r="Q231" s="38">
        <v>560</v>
      </c>
      <c r="R231" s="38">
        <v>66</v>
      </c>
      <c r="S231" s="38">
        <f>SUM(Table1[[#This Row],[January]:[December]])</f>
        <v>6642</v>
      </c>
    </row>
    <row r="232" spans="1:19" ht="29.5" hidden="1">
      <c r="A232" s="38" t="str">
        <f>_xlfn.CONCAT(B232,"-",C232)</f>
        <v>505-Bath</v>
      </c>
      <c r="B232" s="38">
        <f>INDEX(Prefixes!$A$3:$B$22, MATCH(Data!C197,Prefixes!$B$3:$B$22, 1), 1)</f>
        <v>505</v>
      </c>
      <c r="C232" s="37" t="s">
        <v>39</v>
      </c>
      <c r="D232" s="38">
        <v>490193</v>
      </c>
      <c r="E232" s="36" t="s">
        <v>436</v>
      </c>
      <c r="F232" s="38">
        <v>93</v>
      </c>
      <c r="G232" s="38">
        <v>663</v>
      </c>
      <c r="H232" s="38">
        <v>135</v>
      </c>
      <c r="I232" s="38">
        <v>925</v>
      </c>
      <c r="J232" s="38">
        <v>844</v>
      </c>
      <c r="K232" s="38">
        <v>469</v>
      </c>
      <c r="L232" s="38">
        <v>663</v>
      </c>
      <c r="M232" s="38">
        <v>486</v>
      </c>
      <c r="N232" s="38">
        <v>918</v>
      </c>
      <c r="O232" s="38">
        <v>494</v>
      </c>
      <c r="P232" s="38">
        <v>420</v>
      </c>
      <c r="Q232" s="38">
        <v>303</v>
      </c>
      <c r="R232" s="38">
        <v>321</v>
      </c>
      <c r="S232" s="38">
        <f>SUM(Table1[[#This Row],[January]:[December]])</f>
        <v>6641</v>
      </c>
    </row>
    <row r="233" spans="1:19" hidden="1">
      <c r="A233" s="38" t="str">
        <f>_xlfn.CONCAT(B233,"-",C233)</f>
        <v>500-Cell Disrupters</v>
      </c>
      <c r="B233" s="38">
        <f>INDEX(Prefixes!$A$3:$B$22, MATCH(Data!C302,Prefixes!$B$3:$B$22, 1), 1)</f>
        <v>500</v>
      </c>
      <c r="C233" s="37" t="s">
        <v>50</v>
      </c>
      <c r="D233" s="38">
        <v>490298</v>
      </c>
      <c r="E233" s="36" t="s">
        <v>138</v>
      </c>
      <c r="F233" s="38">
        <v>20</v>
      </c>
      <c r="G233" s="38">
        <v>197</v>
      </c>
      <c r="H233" s="38">
        <v>831</v>
      </c>
      <c r="I233" s="38">
        <v>973</v>
      </c>
      <c r="J233" s="38">
        <v>332</v>
      </c>
      <c r="K233" s="38">
        <v>896</v>
      </c>
      <c r="L233" s="38">
        <v>415</v>
      </c>
      <c r="M233" s="38">
        <v>803</v>
      </c>
      <c r="N233" s="38">
        <v>582</v>
      </c>
      <c r="O233" s="38">
        <v>466</v>
      </c>
      <c r="P233" s="38">
        <v>525</v>
      </c>
      <c r="Q233" s="38">
        <v>575</v>
      </c>
      <c r="R233" s="38">
        <v>45</v>
      </c>
      <c r="S233" s="38">
        <f>SUM(Table1[[#This Row],[January]:[December]])</f>
        <v>6640</v>
      </c>
    </row>
    <row r="234" spans="1:19" hidden="1">
      <c r="A234" s="38" t="str">
        <f>_xlfn.CONCAT(B234,"-",C234)</f>
        <v>501-Centrifuges</v>
      </c>
      <c r="B234" s="38">
        <f>INDEX(Prefixes!$A$3:$B$22, MATCH(Data!C539,Prefixes!$B$3:$B$22, 1), 1)</f>
        <v>501</v>
      </c>
      <c r="C234" s="37" t="s">
        <v>43</v>
      </c>
      <c r="D234" s="38">
        <v>490535</v>
      </c>
      <c r="E234" s="36" t="s">
        <v>678</v>
      </c>
      <c r="F234" s="38">
        <v>26</v>
      </c>
      <c r="G234" s="38">
        <v>342</v>
      </c>
      <c r="H234" s="38">
        <v>590</v>
      </c>
      <c r="I234" s="38">
        <v>166</v>
      </c>
      <c r="J234" s="38">
        <v>381</v>
      </c>
      <c r="K234" s="38">
        <v>449</v>
      </c>
      <c r="L234" s="38">
        <v>717</v>
      </c>
      <c r="M234" s="38">
        <v>703</v>
      </c>
      <c r="N234" s="38">
        <v>907</v>
      </c>
      <c r="O234" s="38">
        <v>611</v>
      </c>
      <c r="P234" s="38">
        <v>597</v>
      </c>
      <c r="Q234" s="38">
        <v>602</v>
      </c>
      <c r="R234" s="38">
        <v>575</v>
      </c>
      <c r="S234" s="38">
        <f>SUM(Table1[[#This Row],[January]:[December]])</f>
        <v>6640</v>
      </c>
    </row>
    <row r="235" spans="1:19" ht="29.5" hidden="1">
      <c r="A235" s="38" t="str">
        <f>_xlfn.CONCAT(B235,"-",C235)</f>
        <v>509-Bath</v>
      </c>
      <c r="B235" s="38">
        <f>INDEX(Prefixes!$A$3:$B$22, MATCH(Data!C143,Prefixes!$B$3:$B$22, 1), 1)</f>
        <v>509</v>
      </c>
      <c r="C235" s="37" t="s">
        <v>39</v>
      </c>
      <c r="D235" s="38">
        <v>490139</v>
      </c>
      <c r="E235" s="36" t="s">
        <v>585</v>
      </c>
      <c r="F235" s="38">
        <v>8</v>
      </c>
      <c r="G235" s="38">
        <v>971</v>
      </c>
      <c r="H235" s="38">
        <v>841</v>
      </c>
      <c r="I235" s="38">
        <v>689</v>
      </c>
      <c r="J235" s="38">
        <v>933</v>
      </c>
      <c r="K235" s="38">
        <v>701</v>
      </c>
      <c r="L235" s="38">
        <v>606</v>
      </c>
      <c r="M235" s="38">
        <v>690</v>
      </c>
      <c r="N235" s="38">
        <v>352</v>
      </c>
      <c r="O235" s="38">
        <v>33</v>
      </c>
      <c r="P235" s="38">
        <v>626</v>
      </c>
      <c r="Q235" s="38">
        <v>139</v>
      </c>
      <c r="R235" s="38">
        <v>52</v>
      </c>
      <c r="S235" s="38">
        <f>SUM(Table1[[#This Row],[January]:[December]])</f>
        <v>6633</v>
      </c>
    </row>
    <row r="236" spans="1:19" hidden="1">
      <c r="A236" s="38" t="str">
        <f>_xlfn.CONCAT(B236,"-",C236)</f>
        <v>505-Centrifuges</v>
      </c>
      <c r="B236" s="38">
        <f>INDEX(Prefixes!$A$3:$B$22, MATCH(Data!C568,Prefixes!$B$3:$B$22, 1), 1)</f>
        <v>505</v>
      </c>
      <c r="C236" s="37" t="s">
        <v>43</v>
      </c>
      <c r="D236" s="38">
        <v>490564</v>
      </c>
      <c r="E236" s="36" t="s">
        <v>793</v>
      </c>
      <c r="F236" s="38">
        <v>99</v>
      </c>
      <c r="G236" s="38">
        <v>619</v>
      </c>
      <c r="H236" s="38">
        <v>711</v>
      </c>
      <c r="I236" s="38">
        <v>412</v>
      </c>
      <c r="J236" s="38">
        <v>761</v>
      </c>
      <c r="K236" s="38">
        <v>229</v>
      </c>
      <c r="L236" s="38">
        <v>299</v>
      </c>
      <c r="M236" s="38">
        <v>581</v>
      </c>
      <c r="N236" s="38">
        <v>904</v>
      </c>
      <c r="O236" s="38">
        <v>349</v>
      </c>
      <c r="P236" s="38">
        <v>523</v>
      </c>
      <c r="Q236" s="38">
        <v>916</v>
      </c>
      <c r="R236" s="38">
        <v>325</v>
      </c>
      <c r="S236" s="38">
        <f>SUM(Table1[[#This Row],[January]:[December]])</f>
        <v>6629</v>
      </c>
    </row>
    <row r="237" spans="1:19" hidden="1">
      <c r="A237" s="38" t="str">
        <f>_xlfn.CONCAT(B237,"-",C237)</f>
        <v>503-Centrifuges</v>
      </c>
      <c r="B237" s="38">
        <f>INDEX(Prefixes!$A$3:$B$22, MATCH(Data!C389,Prefixes!$B$3:$B$22, 1), 1)</f>
        <v>503</v>
      </c>
      <c r="C237" s="37" t="s">
        <v>43</v>
      </c>
      <c r="D237" s="38">
        <v>490385</v>
      </c>
      <c r="E237" s="36" t="s">
        <v>284</v>
      </c>
      <c r="F237" s="38">
        <v>30</v>
      </c>
      <c r="G237" s="38">
        <v>752</v>
      </c>
      <c r="H237" s="38">
        <v>670</v>
      </c>
      <c r="I237" s="38">
        <v>654</v>
      </c>
      <c r="J237" s="38">
        <v>10</v>
      </c>
      <c r="K237" s="38">
        <v>845</v>
      </c>
      <c r="L237" s="38">
        <v>390</v>
      </c>
      <c r="M237" s="38">
        <v>497</v>
      </c>
      <c r="N237" s="38">
        <v>825</v>
      </c>
      <c r="O237" s="38">
        <v>88</v>
      </c>
      <c r="P237" s="38">
        <v>835</v>
      </c>
      <c r="Q237" s="38">
        <v>834</v>
      </c>
      <c r="R237" s="38">
        <v>228</v>
      </c>
      <c r="S237" s="38">
        <f>SUM(Table1[[#This Row],[January]:[December]])</f>
        <v>6628</v>
      </c>
    </row>
    <row r="238" spans="1:19" hidden="1">
      <c r="A238" s="38" t="str">
        <f>_xlfn.CONCAT(B238,"-",C238)</f>
        <v>505-Spectrophotometers</v>
      </c>
      <c r="B238" s="38">
        <f>INDEX(Prefixes!$A$3:$B$22, MATCH(Data!C786,Prefixes!$B$3:$B$22, 1), 1)</f>
        <v>505</v>
      </c>
      <c r="C238" s="37" t="s">
        <v>41</v>
      </c>
      <c r="D238" s="38">
        <v>490782</v>
      </c>
      <c r="E238" s="36" t="s">
        <v>376</v>
      </c>
      <c r="F238" s="38">
        <v>2</v>
      </c>
      <c r="G238" s="38">
        <v>78</v>
      </c>
      <c r="H238" s="38">
        <v>852</v>
      </c>
      <c r="I238" s="38">
        <v>5</v>
      </c>
      <c r="J238" s="38">
        <v>990</v>
      </c>
      <c r="K238" s="38">
        <v>424</v>
      </c>
      <c r="L238" s="38">
        <v>649</v>
      </c>
      <c r="M238" s="38">
        <v>461</v>
      </c>
      <c r="N238" s="38">
        <v>841</v>
      </c>
      <c r="O238" s="38">
        <v>980</v>
      </c>
      <c r="P238" s="38">
        <v>473</v>
      </c>
      <c r="Q238" s="38">
        <v>654</v>
      </c>
      <c r="R238" s="38">
        <v>219</v>
      </c>
      <c r="S238" s="38">
        <f>SUM(Table1[[#This Row],[January]:[December]])</f>
        <v>6626</v>
      </c>
    </row>
    <row r="239" spans="1:19" ht="29.5" hidden="1">
      <c r="A239" s="38" t="str">
        <f>_xlfn.CONCAT(B239,"-",C239)</f>
        <v>513-Bath</v>
      </c>
      <c r="B239" s="38">
        <f>INDEX(Prefixes!$A$3:$B$22, MATCH(Data!C170,Prefixes!$B$3:$B$22, 1), 1)</f>
        <v>513</v>
      </c>
      <c r="C239" s="37" t="s">
        <v>39</v>
      </c>
      <c r="D239" s="38">
        <v>490166</v>
      </c>
      <c r="E239" s="36" t="s">
        <v>752</v>
      </c>
      <c r="F239" s="38">
        <v>38</v>
      </c>
      <c r="G239" s="38">
        <v>600</v>
      </c>
      <c r="H239" s="38">
        <v>470</v>
      </c>
      <c r="I239" s="38">
        <v>546</v>
      </c>
      <c r="J239" s="38">
        <v>267</v>
      </c>
      <c r="K239" s="38">
        <v>618</v>
      </c>
      <c r="L239" s="38">
        <v>748</v>
      </c>
      <c r="M239" s="38">
        <v>283</v>
      </c>
      <c r="N239" s="38">
        <v>808</v>
      </c>
      <c r="O239" s="38">
        <v>498</v>
      </c>
      <c r="P239" s="38">
        <v>145</v>
      </c>
      <c r="Q239" s="38">
        <v>866</v>
      </c>
      <c r="R239" s="38">
        <v>776</v>
      </c>
      <c r="S239" s="38">
        <f>SUM(Table1[[#This Row],[January]:[December]])</f>
        <v>6625</v>
      </c>
    </row>
    <row r="240" spans="1:19" hidden="1">
      <c r="A240" s="38" t="str">
        <f>_xlfn.CONCAT(B240,"-",C240)</f>
        <v>529-Bath</v>
      </c>
      <c r="B240" s="38">
        <f>INDEX(Prefixes!$A$3:$B$22, MATCH(Data!C226,Prefixes!$B$3:$B$22, 1), 1)</f>
        <v>529</v>
      </c>
      <c r="C240" s="37" t="s">
        <v>39</v>
      </c>
      <c r="D240" s="38">
        <v>490222</v>
      </c>
      <c r="E240" s="36" t="s">
        <v>489</v>
      </c>
      <c r="F240" s="38">
        <v>49</v>
      </c>
      <c r="G240" s="38">
        <v>466</v>
      </c>
      <c r="H240" s="38">
        <v>499</v>
      </c>
      <c r="I240" s="38">
        <v>483</v>
      </c>
      <c r="J240" s="38">
        <v>788</v>
      </c>
      <c r="K240" s="38">
        <v>479</v>
      </c>
      <c r="L240" s="38">
        <v>611</v>
      </c>
      <c r="M240" s="38">
        <v>331</v>
      </c>
      <c r="N240" s="38">
        <v>842</v>
      </c>
      <c r="O240" s="38">
        <v>93</v>
      </c>
      <c r="P240" s="38">
        <v>356</v>
      </c>
      <c r="Q240" s="38">
        <v>730</v>
      </c>
      <c r="R240" s="38">
        <v>946</v>
      </c>
      <c r="S240" s="38">
        <f>SUM(Table1[[#This Row],[January]:[December]])</f>
        <v>6624</v>
      </c>
    </row>
    <row r="241" spans="1:19" ht="29.5" hidden="1">
      <c r="A241" s="38" t="str">
        <f>_xlfn.CONCAT(B241,"-",C241)</f>
        <v>513-Biohood</v>
      </c>
      <c r="B241" s="38">
        <f>INDEX(Prefixes!$A$3:$B$22, MATCH(Data!C274,Prefixes!$B$3:$B$22, 1), 1)</f>
        <v>513</v>
      </c>
      <c r="C241" s="37" t="s">
        <v>65</v>
      </c>
      <c r="D241" s="38">
        <v>490270</v>
      </c>
      <c r="E241" s="36" t="s">
        <v>279</v>
      </c>
      <c r="F241" s="38">
        <v>96</v>
      </c>
      <c r="G241" s="38">
        <v>414</v>
      </c>
      <c r="H241" s="38">
        <v>936</v>
      </c>
      <c r="I241" s="38">
        <v>739</v>
      </c>
      <c r="J241" s="38">
        <v>284</v>
      </c>
      <c r="K241" s="38">
        <v>971</v>
      </c>
      <c r="L241" s="38">
        <v>189</v>
      </c>
      <c r="M241" s="38">
        <v>419</v>
      </c>
      <c r="N241" s="38">
        <v>942</v>
      </c>
      <c r="O241" s="38">
        <v>578</v>
      </c>
      <c r="P241" s="38">
        <v>279</v>
      </c>
      <c r="Q241" s="38">
        <v>628</v>
      </c>
      <c r="R241" s="38">
        <v>245</v>
      </c>
      <c r="S241" s="38">
        <f>SUM(Table1[[#This Row],[January]:[December]])</f>
        <v>6624</v>
      </c>
    </row>
    <row r="242" spans="1:19" hidden="1">
      <c r="A242" s="38" t="str">
        <f>_xlfn.CONCAT(B242,"-",C242)</f>
        <v>507-Analyzer</v>
      </c>
      <c r="B242" s="38">
        <f>INDEX(Prefixes!$A$3:$B$22, MATCH(Data!C28,Prefixes!$B$3:$B$22, 1), 1)</f>
        <v>507</v>
      </c>
      <c r="C242" s="37" t="s">
        <v>56</v>
      </c>
      <c r="D242" s="38">
        <v>490024</v>
      </c>
      <c r="E242" s="36" t="s">
        <v>682</v>
      </c>
      <c r="F242" s="38">
        <v>27</v>
      </c>
      <c r="G242" s="38">
        <v>447</v>
      </c>
      <c r="H242" s="38">
        <v>798</v>
      </c>
      <c r="I242" s="38">
        <v>321</v>
      </c>
      <c r="J242" s="38">
        <v>289</v>
      </c>
      <c r="K242" s="38">
        <v>362</v>
      </c>
      <c r="L242" s="38">
        <v>736</v>
      </c>
      <c r="M242" s="38">
        <v>865</v>
      </c>
      <c r="N242" s="38">
        <v>852</v>
      </c>
      <c r="O242" s="38">
        <v>314</v>
      </c>
      <c r="P242" s="38">
        <v>183</v>
      </c>
      <c r="Q242" s="38">
        <v>466</v>
      </c>
      <c r="R242" s="38">
        <v>983</v>
      </c>
      <c r="S242" s="38">
        <f>SUM(Table1[[#This Row],[January]:[December]])</f>
        <v>6616</v>
      </c>
    </row>
    <row r="243" spans="1:19" ht="29.5" hidden="1">
      <c r="A243" s="38" t="str">
        <f>_xlfn.CONCAT(B243,"-",C243)</f>
        <v>500-Balances</v>
      </c>
      <c r="B243" s="38">
        <f>INDEX(Prefixes!$A$3:$B$22, MATCH(Data!C73,Prefixes!$B$3:$B$22, 1), 1)</f>
        <v>500</v>
      </c>
      <c r="C243" s="37" t="s">
        <v>75</v>
      </c>
      <c r="D243" s="38">
        <v>490069</v>
      </c>
      <c r="E243" s="36" t="s">
        <v>829</v>
      </c>
      <c r="F243" s="38">
        <v>69</v>
      </c>
      <c r="G243" s="38">
        <v>751</v>
      </c>
      <c r="H243" s="38">
        <v>849</v>
      </c>
      <c r="I243" s="38">
        <v>857</v>
      </c>
      <c r="J243" s="38">
        <v>131</v>
      </c>
      <c r="K243" s="38">
        <v>247</v>
      </c>
      <c r="L243" s="38">
        <v>976</v>
      </c>
      <c r="M243" s="38">
        <v>130</v>
      </c>
      <c r="N243" s="38">
        <v>511</v>
      </c>
      <c r="O243" s="38">
        <v>205</v>
      </c>
      <c r="P243" s="38">
        <v>929</v>
      </c>
      <c r="Q243" s="38">
        <v>791</v>
      </c>
      <c r="R243" s="38">
        <v>234</v>
      </c>
      <c r="S243" s="38">
        <f>SUM(Table1[[#This Row],[January]:[December]])</f>
        <v>6611</v>
      </c>
    </row>
    <row r="244" spans="1:19" ht="29.5" hidden="1">
      <c r="A244" s="38" t="str">
        <f>_xlfn.CONCAT(B244,"-",C244)</f>
        <v>529-Ultrasonic Cleaners</v>
      </c>
      <c r="B244" s="38">
        <f>INDEX(Prefixes!$A$3:$B$22, MATCH(Data!C825,Prefixes!$B$3:$B$22, 1), 1)</f>
        <v>529</v>
      </c>
      <c r="C244" s="37" t="s">
        <v>193</v>
      </c>
      <c r="D244" s="38">
        <v>490821</v>
      </c>
      <c r="E244" s="36" t="s">
        <v>523</v>
      </c>
      <c r="F244" s="38">
        <v>32</v>
      </c>
      <c r="G244" s="38">
        <v>605</v>
      </c>
      <c r="H244" s="38">
        <v>584</v>
      </c>
      <c r="I244" s="38">
        <v>947</v>
      </c>
      <c r="J244" s="38">
        <v>748</v>
      </c>
      <c r="K244" s="38">
        <v>274</v>
      </c>
      <c r="L244" s="38">
        <v>385</v>
      </c>
      <c r="M244" s="38">
        <v>768</v>
      </c>
      <c r="N244" s="38">
        <v>296</v>
      </c>
      <c r="O244" s="38">
        <v>909</v>
      </c>
      <c r="P244" s="38">
        <v>33</v>
      </c>
      <c r="Q244" s="38">
        <v>93</v>
      </c>
      <c r="R244" s="38">
        <v>965</v>
      </c>
      <c r="S244" s="38">
        <f>SUM(Table1[[#This Row],[January]:[December]])</f>
        <v>6607</v>
      </c>
    </row>
    <row r="245" spans="1:19" ht="29.5" hidden="1">
      <c r="A245" s="38" t="str">
        <f>_xlfn.CONCAT(B245,"-",C245)</f>
        <v>533-Centrifuges</v>
      </c>
      <c r="B245" s="38">
        <f>INDEX(Prefixes!$A$3:$B$22, MATCH(Data!C499,Prefixes!$B$3:$B$22, 1), 1)</f>
        <v>533</v>
      </c>
      <c r="C245" s="37" t="s">
        <v>43</v>
      </c>
      <c r="D245" s="38">
        <v>490495</v>
      </c>
      <c r="E245" s="36" t="s">
        <v>412</v>
      </c>
      <c r="F245" s="38">
        <v>15</v>
      </c>
      <c r="G245" s="38">
        <v>600</v>
      </c>
      <c r="H245" s="38">
        <v>115</v>
      </c>
      <c r="I245" s="38">
        <v>984</v>
      </c>
      <c r="J245" s="38">
        <v>212</v>
      </c>
      <c r="K245" s="38">
        <v>735</v>
      </c>
      <c r="L245" s="38">
        <v>621</v>
      </c>
      <c r="M245" s="38">
        <v>827</v>
      </c>
      <c r="N245" s="38">
        <v>830</v>
      </c>
      <c r="O245" s="38">
        <v>264</v>
      </c>
      <c r="P245" s="38">
        <v>204</v>
      </c>
      <c r="Q245" s="38">
        <v>647</v>
      </c>
      <c r="R245" s="38">
        <v>561</v>
      </c>
      <c r="S245" s="38">
        <f>SUM(Table1[[#This Row],[January]:[December]])</f>
        <v>6600</v>
      </c>
    </row>
    <row r="246" spans="1:19" ht="29.5" hidden="1">
      <c r="A246" s="38" t="str">
        <f>_xlfn.CONCAT(B246,"-",C246)</f>
        <v>513-Evaporators</v>
      </c>
      <c r="B246" s="38">
        <f>INDEX(Prefixes!$A$3:$B$22, MATCH(Data!C656,Prefixes!$B$3:$B$22, 1), 1)</f>
        <v>513</v>
      </c>
      <c r="C246" s="37" t="s">
        <v>63</v>
      </c>
      <c r="D246" s="38">
        <v>490652</v>
      </c>
      <c r="E246" s="36" t="s">
        <v>701</v>
      </c>
      <c r="F246" s="38">
        <v>82</v>
      </c>
      <c r="G246" s="38">
        <v>288</v>
      </c>
      <c r="H246" s="38">
        <v>910</v>
      </c>
      <c r="I246" s="38">
        <v>145</v>
      </c>
      <c r="J246" s="38">
        <v>492</v>
      </c>
      <c r="K246" s="38">
        <v>657</v>
      </c>
      <c r="L246" s="38">
        <v>238</v>
      </c>
      <c r="M246" s="38">
        <v>894</v>
      </c>
      <c r="N246" s="38">
        <v>869</v>
      </c>
      <c r="O246" s="38">
        <v>259</v>
      </c>
      <c r="P246" s="38">
        <v>768</v>
      </c>
      <c r="Q246" s="38">
        <v>853</v>
      </c>
      <c r="R246" s="38">
        <v>224</v>
      </c>
      <c r="S246" s="38">
        <f>SUM(Table1[[#This Row],[January]:[December]])</f>
        <v>6597</v>
      </c>
    </row>
    <row r="247" spans="1:19" ht="44.25" hidden="1">
      <c r="A247" s="38" t="str">
        <f>_xlfn.CONCAT(B247,"-",C247)</f>
        <v>505-Balances</v>
      </c>
      <c r="B247" s="38">
        <f>INDEX(Prefixes!$A$3:$B$22, MATCH(Data!C107,Prefixes!$B$3:$B$22, 1), 1)</f>
        <v>505</v>
      </c>
      <c r="C247" s="37" t="s">
        <v>75</v>
      </c>
      <c r="D247" s="38">
        <v>490103</v>
      </c>
      <c r="E247" s="36" t="s">
        <v>451</v>
      </c>
      <c r="F247" s="38">
        <v>28</v>
      </c>
      <c r="G247" s="38">
        <v>96</v>
      </c>
      <c r="H247" s="38">
        <v>469</v>
      </c>
      <c r="I247" s="38">
        <v>168</v>
      </c>
      <c r="J247" s="38">
        <v>992</v>
      </c>
      <c r="K247" s="38">
        <v>722</v>
      </c>
      <c r="L247" s="38">
        <v>149</v>
      </c>
      <c r="M247" s="38">
        <v>986</v>
      </c>
      <c r="N247" s="38">
        <v>791</v>
      </c>
      <c r="O247" s="38">
        <v>597</v>
      </c>
      <c r="P247" s="38">
        <v>394</v>
      </c>
      <c r="Q247" s="38">
        <v>440</v>
      </c>
      <c r="R247" s="38">
        <v>785</v>
      </c>
      <c r="S247" s="38">
        <f>SUM(Table1[[#This Row],[January]:[December]])</f>
        <v>6589</v>
      </c>
    </row>
    <row r="248" spans="1:19" ht="29.5" hidden="1">
      <c r="A248" s="38" t="str">
        <f>_xlfn.CONCAT(B248,"-",C248)</f>
        <v>527-Biohood</v>
      </c>
      <c r="B248" s="38">
        <f>INDEX(Prefixes!$A$3:$B$22, MATCH(Data!C292,Prefixes!$B$3:$B$22, 1), 1)</f>
        <v>527</v>
      </c>
      <c r="C248" s="37" t="s">
        <v>65</v>
      </c>
      <c r="D248" s="38">
        <v>490288</v>
      </c>
      <c r="E248" s="36" t="s">
        <v>662</v>
      </c>
      <c r="F248" s="38">
        <v>35</v>
      </c>
      <c r="G248" s="38">
        <v>587</v>
      </c>
      <c r="H248" s="38">
        <v>604</v>
      </c>
      <c r="I248" s="38">
        <v>592</v>
      </c>
      <c r="J248" s="38">
        <v>180</v>
      </c>
      <c r="K248" s="38">
        <v>554</v>
      </c>
      <c r="L248" s="38">
        <v>912</v>
      </c>
      <c r="M248" s="38">
        <v>400</v>
      </c>
      <c r="N248" s="38">
        <v>282</v>
      </c>
      <c r="O248" s="38">
        <v>994</v>
      </c>
      <c r="P248" s="38">
        <v>266</v>
      </c>
      <c r="Q248" s="38">
        <v>611</v>
      </c>
      <c r="R248" s="38">
        <v>605</v>
      </c>
      <c r="S248" s="38">
        <f>SUM(Table1[[#This Row],[January]:[December]])</f>
        <v>6587</v>
      </c>
    </row>
    <row r="249" spans="1:19" ht="44.25" hidden="1">
      <c r="A249" s="38" t="str">
        <f>_xlfn.CONCAT(B249,"-",C249)</f>
        <v>519-Biohood</v>
      </c>
      <c r="B249" s="38">
        <f>INDEX(Prefixes!$A$3:$B$22, MATCH(Data!C267,Prefixes!$B$3:$B$22, 1), 1)</f>
        <v>519</v>
      </c>
      <c r="C249" s="37" t="s">
        <v>65</v>
      </c>
      <c r="D249" s="38">
        <v>490263</v>
      </c>
      <c r="E249" s="36" t="s">
        <v>108</v>
      </c>
      <c r="F249" s="38">
        <v>99</v>
      </c>
      <c r="G249" s="38">
        <v>894</v>
      </c>
      <c r="H249" s="38">
        <v>748</v>
      </c>
      <c r="I249" s="38">
        <v>172</v>
      </c>
      <c r="J249" s="38">
        <v>957</v>
      </c>
      <c r="K249" s="38">
        <v>309</v>
      </c>
      <c r="L249" s="38">
        <v>346</v>
      </c>
      <c r="M249" s="38">
        <v>390</v>
      </c>
      <c r="N249" s="38">
        <v>596</v>
      </c>
      <c r="O249" s="38">
        <v>188</v>
      </c>
      <c r="P249" s="38">
        <v>928</v>
      </c>
      <c r="Q249" s="38">
        <v>898</v>
      </c>
      <c r="R249" s="38">
        <v>158</v>
      </c>
      <c r="S249" s="38">
        <f>SUM(Table1[[#This Row],[January]:[December]])</f>
        <v>6584</v>
      </c>
    </row>
    <row r="250" spans="1:19" ht="29.5" hidden="1">
      <c r="A250" s="38" t="str">
        <f>_xlfn.CONCAT(B250,"-",C250)</f>
        <v>509-Balances</v>
      </c>
      <c r="B250" s="38">
        <f>INDEX(Prefixes!$A$3:$B$22, MATCH(Data!C83,Prefixes!$B$3:$B$22, 1), 1)</f>
        <v>509</v>
      </c>
      <c r="C250" s="37" t="s">
        <v>75</v>
      </c>
      <c r="D250" s="38">
        <v>490079</v>
      </c>
      <c r="E250" s="36" t="s">
        <v>222</v>
      </c>
      <c r="F250" s="38">
        <v>81</v>
      </c>
      <c r="G250" s="38">
        <v>883</v>
      </c>
      <c r="H250" s="38">
        <v>854</v>
      </c>
      <c r="I250" s="38">
        <v>880</v>
      </c>
      <c r="J250" s="38">
        <v>275</v>
      </c>
      <c r="K250" s="38">
        <v>659</v>
      </c>
      <c r="L250" s="38">
        <v>418</v>
      </c>
      <c r="M250" s="38">
        <v>846</v>
      </c>
      <c r="N250" s="38">
        <v>270</v>
      </c>
      <c r="O250" s="38">
        <v>857</v>
      </c>
      <c r="P250" s="38">
        <v>170</v>
      </c>
      <c r="Q250" s="38">
        <v>207</v>
      </c>
      <c r="R250" s="38">
        <v>264</v>
      </c>
      <c r="S250" s="38">
        <f>SUM(Table1[[#This Row],[January]:[December]])</f>
        <v>6583</v>
      </c>
    </row>
    <row r="251" spans="1:19" ht="29.5" hidden="1">
      <c r="A251" s="38" t="str">
        <f>_xlfn.CONCAT(B251,"-",C251)</f>
        <v>513-Balances</v>
      </c>
      <c r="B251" s="38">
        <f>INDEX(Prefixes!$A$3:$B$22, MATCH(Data!C93,Prefixes!$B$3:$B$22, 1), 1)</f>
        <v>513</v>
      </c>
      <c r="C251" s="37" t="s">
        <v>75</v>
      </c>
      <c r="D251" s="38">
        <v>490089</v>
      </c>
      <c r="E251" s="36" t="s">
        <v>281</v>
      </c>
      <c r="F251" s="38">
        <v>9</v>
      </c>
      <c r="G251" s="38">
        <v>867</v>
      </c>
      <c r="H251" s="38">
        <v>70</v>
      </c>
      <c r="I251" s="38">
        <v>943</v>
      </c>
      <c r="J251" s="38">
        <v>793</v>
      </c>
      <c r="K251" s="38">
        <v>847</v>
      </c>
      <c r="L251" s="38">
        <v>664</v>
      </c>
      <c r="M251" s="38">
        <v>544</v>
      </c>
      <c r="N251" s="38">
        <v>278</v>
      </c>
      <c r="O251" s="38">
        <v>917</v>
      </c>
      <c r="P251" s="38">
        <v>53</v>
      </c>
      <c r="Q251" s="38">
        <v>91</v>
      </c>
      <c r="R251" s="38">
        <v>510</v>
      </c>
      <c r="S251" s="38">
        <f>SUM(Table1[[#This Row],[January]:[December]])</f>
        <v>6577</v>
      </c>
    </row>
    <row r="252" spans="1:19" ht="29.5" hidden="1">
      <c r="A252" s="38" t="str">
        <f>_xlfn.CONCAT(B252,"-",C252)</f>
        <v>507-Biohood</v>
      </c>
      <c r="B252" s="38">
        <f>INDEX(Prefixes!$A$3:$B$22, MATCH(Data!C294,Prefixes!$B$3:$B$22, 1), 1)</f>
        <v>507</v>
      </c>
      <c r="C252" s="37" t="s">
        <v>65</v>
      </c>
      <c r="D252" s="38">
        <v>490290</v>
      </c>
      <c r="E252" s="36" t="s">
        <v>749</v>
      </c>
      <c r="F252" s="38">
        <v>27</v>
      </c>
      <c r="G252" s="38">
        <v>639</v>
      </c>
      <c r="H252" s="38">
        <v>469</v>
      </c>
      <c r="I252" s="38">
        <v>414</v>
      </c>
      <c r="J252" s="38">
        <v>231</v>
      </c>
      <c r="K252" s="38">
        <v>413</v>
      </c>
      <c r="L252" s="38">
        <v>503</v>
      </c>
      <c r="M252" s="38">
        <v>856</v>
      </c>
      <c r="N252" s="38">
        <v>769</v>
      </c>
      <c r="O252" s="38">
        <v>714</v>
      </c>
      <c r="P252" s="38">
        <v>395</v>
      </c>
      <c r="Q252" s="38">
        <v>376</v>
      </c>
      <c r="R252" s="38">
        <v>796</v>
      </c>
      <c r="S252" s="38">
        <f>SUM(Table1[[#This Row],[January]:[December]])</f>
        <v>6575</v>
      </c>
    </row>
    <row r="253" spans="1:19" ht="29.5" hidden="1">
      <c r="A253" s="38" t="str">
        <f>_xlfn.CONCAT(B253,"-",C253)</f>
        <v>533-Balances</v>
      </c>
      <c r="B253" s="38">
        <f>INDEX(Prefixes!$A$3:$B$22, MATCH(Data!C111,Prefixes!$B$3:$B$22, 1), 1)</f>
        <v>533</v>
      </c>
      <c r="C253" s="37" t="s">
        <v>75</v>
      </c>
      <c r="D253" s="38">
        <v>490107</v>
      </c>
      <c r="E253" s="36" t="s">
        <v>533</v>
      </c>
      <c r="F253" s="38">
        <v>57</v>
      </c>
      <c r="G253" s="38">
        <v>588</v>
      </c>
      <c r="H253" s="38">
        <v>805</v>
      </c>
      <c r="I253" s="38">
        <v>55</v>
      </c>
      <c r="J253" s="38">
        <v>943</v>
      </c>
      <c r="K253" s="38">
        <v>424</v>
      </c>
      <c r="L253" s="38">
        <v>968</v>
      </c>
      <c r="M253" s="38">
        <v>989</v>
      </c>
      <c r="N253" s="38">
        <v>44</v>
      </c>
      <c r="O253" s="38">
        <v>522</v>
      </c>
      <c r="P253" s="38">
        <v>343</v>
      </c>
      <c r="Q253" s="38">
        <v>731</v>
      </c>
      <c r="R253" s="38">
        <v>162</v>
      </c>
      <c r="S253" s="38">
        <f>SUM(Table1[[#This Row],[January]:[December]])</f>
        <v>6574</v>
      </c>
    </row>
    <row r="254" spans="1:19" hidden="1">
      <c r="A254" s="38" t="str">
        <f>_xlfn.CONCAT(B254,"-",C254)</f>
        <v>501-Desiccators</v>
      </c>
      <c r="B254" s="38">
        <f>INDEX(Prefixes!$A$3:$B$22, MATCH(Data!C615,Prefixes!$B$3:$B$22, 1), 1)</f>
        <v>501</v>
      </c>
      <c r="C254" s="37" t="s">
        <v>37</v>
      </c>
      <c r="D254" s="38">
        <v>490611</v>
      </c>
      <c r="E254" s="36" t="s">
        <v>687</v>
      </c>
      <c r="F254" s="38">
        <v>90</v>
      </c>
      <c r="G254" s="38">
        <v>886</v>
      </c>
      <c r="H254" s="38">
        <v>342</v>
      </c>
      <c r="I254" s="38">
        <v>8</v>
      </c>
      <c r="J254" s="38">
        <v>238</v>
      </c>
      <c r="K254" s="38">
        <v>984</v>
      </c>
      <c r="L254" s="38">
        <v>581</v>
      </c>
      <c r="M254" s="38">
        <v>155</v>
      </c>
      <c r="N254" s="38">
        <v>856</v>
      </c>
      <c r="O254" s="38">
        <v>305</v>
      </c>
      <c r="P254" s="38">
        <v>993</v>
      </c>
      <c r="Q254" s="38">
        <v>422</v>
      </c>
      <c r="R254" s="38">
        <v>799</v>
      </c>
      <c r="S254" s="38">
        <f>SUM(Table1[[#This Row],[January]:[December]])</f>
        <v>6569</v>
      </c>
    </row>
    <row r="255" spans="1:19" hidden="1">
      <c r="A255" s="38" t="str">
        <f>_xlfn.CONCAT(B255,"-",C255)</f>
        <v>513-Cell Disrupters</v>
      </c>
      <c r="B255" s="38">
        <f>INDEX(Prefixes!$A$3:$B$22, MATCH(Data!C323,Prefixes!$B$3:$B$22, 1), 1)</f>
        <v>513</v>
      </c>
      <c r="C255" s="37" t="s">
        <v>50</v>
      </c>
      <c r="D255" s="38">
        <v>490319</v>
      </c>
      <c r="E255" s="36" t="s">
        <v>692</v>
      </c>
      <c r="F255" s="38">
        <v>75</v>
      </c>
      <c r="G255" s="38">
        <v>740</v>
      </c>
      <c r="H255" s="38">
        <v>873</v>
      </c>
      <c r="I255" s="38">
        <v>276</v>
      </c>
      <c r="J255" s="38">
        <v>855</v>
      </c>
      <c r="K255" s="38">
        <v>237</v>
      </c>
      <c r="L255" s="38">
        <v>169</v>
      </c>
      <c r="M255" s="38">
        <v>104</v>
      </c>
      <c r="N255" s="38">
        <v>882</v>
      </c>
      <c r="O255" s="38">
        <v>866</v>
      </c>
      <c r="P255" s="38">
        <v>706</v>
      </c>
      <c r="Q255" s="38">
        <v>720</v>
      </c>
      <c r="R255" s="38">
        <v>140</v>
      </c>
      <c r="S255" s="38">
        <f>SUM(Table1[[#This Row],[January]:[December]])</f>
        <v>6568</v>
      </c>
    </row>
    <row r="256" spans="1:19" hidden="1">
      <c r="A256" s="38" t="str">
        <f>_xlfn.CONCAT(B256,"-",C256)</f>
        <v>501-Centrifuges</v>
      </c>
      <c r="B256" s="38">
        <f>INDEX(Prefixes!$A$3:$B$22, MATCH(Data!C542,Prefixes!$B$3:$B$22, 1), 1)</f>
        <v>501</v>
      </c>
      <c r="C256" s="37" t="s">
        <v>43</v>
      </c>
      <c r="D256" s="38">
        <v>490538</v>
      </c>
      <c r="E256" s="36" t="s">
        <v>709</v>
      </c>
      <c r="F256" s="38">
        <v>26</v>
      </c>
      <c r="G256" s="38">
        <v>642</v>
      </c>
      <c r="H256" s="38">
        <v>564</v>
      </c>
      <c r="I256" s="38">
        <v>395</v>
      </c>
      <c r="J256" s="38">
        <v>176</v>
      </c>
      <c r="K256" s="38">
        <v>876</v>
      </c>
      <c r="L256" s="38">
        <v>743</v>
      </c>
      <c r="M256" s="38">
        <v>337</v>
      </c>
      <c r="N256" s="38">
        <v>814</v>
      </c>
      <c r="O256" s="38">
        <v>923</v>
      </c>
      <c r="P256" s="38">
        <v>512</v>
      </c>
      <c r="Q256" s="38">
        <v>407</v>
      </c>
      <c r="R256" s="38">
        <v>175</v>
      </c>
      <c r="S256" s="38">
        <f>SUM(Table1[[#This Row],[January]:[December]])</f>
        <v>6564</v>
      </c>
    </row>
    <row r="257" spans="1:19" ht="29.5" hidden="1">
      <c r="A257" s="38" t="str">
        <f>_xlfn.CONCAT(B257,"-",C257)</f>
        <v>513-Chromatography</v>
      </c>
      <c r="B257" s="38">
        <f>INDEX(Prefixes!$A$3:$B$22, MATCH(Data!C612,Prefixes!$B$3:$B$22, 1), 1)</f>
        <v>513</v>
      </c>
      <c r="C257" s="37" t="s">
        <v>92</v>
      </c>
      <c r="D257" s="38">
        <v>490608</v>
      </c>
      <c r="E257" s="36" t="s">
        <v>850</v>
      </c>
      <c r="F257" s="38">
        <v>43</v>
      </c>
      <c r="G257" s="38">
        <v>85</v>
      </c>
      <c r="H257" s="38">
        <v>600</v>
      </c>
      <c r="I257" s="38">
        <v>874</v>
      </c>
      <c r="J257" s="38">
        <v>315</v>
      </c>
      <c r="K257" s="38">
        <v>204</v>
      </c>
      <c r="L257" s="38">
        <v>965</v>
      </c>
      <c r="M257" s="38">
        <v>620</v>
      </c>
      <c r="N257" s="38">
        <v>775</v>
      </c>
      <c r="O257" s="38">
        <v>854</v>
      </c>
      <c r="P257" s="38">
        <v>99</v>
      </c>
      <c r="Q257" s="38">
        <v>752</v>
      </c>
      <c r="R257" s="38">
        <v>411</v>
      </c>
      <c r="S257" s="38">
        <f>SUM(Table1[[#This Row],[January]:[December]])</f>
        <v>6554</v>
      </c>
    </row>
    <row r="258" spans="1:19" hidden="1">
      <c r="A258" s="38" t="str">
        <f>_xlfn.CONCAT(B258,"-",C258)</f>
        <v>513-Chromatography</v>
      </c>
      <c r="B258" s="38">
        <f>INDEX(Prefixes!$A$3:$B$22, MATCH(Data!C602,Prefixes!$B$3:$B$22, 1), 1)</f>
        <v>513</v>
      </c>
      <c r="C258" s="37" t="s">
        <v>92</v>
      </c>
      <c r="D258" s="38">
        <v>490598</v>
      </c>
      <c r="E258" s="36" t="s">
        <v>410</v>
      </c>
      <c r="F258" s="38">
        <v>94</v>
      </c>
      <c r="G258" s="38">
        <v>495</v>
      </c>
      <c r="H258" s="38">
        <v>616</v>
      </c>
      <c r="I258" s="38">
        <v>653</v>
      </c>
      <c r="J258" s="38">
        <v>591</v>
      </c>
      <c r="K258" s="38">
        <v>680</v>
      </c>
      <c r="L258" s="38">
        <v>278</v>
      </c>
      <c r="M258" s="38">
        <v>620</v>
      </c>
      <c r="N258" s="38">
        <v>858</v>
      </c>
      <c r="O258" s="38">
        <v>490</v>
      </c>
      <c r="P258" s="38">
        <v>635</v>
      </c>
      <c r="Q258" s="38">
        <v>103</v>
      </c>
      <c r="R258" s="38">
        <v>527</v>
      </c>
      <c r="S258" s="38">
        <f>SUM(Table1[[#This Row],[January]:[December]])</f>
        <v>6546</v>
      </c>
    </row>
    <row r="259" spans="1:19" hidden="1">
      <c r="A259" s="38" t="str">
        <f>_xlfn.CONCAT(B259,"-",C259)</f>
        <v>501-Centrifuges</v>
      </c>
      <c r="B259" s="38">
        <f>INDEX(Prefixes!$A$3:$B$22, MATCH(Data!C498,Prefixes!$B$3:$B$22, 1), 1)</f>
        <v>501</v>
      </c>
      <c r="C259" s="37" t="s">
        <v>43</v>
      </c>
      <c r="D259" s="38">
        <v>490494</v>
      </c>
      <c r="E259" s="36" t="s">
        <v>408</v>
      </c>
      <c r="F259" s="38">
        <v>1</v>
      </c>
      <c r="G259" s="38">
        <v>279</v>
      </c>
      <c r="H259" s="38">
        <v>639</v>
      </c>
      <c r="I259" s="38">
        <v>503</v>
      </c>
      <c r="J259" s="38">
        <v>992</v>
      </c>
      <c r="K259" s="38">
        <v>948</v>
      </c>
      <c r="L259" s="38">
        <v>700</v>
      </c>
      <c r="M259" s="38">
        <v>319</v>
      </c>
      <c r="N259" s="38">
        <v>324</v>
      </c>
      <c r="O259" s="38">
        <v>803</v>
      </c>
      <c r="P259" s="38">
        <v>318</v>
      </c>
      <c r="Q259" s="38">
        <v>249</v>
      </c>
      <c r="R259" s="38">
        <v>470</v>
      </c>
      <c r="S259" s="38">
        <f>SUM(Table1[[#This Row],[January]:[December]])</f>
        <v>6544</v>
      </c>
    </row>
    <row r="260" spans="1:19" hidden="1">
      <c r="A260" s="38" t="str">
        <f>_xlfn.CONCAT(B260,"-",C260)</f>
        <v>513-Spectrophotometers</v>
      </c>
      <c r="B260" s="38">
        <f>INDEX(Prefixes!$A$3:$B$22, MATCH(Data!C776,Prefixes!$B$3:$B$22, 1), 1)</f>
        <v>513</v>
      </c>
      <c r="C260" s="37" t="s">
        <v>41</v>
      </c>
      <c r="D260" s="38">
        <v>490772</v>
      </c>
      <c r="E260" s="36" t="s">
        <v>766</v>
      </c>
      <c r="F260" s="38">
        <v>82</v>
      </c>
      <c r="G260" s="38">
        <v>902</v>
      </c>
      <c r="H260" s="38">
        <v>141</v>
      </c>
      <c r="I260" s="38">
        <v>647</v>
      </c>
      <c r="J260" s="38">
        <v>615</v>
      </c>
      <c r="K260" s="38">
        <v>599</v>
      </c>
      <c r="L260" s="38">
        <v>31</v>
      </c>
      <c r="M260" s="38">
        <v>582</v>
      </c>
      <c r="N260" s="38">
        <v>846</v>
      </c>
      <c r="O260" s="38">
        <v>786</v>
      </c>
      <c r="P260" s="38">
        <v>229</v>
      </c>
      <c r="Q260" s="38">
        <v>408</v>
      </c>
      <c r="R260" s="38">
        <v>753</v>
      </c>
      <c r="S260" s="38">
        <f>SUM(Table1[[#This Row],[January]:[December]])</f>
        <v>6539</v>
      </c>
    </row>
    <row r="261" spans="1:19" hidden="1">
      <c r="A261" s="38" t="str">
        <f>_xlfn.CONCAT(B261,"-",C261)</f>
        <v>533-Centrifuges</v>
      </c>
      <c r="B261" s="38">
        <f>INDEX(Prefixes!$A$3:$B$22, MATCH(Data!C350,Prefixes!$B$3:$B$22, 1), 1)</f>
        <v>533</v>
      </c>
      <c r="C261" s="37" t="s">
        <v>43</v>
      </c>
      <c r="D261" s="38">
        <v>490346</v>
      </c>
      <c r="E261" s="36" t="s">
        <v>363</v>
      </c>
      <c r="F261" s="38">
        <v>98</v>
      </c>
      <c r="G261" s="38">
        <v>506</v>
      </c>
      <c r="H261" s="38">
        <v>643</v>
      </c>
      <c r="I261" s="38">
        <v>912</v>
      </c>
      <c r="J261" s="38">
        <v>127</v>
      </c>
      <c r="K261" s="38">
        <v>43</v>
      </c>
      <c r="L261" s="38">
        <v>551</v>
      </c>
      <c r="M261" s="38">
        <v>778</v>
      </c>
      <c r="N261" s="38">
        <v>158</v>
      </c>
      <c r="O261" s="38">
        <v>854</v>
      </c>
      <c r="P261" s="38">
        <v>631</v>
      </c>
      <c r="Q261" s="38">
        <v>743</v>
      </c>
      <c r="R261" s="38">
        <v>592</v>
      </c>
      <c r="S261" s="38">
        <f>SUM(Table1[[#This Row],[January]:[December]])</f>
        <v>6538</v>
      </c>
    </row>
    <row r="262" spans="1:19" hidden="1">
      <c r="A262" s="38" t="str">
        <f>_xlfn.CONCAT(B262,"-",C262)</f>
        <v>529-Balances</v>
      </c>
      <c r="B262" s="38">
        <f>INDEX(Prefixes!$A$3:$B$22, MATCH(Data!C103,Prefixes!$B$3:$B$22, 1), 1)</f>
        <v>529</v>
      </c>
      <c r="C262" s="37" t="s">
        <v>75</v>
      </c>
      <c r="D262" s="38">
        <v>490099</v>
      </c>
      <c r="E262" s="36" t="s">
        <v>445</v>
      </c>
      <c r="F262" s="38">
        <v>40</v>
      </c>
      <c r="G262" s="38">
        <v>931</v>
      </c>
      <c r="H262" s="38">
        <v>373</v>
      </c>
      <c r="I262" s="38">
        <v>60</v>
      </c>
      <c r="J262" s="38">
        <v>789</v>
      </c>
      <c r="K262" s="38">
        <v>60</v>
      </c>
      <c r="L262" s="38">
        <v>841</v>
      </c>
      <c r="M262" s="38">
        <v>906</v>
      </c>
      <c r="N262" s="38">
        <v>887</v>
      </c>
      <c r="O262" s="38">
        <v>92</v>
      </c>
      <c r="P262" s="38">
        <v>748</v>
      </c>
      <c r="Q262" s="38">
        <v>45</v>
      </c>
      <c r="R262" s="38">
        <v>801</v>
      </c>
      <c r="S262" s="38">
        <f>SUM(Table1[[#This Row],[January]:[December]])</f>
        <v>6533</v>
      </c>
    </row>
    <row r="263" spans="1:19" hidden="1">
      <c r="A263" s="38" t="str">
        <f>_xlfn.CONCAT(B263,"-",C263)</f>
        <v>513-Bath</v>
      </c>
      <c r="B263" s="38">
        <f>INDEX(Prefixes!$A$3:$B$22, MATCH(Data!C245,Prefixes!$B$3:$B$22, 1), 1)</f>
        <v>513</v>
      </c>
      <c r="C263" s="37" t="s">
        <v>39</v>
      </c>
      <c r="D263" s="38">
        <v>490241</v>
      </c>
      <c r="E263" s="36" t="s">
        <v>866</v>
      </c>
      <c r="F263" s="38">
        <v>18</v>
      </c>
      <c r="G263" s="38">
        <v>182</v>
      </c>
      <c r="H263" s="38">
        <v>955</v>
      </c>
      <c r="I263" s="38">
        <v>43</v>
      </c>
      <c r="J263" s="38">
        <v>987</v>
      </c>
      <c r="K263" s="38">
        <v>229</v>
      </c>
      <c r="L263" s="38">
        <v>644</v>
      </c>
      <c r="M263" s="38">
        <v>982</v>
      </c>
      <c r="N263" s="38">
        <v>864</v>
      </c>
      <c r="O263" s="38">
        <v>2</v>
      </c>
      <c r="P263" s="38">
        <v>327</v>
      </c>
      <c r="Q263" s="38">
        <v>735</v>
      </c>
      <c r="R263" s="38">
        <v>583</v>
      </c>
      <c r="S263" s="38">
        <f>SUM(Table1[[#This Row],[January]:[December]])</f>
        <v>6533</v>
      </c>
    </row>
    <row r="264" spans="1:19" hidden="1">
      <c r="A264" s="38" t="str">
        <f>_xlfn.CONCAT(B264,"-",C264)</f>
        <v>507-Analyzer</v>
      </c>
      <c r="B264" s="38">
        <f>INDEX(Prefixes!$A$3:$B$22, MATCH(Data!C26,Prefixes!$B$3:$B$22, 1), 1)</f>
        <v>507</v>
      </c>
      <c r="C264" s="37" t="s">
        <v>56</v>
      </c>
      <c r="D264" s="38">
        <v>490022</v>
      </c>
      <c r="E264" s="36" t="s">
        <v>555</v>
      </c>
      <c r="F264" s="38">
        <v>23</v>
      </c>
      <c r="G264" s="38">
        <v>244</v>
      </c>
      <c r="H264" s="38">
        <v>767</v>
      </c>
      <c r="I264" s="38">
        <v>292</v>
      </c>
      <c r="J264" s="38">
        <v>565</v>
      </c>
      <c r="K264" s="38">
        <v>907</v>
      </c>
      <c r="L264" s="38">
        <v>862</v>
      </c>
      <c r="M264" s="38">
        <v>9</v>
      </c>
      <c r="N264" s="38">
        <v>567</v>
      </c>
      <c r="O264" s="38">
        <v>789</v>
      </c>
      <c r="P264" s="38">
        <v>639</v>
      </c>
      <c r="Q264" s="38">
        <v>524</v>
      </c>
      <c r="R264" s="38">
        <v>366</v>
      </c>
      <c r="S264" s="38">
        <f>SUM(Table1[[#This Row],[January]:[December]])</f>
        <v>6531</v>
      </c>
    </row>
    <row r="265" spans="1:19" ht="29.5" hidden="1">
      <c r="A265" s="38" t="str">
        <f>_xlfn.CONCAT(B265,"-",C265)</f>
        <v>505-Microscopes</v>
      </c>
      <c r="B265" s="38">
        <f>INDEX(Prefixes!$A$3:$B$22, MATCH(Data!C721,Prefixes!$B$3:$B$22, 1), 1)</f>
        <v>505</v>
      </c>
      <c r="C265" s="37" t="s">
        <v>48</v>
      </c>
      <c r="D265" s="38">
        <v>490717</v>
      </c>
      <c r="E265" s="36" t="s">
        <v>335</v>
      </c>
      <c r="F265" s="38">
        <v>75</v>
      </c>
      <c r="G265" s="38">
        <v>69</v>
      </c>
      <c r="H265" s="38">
        <v>85</v>
      </c>
      <c r="I265" s="38">
        <v>939</v>
      </c>
      <c r="J265" s="38">
        <v>806</v>
      </c>
      <c r="K265" s="38">
        <v>650</v>
      </c>
      <c r="L265" s="38">
        <v>834</v>
      </c>
      <c r="M265" s="38">
        <v>402</v>
      </c>
      <c r="N265" s="38">
        <v>923</v>
      </c>
      <c r="O265" s="38">
        <v>88</v>
      </c>
      <c r="P265" s="38">
        <v>834</v>
      </c>
      <c r="Q265" s="38">
        <v>636</v>
      </c>
      <c r="R265" s="38">
        <v>254</v>
      </c>
      <c r="S265" s="38">
        <f>SUM(Table1[[#This Row],[January]:[December]])</f>
        <v>6520</v>
      </c>
    </row>
    <row r="266" spans="1:19" ht="29.5" hidden="1">
      <c r="A266" s="38" t="str">
        <f>_xlfn.CONCAT(B266,"-",C266)</f>
        <v>513-Centrifuges</v>
      </c>
      <c r="B266" s="38">
        <f>INDEX(Prefixes!$A$3:$B$22, MATCH(Data!C526,Prefixes!$B$3:$B$22, 1), 1)</f>
        <v>513</v>
      </c>
      <c r="C266" s="37" t="s">
        <v>43</v>
      </c>
      <c r="D266" s="38">
        <v>490522</v>
      </c>
      <c r="E266" s="36" t="s">
        <v>617</v>
      </c>
      <c r="F266" s="38">
        <v>27</v>
      </c>
      <c r="G266" s="38">
        <v>183</v>
      </c>
      <c r="H266" s="38">
        <v>141</v>
      </c>
      <c r="I266" s="38">
        <v>843</v>
      </c>
      <c r="J266" s="38">
        <v>61</v>
      </c>
      <c r="K266" s="38">
        <v>444</v>
      </c>
      <c r="L266" s="38">
        <v>447</v>
      </c>
      <c r="M266" s="38">
        <v>882</v>
      </c>
      <c r="N266" s="38">
        <v>750</v>
      </c>
      <c r="O266" s="38">
        <v>961</v>
      </c>
      <c r="P266" s="38">
        <v>955</v>
      </c>
      <c r="Q266" s="38">
        <v>511</v>
      </c>
      <c r="R266" s="38">
        <v>334</v>
      </c>
      <c r="S266" s="38">
        <f>SUM(Table1[[#This Row],[January]:[December]])</f>
        <v>6512</v>
      </c>
    </row>
    <row r="267" spans="1:19" ht="29.5" hidden="1">
      <c r="A267" s="38" t="str">
        <f>_xlfn.CONCAT(B267,"-",C267)</f>
        <v>527-Evaporators</v>
      </c>
      <c r="B267" s="38">
        <f>INDEX(Prefixes!$A$3:$B$22, MATCH(Data!C647,Prefixes!$B$3:$B$22, 1), 1)</f>
        <v>527</v>
      </c>
      <c r="C267" s="37" t="s">
        <v>63</v>
      </c>
      <c r="D267" s="38">
        <v>490643</v>
      </c>
      <c r="E267" s="36" t="s">
        <v>611</v>
      </c>
      <c r="F267" s="38">
        <v>61</v>
      </c>
      <c r="G267" s="38">
        <v>926</v>
      </c>
      <c r="H267" s="38">
        <v>852</v>
      </c>
      <c r="I267" s="38">
        <v>604</v>
      </c>
      <c r="J267" s="38">
        <v>242</v>
      </c>
      <c r="K267" s="38">
        <v>343</v>
      </c>
      <c r="L267" s="38">
        <v>923</v>
      </c>
      <c r="M267" s="38">
        <v>512</v>
      </c>
      <c r="N267" s="38">
        <v>475</v>
      </c>
      <c r="O267" s="38">
        <v>332</v>
      </c>
      <c r="P267" s="38">
        <v>237</v>
      </c>
      <c r="Q267" s="38">
        <v>586</v>
      </c>
      <c r="R267" s="38">
        <v>471</v>
      </c>
      <c r="S267" s="38">
        <f>SUM(Table1[[#This Row],[January]:[December]])</f>
        <v>6503</v>
      </c>
    </row>
    <row r="268" spans="1:19" hidden="1">
      <c r="A268" s="38" t="str">
        <f>_xlfn.CONCAT(B268,"-",C268)</f>
        <v>501-Centrifuges</v>
      </c>
      <c r="B268" s="38">
        <f>INDEX(Prefixes!$A$3:$B$22, MATCH(Data!C421,Prefixes!$B$3:$B$22, 1), 1)</f>
        <v>501</v>
      </c>
      <c r="C268" s="37" t="s">
        <v>43</v>
      </c>
      <c r="D268" s="38">
        <v>490417</v>
      </c>
      <c r="E268" s="36" t="s">
        <v>122</v>
      </c>
      <c r="F268" s="38">
        <v>49</v>
      </c>
      <c r="G268" s="38">
        <v>561</v>
      </c>
      <c r="H268" s="38">
        <v>882</v>
      </c>
      <c r="I268" s="38">
        <v>834</v>
      </c>
      <c r="J268" s="38">
        <v>932</v>
      </c>
      <c r="K268" s="38">
        <v>699</v>
      </c>
      <c r="L268" s="38">
        <v>219</v>
      </c>
      <c r="M268" s="38">
        <v>267</v>
      </c>
      <c r="N268" s="38">
        <v>432</v>
      </c>
      <c r="O268" s="38">
        <v>691</v>
      </c>
      <c r="P268" s="38">
        <v>135</v>
      </c>
      <c r="Q268" s="38">
        <v>356</v>
      </c>
      <c r="R268" s="38">
        <v>491</v>
      </c>
      <c r="S268" s="38">
        <f>SUM(Table1[[#This Row],[January]:[December]])</f>
        <v>6499</v>
      </c>
    </row>
    <row r="269" spans="1:19" hidden="1">
      <c r="A269" s="38" t="str">
        <f>_xlfn.CONCAT(B269,"-",C269)</f>
        <v>513-Spectrophotometers</v>
      </c>
      <c r="B269" s="38">
        <f>INDEX(Prefixes!$A$3:$B$22, MATCH(Data!C805,Prefixes!$B$3:$B$22, 1), 1)</f>
        <v>513</v>
      </c>
      <c r="C269" s="37" t="s">
        <v>41</v>
      </c>
      <c r="D269" s="38">
        <v>490801</v>
      </c>
      <c r="E269" s="36" t="s">
        <v>414</v>
      </c>
      <c r="F269" s="38">
        <v>26</v>
      </c>
      <c r="G269" s="38">
        <v>537</v>
      </c>
      <c r="H269" s="38">
        <v>693</v>
      </c>
      <c r="I269" s="38">
        <v>600</v>
      </c>
      <c r="J269" s="38">
        <v>949</v>
      </c>
      <c r="K269" s="38">
        <v>703</v>
      </c>
      <c r="L269" s="38">
        <v>208</v>
      </c>
      <c r="M269" s="38">
        <v>384</v>
      </c>
      <c r="N269" s="38">
        <v>104</v>
      </c>
      <c r="O269" s="38">
        <v>398</v>
      </c>
      <c r="P269" s="38">
        <v>423</v>
      </c>
      <c r="Q269" s="38">
        <v>900</v>
      </c>
      <c r="R269" s="38">
        <v>600</v>
      </c>
      <c r="S269" s="38">
        <f>SUM(Table1[[#This Row],[January]:[December]])</f>
        <v>6499</v>
      </c>
    </row>
    <row r="270" spans="1:19" hidden="1">
      <c r="A270" s="38" t="str">
        <f>_xlfn.CONCAT(B270,"-",C270)</f>
        <v>503-Spectrophotometers</v>
      </c>
      <c r="B270" s="38">
        <f>INDEX(Prefixes!$A$3:$B$22, MATCH(Data!C807,Prefixes!$B$3:$B$22, 1), 1)</f>
        <v>503</v>
      </c>
      <c r="C270" s="37" t="s">
        <v>41</v>
      </c>
      <c r="D270" s="38">
        <v>490803</v>
      </c>
      <c r="E270" s="36" t="s">
        <v>450</v>
      </c>
      <c r="F270" s="38">
        <v>61</v>
      </c>
      <c r="G270" s="38">
        <v>860</v>
      </c>
      <c r="H270" s="38">
        <v>121</v>
      </c>
      <c r="I270" s="38">
        <v>389</v>
      </c>
      <c r="J270" s="38">
        <v>265</v>
      </c>
      <c r="K270" s="38">
        <v>995</v>
      </c>
      <c r="L270" s="38">
        <v>732</v>
      </c>
      <c r="M270" s="38">
        <v>854</v>
      </c>
      <c r="N270" s="38">
        <v>883</v>
      </c>
      <c r="O270" s="38">
        <v>995</v>
      </c>
      <c r="P270" s="38">
        <v>9</v>
      </c>
      <c r="Q270" s="38">
        <v>214</v>
      </c>
      <c r="R270" s="38">
        <v>180</v>
      </c>
      <c r="S270" s="38">
        <f>SUM(Table1[[#This Row],[January]:[December]])</f>
        <v>6497</v>
      </c>
    </row>
    <row r="271" spans="1:19" hidden="1">
      <c r="A271" s="38" t="str">
        <f>_xlfn.CONCAT(B271,"-",C271)</f>
        <v>525-Centrifuges</v>
      </c>
      <c r="B271" s="38">
        <f>INDEX(Prefixes!$A$3:$B$22, MATCH(Data!C488,Prefixes!$B$3:$B$22, 1), 1)</f>
        <v>525</v>
      </c>
      <c r="C271" s="37" t="s">
        <v>43</v>
      </c>
      <c r="D271" s="38">
        <v>490484</v>
      </c>
      <c r="E271" s="36" t="s">
        <v>398</v>
      </c>
      <c r="F271" s="38">
        <v>36</v>
      </c>
      <c r="G271" s="38">
        <v>214</v>
      </c>
      <c r="H271" s="38">
        <v>710</v>
      </c>
      <c r="I271" s="38">
        <v>380</v>
      </c>
      <c r="J271" s="38">
        <v>133</v>
      </c>
      <c r="K271" s="38">
        <v>251</v>
      </c>
      <c r="L271" s="38">
        <v>735</v>
      </c>
      <c r="M271" s="38">
        <v>897</v>
      </c>
      <c r="N271" s="38">
        <v>295</v>
      </c>
      <c r="O271" s="38">
        <v>915</v>
      </c>
      <c r="P271" s="38">
        <v>441</v>
      </c>
      <c r="Q271" s="38">
        <v>898</v>
      </c>
      <c r="R271" s="38">
        <v>627</v>
      </c>
      <c r="S271" s="38">
        <f>SUM(Table1[[#This Row],[January]:[December]])</f>
        <v>6496</v>
      </c>
    </row>
    <row r="272" spans="1:19" ht="29.5" hidden="1">
      <c r="A272" s="38" t="str">
        <f>_xlfn.CONCAT(B272,"-",C272)</f>
        <v>507-Desiccators</v>
      </c>
      <c r="B272" s="38">
        <f>INDEX(Prefixes!$A$3:$B$22, MATCH(Data!C628,Prefixes!$B$3:$B$22, 1), 1)</f>
        <v>507</v>
      </c>
      <c r="C272" s="37" t="s">
        <v>37</v>
      </c>
      <c r="D272" s="38">
        <v>490624</v>
      </c>
      <c r="E272" s="36" t="s">
        <v>774</v>
      </c>
      <c r="F272" s="38">
        <v>62</v>
      </c>
      <c r="G272" s="38">
        <v>914</v>
      </c>
      <c r="H272" s="38">
        <v>859</v>
      </c>
      <c r="I272" s="38">
        <v>529</v>
      </c>
      <c r="J272" s="38">
        <v>836</v>
      </c>
      <c r="K272" s="38">
        <v>815</v>
      </c>
      <c r="L272" s="38">
        <v>152</v>
      </c>
      <c r="M272" s="38">
        <v>657</v>
      </c>
      <c r="N272" s="38">
        <v>103</v>
      </c>
      <c r="O272" s="38">
        <v>208</v>
      </c>
      <c r="P272" s="38">
        <v>716</v>
      </c>
      <c r="Q272" s="38">
        <v>109</v>
      </c>
      <c r="R272" s="38">
        <v>598</v>
      </c>
      <c r="S272" s="38">
        <f>SUM(Table1[[#This Row],[January]:[December]])</f>
        <v>6496</v>
      </c>
    </row>
    <row r="273" spans="1:19" ht="29.5" hidden="1">
      <c r="A273" s="38" t="str">
        <f>_xlfn.CONCAT(B273,"-",C273)</f>
        <v>523-Spectrophotometers</v>
      </c>
      <c r="B273" s="38">
        <f>INDEX(Prefixes!$A$3:$B$22, MATCH(Data!C806,Prefixes!$B$3:$B$22, 1), 1)</f>
        <v>523</v>
      </c>
      <c r="C273" s="37" t="s">
        <v>41</v>
      </c>
      <c r="D273" s="38">
        <v>490802</v>
      </c>
      <c r="E273" s="36" t="s">
        <v>419</v>
      </c>
      <c r="F273" s="38">
        <v>35</v>
      </c>
      <c r="G273" s="38">
        <v>238</v>
      </c>
      <c r="H273" s="38">
        <v>699</v>
      </c>
      <c r="I273" s="38">
        <v>846</v>
      </c>
      <c r="J273" s="38">
        <v>849</v>
      </c>
      <c r="K273" s="38">
        <v>142</v>
      </c>
      <c r="L273" s="38">
        <v>493</v>
      </c>
      <c r="M273" s="38">
        <v>552</v>
      </c>
      <c r="N273" s="38">
        <v>666</v>
      </c>
      <c r="O273" s="38">
        <v>211</v>
      </c>
      <c r="P273" s="38">
        <v>858</v>
      </c>
      <c r="Q273" s="38">
        <v>771</v>
      </c>
      <c r="R273" s="38">
        <v>171</v>
      </c>
      <c r="S273" s="38">
        <f>SUM(Table1[[#This Row],[January]:[December]])</f>
        <v>6496</v>
      </c>
    </row>
    <row r="274" spans="1:19" hidden="1">
      <c r="A274" s="38" t="str">
        <f>_xlfn.CONCAT(B274,"-",C274)</f>
        <v>505-Centrifuges</v>
      </c>
      <c r="B274" s="38">
        <f>INDEX(Prefixes!$A$3:$B$22, MATCH(Data!C387,Prefixes!$B$3:$B$22, 1), 1)</f>
        <v>505</v>
      </c>
      <c r="C274" s="37" t="s">
        <v>43</v>
      </c>
      <c r="D274" s="38">
        <v>490383</v>
      </c>
      <c r="E274" s="36" t="s">
        <v>727</v>
      </c>
      <c r="F274" s="38">
        <v>64</v>
      </c>
      <c r="G274" s="38">
        <v>718</v>
      </c>
      <c r="H274" s="38">
        <v>466</v>
      </c>
      <c r="I274" s="38">
        <v>863</v>
      </c>
      <c r="J274" s="38">
        <v>434</v>
      </c>
      <c r="K274" s="38">
        <v>11</v>
      </c>
      <c r="L274" s="38">
        <v>671</v>
      </c>
      <c r="M274" s="38">
        <v>87</v>
      </c>
      <c r="N274" s="38">
        <v>71</v>
      </c>
      <c r="O274" s="38">
        <v>855</v>
      </c>
      <c r="P274" s="38">
        <v>769</v>
      </c>
      <c r="Q274" s="38">
        <v>949</v>
      </c>
      <c r="R274" s="38">
        <v>601</v>
      </c>
      <c r="S274" s="38">
        <f>SUM(Table1[[#This Row],[January]:[December]])</f>
        <v>6495</v>
      </c>
    </row>
    <row r="275" spans="1:19" ht="29.5" hidden="1">
      <c r="A275" s="38" t="str">
        <f>_xlfn.CONCAT(B275,"-",C275)</f>
        <v>527-Balances</v>
      </c>
      <c r="B275" s="38">
        <f>INDEX(Prefixes!$A$3:$B$22, MATCH(Data!C134,Prefixes!$B$3:$B$22, 1), 1)</f>
        <v>527</v>
      </c>
      <c r="C275" s="37" t="s">
        <v>75</v>
      </c>
      <c r="D275" s="38">
        <v>490130</v>
      </c>
      <c r="E275" s="36" t="s">
        <v>685</v>
      </c>
      <c r="F275" s="38">
        <v>3</v>
      </c>
      <c r="G275" s="38">
        <v>333</v>
      </c>
      <c r="H275" s="38">
        <v>66</v>
      </c>
      <c r="I275" s="38">
        <v>904</v>
      </c>
      <c r="J275" s="38">
        <v>499</v>
      </c>
      <c r="K275" s="38">
        <v>119</v>
      </c>
      <c r="L275" s="38">
        <v>985</v>
      </c>
      <c r="M275" s="38">
        <v>228</v>
      </c>
      <c r="N275" s="38">
        <v>81</v>
      </c>
      <c r="O275" s="38">
        <v>880</v>
      </c>
      <c r="P275" s="38">
        <v>704</v>
      </c>
      <c r="Q275" s="38">
        <v>858</v>
      </c>
      <c r="R275" s="38">
        <v>837</v>
      </c>
      <c r="S275" s="38">
        <f>SUM(Table1[[#This Row],[January]:[December]])</f>
        <v>6494</v>
      </c>
    </row>
    <row r="276" spans="1:19" ht="29.5" hidden="1">
      <c r="A276" s="38" t="str">
        <f>_xlfn.CONCAT(B276,"-",C276)</f>
        <v>531-Centrifuges</v>
      </c>
      <c r="B276" s="38">
        <f>INDEX(Prefixes!$A$3:$B$22, MATCH(Data!C404,Prefixes!$B$3:$B$22, 1), 1)</f>
        <v>531</v>
      </c>
      <c r="C276" s="37" t="s">
        <v>43</v>
      </c>
      <c r="D276" s="38">
        <v>490400</v>
      </c>
      <c r="E276" s="36" t="s">
        <v>736</v>
      </c>
      <c r="F276" s="38">
        <v>88</v>
      </c>
      <c r="G276" s="38">
        <v>775</v>
      </c>
      <c r="H276" s="38">
        <v>22</v>
      </c>
      <c r="I276" s="38">
        <v>754</v>
      </c>
      <c r="J276" s="38">
        <v>762</v>
      </c>
      <c r="K276" s="38">
        <v>481</v>
      </c>
      <c r="L276" s="38">
        <v>479</v>
      </c>
      <c r="M276" s="38">
        <v>671</v>
      </c>
      <c r="N276" s="38">
        <v>338</v>
      </c>
      <c r="O276" s="38">
        <v>28</v>
      </c>
      <c r="P276" s="38">
        <v>541</v>
      </c>
      <c r="Q276" s="38">
        <v>836</v>
      </c>
      <c r="R276" s="38">
        <v>805</v>
      </c>
      <c r="S276" s="38">
        <f>SUM(Table1[[#This Row],[January]:[December]])</f>
        <v>6492</v>
      </c>
    </row>
    <row r="277" spans="1:19" hidden="1">
      <c r="A277" s="38" t="str">
        <f>_xlfn.CONCAT(B277,"-",C277)</f>
        <v>505-Cell Disrupters</v>
      </c>
      <c r="B277" s="38">
        <f>INDEX(Prefixes!$A$3:$B$22, MATCH(Data!C328,Prefixes!$B$3:$B$22, 1), 1)</f>
        <v>505</v>
      </c>
      <c r="C277" s="37" t="s">
        <v>50</v>
      </c>
      <c r="D277" s="38">
        <v>490324</v>
      </c>
      <c r="E277" s="36" t="s">
        <v>802</v>
      </c>
      <c r="F277" s="38">
        <v>14</v>
      </c>
      <c r="G277" s="38">
        <v>605</v>
      </c>
      <c r="H277" s="38">
        <v>718</v>
      </c>
      <c r="I277" s="38">
        <v>166</v>
      </c>
      <c r="J277" s="38">
        <v>814</v>
      </c>
      <c r="K277" s="38">
        <v>397</v>
      </c>
      <c r="L277" s="38">
        <v>531</v>
      </c>
      <c r="M277" s="38">
        <v>98</v>
      </c>
      <c r="N277" s="38">
        <v>942</v>
      </c>
      <c r="O277" s="38">
        <v>979</v>
      </c>
      <c r="P277" s="38">
        <v>330</v>
      </c>
      <c r="Q277" s="38">
        <v>742</v>
      </c>
      <c r="R277" s="38">
        <v>169</v>
      </c>
      <c r="S277" s="38">
        <f>SUM(Table1[[#This Row],[January]:[December]])</f>
        <v>6491</v>
      </c>
    </row>
    <row r="278" spans="1:19" ht="29.5" hidden="1">
      <c r="A278" s="38" t="str">
        <f>_xlfn.CONCAT(B278,"-",C278)</f>
        <v>507-Centrifuges</v>
      </c>
      <c r="B278" s="38">
        <f>INDEX(Prefixes!$A$3:$B$22, MATCH(Data!C554,Prefixes!$B$3:$B$22, 1), 1)</f>
        <v>507</v>
      </c>
      <c r="C278" s="37" t="s">
        <v>43</v>
      </c>
      <c r="D278" s="38">
        <v>490550</v>
      </c>
      <c r="E278" s="36" t="s">
        <v>733</v>
      </c>
      <c r="F278" s="38">
        <v>43</v>
      </c>
      <c r="G278" s="38">
        <v>852</v>
      </c>
      <c r="H278" s="38">
        <v>863</v>
      </c>
      <c r="I278" s="38">
        <v>971</v>
      </c>
      <c r="J278" s="38">
        <v>5</v>
      </c>
      <c r="K278" s="38">
        <v>590</v>
      </c>
      <c r="L278" s="38">
        <v>585</v>
      </c>
      <c r="M278" s="38">
        <v>780</v>
      </c>
      <c r="N278" s="38">
        <v>999</v>
      </c>
      <c r="O278" s="38">
        <v>296</v>
      </c>
      <c r="P278" s="38">
        <v>326</v>
      </c>
      <c r="Q278" s="38">
        <v>64</v>
      </c>
      <c r="R278" s="38">
        <v>160</v>
      </c>
      <c r="S278" s="38">
        <f>SUM(Table1[[#This Row],[January]:[December]])</f>
        <v>6491</v>
      </c>
    </row>
    <row r="279" spans="1:19" hidden="1">
      <c r="A279" s="38" t="str">
        <f>_xlfn.CONCAT(B279,"-",C279)</f>
        <v>509-Balances</v>
      </c>
      <c r="B279" s="38">
        <f>INDEX(Prefixes!$A$3:$B$22, MATCH(Data!C120,Prefixes!$B$3:$B$22, 1), 1)</f>
        <v>509</v>
      </c>
      <c r="C279" s="37" t="s">
        <v>75</v>
      </c>
      <c r="D279" s="38">
        <v>490116</v>
      </c>
      <c r="E279" s="36" t="s">
        <v>554</v>
      </c>
      <c r="F279" s="38">
        <v>32</v>
      </c>
      <c r="G279" s="38">
        <v>227</v>
      </c>
      <c r="H279" s="38">
        <v>7</v>
      </c>
      <c r="I279" s="38">
        <v>74</v>
      </c>
      <c r="J279" s="38">
        <v>885</v>
      </c>
      <c r="K279" s="38">
        <v>303</v>
      </c>
      <c r="L279" s="38">
        <v>974</v>
      </c>
      <c r="M279" s="38">
        <v>906</v>
      </c>
      <c r="N279" s="38">
        <v>402</v>
      </c>
      <c r="O279" s="38">
        <v>131</v>
      </c>
      <c r="P279" s="38">
        <v>971</v>
      </c>
      <c r="Q279" s="38">
        <v>642</v>
      </c>
      <c r="R279" s="38">
        <v>967</v>
      </c>
      <c r="S279" s="38">
        <f>SUM(Table1[[#This Row],[January]:[December]])</f>
        <v>6489</v>
      </c>
    </row>
    <row r="280" spans="1:19" ht="29.5" hidden="1">
      <c r="A280" s="38" t="str">
        <f>_xlfn.CONCAT(B280,"-",C280)</f>
        <v>533-Centrifuges</v>
      </c>
      <c r="B280" s="38">
        <f>INDEX(Prefixes!$A$3:$B$22, MATCH(Data!C475,Prefixes!$B$3:$B$22, 1), 1)</f>
        <v>533</v>
      </c>
      <c r="C280" s="37" t="s">
        <v>43</v>
      </c>
      <c r="D280" s="38">
        <v>490471</v>
      </c>
      <c r="E280" s="36" t="s">
        <v>351</v>
      </c>
      <c r="F280" s="38">
        <v>39</v>
      </c>
      <c r="G280" s="38">
        <v>632</v>
      </c>
      <c r="H280" s="38">
        <v>895</v>
      </c>
      <c r="I280" s="38">
        <v>272</v>
      </c>
      <c r="J280" s="38">
        <v>631</v>
      </c>
      <c r="K280" s="38">
        <v>244</v>
      </c>
      <c r="L280" s="38">
        <v>395</v>
      </c>
      <c r="M280" s="38">
        <v>564</v>
      </c>
      <c r="N280" s="38">
        <v>518</v>
      </c>
      <c r="O280" s="38">
        <v>749</v>
      </c>
      <c r="P280" s="38">
        <v>680</v>
      </c>
      <c r="Q280" s="38">
        <v>781</v>
      </c>
      <c r="R280" s="38">
        <v>127</v>
      </c>
      <c r="S280" s="38">
        <f>SUM(Table1[[#This Row],[January]:[December]])</f>
        <v>6488</v>
      </c>
    </row>
    <row r="281" spans="1:19" hidden="1">
      <c r="A281" s="38" t="str">
        <f>_xlfn.CONCAT(B281,"-",C281)</f>
        <v>519-Chromatography</v>
      </c>
      <c r="B281" s="38">
        <f>INDEX(Prefixes!$A$3:$B$22, MATCH(Data!C608,Prefixes!$B$3:$B$22, 1), 1)</f>
        <v>519</v>
      </c>
      <c r="C281" s="37" t="s">
        <v>92</v>
      </c>
      <c r="D281" s="38">
        <v>490604</v>
      </c>
      <c r="E281" s="36" t="s">
        <v>803</v>
      </c>
      <c r="F281" s="38">
        <v>79</v>
      </c>
      <c r="G281" s="38">
        <v>575</v>
      </c>
      <c r="H281" s="38">
        <v>721</v>
      </c>
      <c r="I281" s="38">
        <v>108</v>
      </c>
      <c r="J281" s="38">
        <v>948</v>
      </c>
      <c r="K281" s="38">
        <v>498</v>
      </c>
      <c r="L281" s="38">
        <v>245</v>
      </c>
      <c r="M281" s="38">
        <v>133</v>
      </c>
      <c r="N281" s="38">
        <v>422</v>
      </c>
      <c r="O281" s="38">
        <v>843</v>
      </c>
      <c r="P281" s="38">
        <v>772</v>
      </c>
      <c r="Q281" s="38">
        <v>873</v>
      </c>
      <c r="R281" s="38">
        <v>348</v>
      </c>
      <c r="S281" s="38">
        <f>SUM(Table1[[#This Row],[January]:[December]])</f>
        <v>6486</v>
      </c>
    </row>
    <row r="282" spans="1:19" hidden="1">
      <c r="A282" s="38" t="str">
        <f>_xlfn.CONCAT(B282,"-",C282)</f>
        <v>533-Centrifuges</v>
      </c>
      <c r="B282" s="38">
        <f>INDEX(Prefixes!$A$3:$B$22, MATCH(Data!C581,Prefixes!$B$3:$B$22, 1), 1)</f>
        <v>533</v>
      </c>
      <c r="C282" s="37" t="s">
        <v>43</v>
      </c>
      <c r="D282" s="38">
        <v>490577</v>
      </c>
      <c r="E282" s="36" t="s">
        <v>841</v>
      </c>
      <c r="F282" s="38">
        <v>51</v>
      </c>
      <c r="G282" s="38">
        <v>190</v>
      </c>
      <c r="H282" s="38">
        <v>960</v>
      </c>
      <c r="I282" s="38">
        <v>570</v>
      </c>
      <c r="J282" s="38">
        <v>386</v>
      </c>
      <c r="K282" s="38">
        <v>950</v>
      </c>
      <c r="L282" s="38">
        <v>969</v>
      </c>
      <c r="M282" s="38">
        <v>594</v>
      </c>
      <c r="N282" s="38">
        <v>60</v>
      </c>
      <c r="O282" s="38">
        <v>113</v>
      </c>
      <c r="P282" s="38">
        <v>331</v>
      </c>
      <c r="Q282" s="38">
        <v>411</v>
      </c>
      <c r="R282" s="38">
        <v>946</v>
      </c>
      <c r="S282" s="38">
        <f>SUM(Table1[[#This Row],[January]:[December]])</f>
        <v>6480</v>
      </c>
    </row>
    <row r="283" spans="1:19" hidden="1">
      <c r="A283" s="38" t="str">
        <f>_xlfn.CONCAT(B283,"-",C283)</f>
        <v>513-Desiccators</v>
      </c>
      <c r="B283" s="38">
        <f>INDEX(Prefixes!$A$3:$B$22, MATCH(Data!C619,Prefixes!$B$3:$B$22, 1), 1)</f>
        <v>513</v>
      </c>
      <c r="C283" s="37" t="s">
        <v>37</v>
      </c>
      <c r="D283" s="38">
        <v>490615</v>
      </c>
      <c r="E283" s="36" t="s">
        <v>86</v>
      </c>
      <c r="F283" s="38">
        <v>90</v>
      </c>
      <c r="G283" s="38">
        <v>763</v>
      </c>
      <c r="H283" s="38">
        <v>419</v>
      </c>
      <c r="I283" s="38">
        <v>941</v>
      </c>
      <c r="J283" s="38">
        <v>395</v>
      </c>
      <c r="K283" s="38">
        <v>850</v>
      </c>
      <c r="L283" s="38">
        <v>708</v>
      </c>
      <c r="M283" s="38">
        <v>698</v>
      </c>
      <c r="N283" s="38">
        <v>662</v>
      </c>
      <c r="O283" s="38">
        <v>137</v>
      </c>
      <c r="P283" s="38">
        <v>83</v>
      </c>
      <c r="Q283" s="38">
        <v>106</v>
      </c>
      <c r="R283" s="38">
        <v>716</v>
      </c>
      <c r="S283" s="38">
        <f>SUM(Table1[[#This Row],[January]:[December]])</f>
        <v>6478</v>
      </c>
    </row>
    <row r="284" spans="1:19" hidden="1">
      <c r="A284" s="38" t="str">
        <f>_xlfn.CONCAT(B284,"-",C284)</f>
        <v>500-Microscopes</v>
      </c>
      <c r="B284" s="38">
        <f>INDEX(Prefixes!$A$3:$B$22, MATCH(Data!C708,Prefixes!$B$3:$B$22, 1), 1)</f>
        <v>500</v>
      </c>
      <c r="C284" s="37" t="s">
        <v>48</v>
      </c>
      <c r="D284" s="38">
        <v>490704</v>
      </c>
      <c r="E284" s="36" t="s">
        <v>781</v>
      </c>
      <c r="F284" s="38">
        <v>16</v>
      </c>
      <c r="G284" s="38">
        <v>660</v>
      </c>
      <c r="H284" s="38">
        <v>924</v>
      </c>
      <c r="I284" s="38">
        <v>800</v>
      </c>
      <c r="J284" s="38">
        <v>773</v>
      </c>
      <c r="K284" s="38">
        <v>16</v>
      </c>
      <c r="L284" s="38">
        <v>786</v>
      </c>
      <c r="M284" s="38">
        <v>484</v>
      </c>
      <c r="N284" s="38">
        <v>233</v>
      </c>
      <c r="O284" s="38">
        <v>586</v>
      </c>
      <c r="P284" s="38">
        <v>83</v>
      </c>
      <c r="Q284" s="38">
        <v>689</v>
      </c>
      <c r="R284" s="38">
        <v>441</v>
      </c>
      <c r="S284" s="38">
        <f>SUM(Table1[[#This Row],[January]:[December]])</f>
        <v>6475</v>
      </c>
    </row>
    <row r="285" spans="1:19" hidden="1">
      <c r="A285" s="38" t="str">
        <f>_xlfn.CONCAT(B285,"-",C285)</f>
        <v>525-Microscopes</v>
      </c>
      <c r="B285" s="38">
        <f>INDEX(Prefixes!$A$3:$B$22, MATCH(Data!C732,Prefixes!$B$3:$B$22, 1), 1)</f>
        <v>525</v>
      </c>
      <c r="C285" s="37" t="s">
        <v>48</v>
      </c>
      <c r="D285" s="38">
        <v>490728</v>
      </c>
      <c r="E285" s="36" t="s">
        <v>407</v>
      </c>
      <c r="F285" s="38">
        <v>27</v>
      </c>
      <c r="G285" s="38">
        <v>931</v>
      </c>
      <c r="H285" s="38">
        <v>545</v>
      </c>
      <c r="I285" s="38">
        <v>239</v>
      </c>
      <c r="J285" s="38">
        <v>28</v>
      </c>
      <c r="K285" s="38">
        <v>607</v>
      </c>
      <c r="L285" s="38">
        <v>489</v>
      </c>
      <c r="M285" s="38">
        <v>661</v>
      </c>
      <c r="N285" s="38">
        <v>611</v>
      </c>
      <c r="O285" s="38">
        <v>213</v>
      </c>
      <c r="P285" s="38">
        <v>811</v>
      </c>
      <c r="Q285" s="38">
        <v>346</v>
      </c>
      <c r="R285" s="38">
        <v>991</v>
      </c>
      <c r="S285" s="38">
        <f>SUM(Table1[[#This Row],[January]:[December]])</f>
        <v>6472</v>
      </c>
    </row>
    <row r="286" spans="1:19" hidden="1">
      <c r="A286" s="38" t="str">
        <f>_xlfn.CONCAT(B286,"-",C286)</f>
        <v>505-Bath</v>
      </c>
      <c r="B286" s="38">
        <f>INDEX(Prefixes!$A$3:$B$22, MATCH(Data!C158,Prefixes!$B$3:$B$22, 1), 1)</f>
        <v>505</v>
      </c>
      <c r="C286" s="37" t="s">
        <v>39</v>
      </c>
      <c r="D286" s="38">
        <v>490154</v>
      </c>
      <c r="E286" s="36" t="s">
        <v>100</v>
      </c>
      <c r="F286" s="38">
        <v>0</v>
      </c>
      <c r="G286" s="38">
        <v>694</v>
      </c>
      <c r="H286" s="38">
        <v>643</v>
      </c>
      <c r="I286" s="38">
        <v>3</v>
      </c>
      <c r="J286" s="38">
        <v>892</v>
      </c>
      <c r="K286" s="38">
        <v>778</v>
      </c>
      <c r="L286" s="38">
        <v>405</v>
      </c>
      <c r="M286" s="38">
        <v>279</v>
      </c>
      <c r="N286" s="38">
        <v>678</v>
      </c>
      <c r="O286" s="38">
        <v>644</v>
      </c>
      <c r="P286" s="38">
        <v>426</v>
      </c>
      <c r="Q286" s="38">
        <v>445</v>
      </c>
      <c r="R286" s="38">
        <v>583</v>
      </c>
      <c r="S286" s="38">
        <f>SUM(Table1[[#This Row],[January]:[December]])</f>
        <v>6470</v>
      </c>
    </row>
    <row r="287" spans="1:19" ht="73.75" hidden="1">
      <c r="A287" s="38" t="str">
        <f>_xlfn.CONCAT(B287,"-",C287)</f>
        <v>513-Autoclave</v>
      </c>
      <c r="B287" s="38">
        <f>INDEX(Prefixes!$A$3:$B$22, MATCH(Data!C52,Prefixes!$B$3:$B$22, 1), 1)</f>
        <v>513</v>
      </c>
      <c r="C287" s="37" t="s">
        <v>82</v>
      </c>
      <c r="D287" s="38">
        <v>490048</v>
      </c>
      <c r="E287" s="36" t="s">
        <v>484</v>
      </c>
      <c r="F287" s="38">
        <v>79</v>
      </c>
      <c r="G287" s="38">
        <v>603</v>
      </c>
      <c r="H287" s="38">
        <v>548</v>
      </c>
      <c r="I287" s="38">
        <v>280</v>
      </c>
      <c r="J287" s="38">
        <v>867</v>
      </c>
      <c r="K287" s="38">
        <v>880</v>
      </c>
      <c r="L287" s="38">
        <v>885</v>
      </c>
      <c r="M287" s="38">
        <v>715</v>
      </c>
      <c r="N287" s="38">
        <v>494</v>
      </c>
      <c r="O287" s="38">
        <v>679</v>
      </c>
      <c r="P287" s="38">
        <v>263</v>
      </c>
      <c r="Q287" s="38">
        <v>131</v>
      </c>
      <c r="R287" s="38">
        <v>123</v>
      </c>
      <c r="S287" s="38">
        <f>SUM(Table1[[#This Row],[January]:[December]])</f>
        <v>6468</v>
      </c>
    </row>
    <row r="288" spans="1:19" hidden="1">
      <c r="A288" s="38" t="str">
        <f>_xlfn.CONCAT(B288,"-",C288)</f>
        <v>531-Desiccators</v>
      </c>
      <c r="B288" s="38">
        <f>INDEX(Prefixes!$A$3:$B$22, MATCH(Data!C629,Prefixes!$B$3:$B$22, 1), 1)</f>
        <v>531</v>
      </c>
      <c r="C288" s="37" t="s">
        <v>37</v>
      </c>
      <c r="D288" s="38">
        <v>490625</v>
      </c>
      <c r="E288" s="36" t="s">
        <v>853</v>
      </c>
      <c r="F288" s="38">
        <v>99</v>
      </c>
      <c r="G288" s="38">
        <v>317</v>
      </c>
      <c r="H288" s="38">
        <v>152</v>
      </c>
      <c r="I288" s="38">
        <v>21</v>
      </c>
      <c r="J288" s="38">
        <v>383</v>
      </c>
      <c r="K288" s="38">
        <v>511</v>
      </c>
      <c r="L288" s="38">
        <v>746</v>
      </c>
      <c r="M288" s="38">
        <v>75</v>
      </c>
      <c r="N288" s="38">
        <v>775</v>
      </c>
      <c r="O288" s="38">
        <v>813</v>
      </c>
      <c r="P288" s="38">
        <v>757</v>
      </c>
      <c r="Q288" s="38">
        <v>999</v>
      </c>
      <c r="R288" s="38">
        <v>919</v>
      </c>
      <c r="S288" s="38">
        <f>SUM(Table1[[#This Row],[January]:[December]])</f>
        <v>6468</v>
      </c>
    </row>
    <row r="289" spans="1:19" hidden="1">
      <c r="A289" s="38" t="str">
        <f>_xlfn.CONCAT(B289,"-",C289)</f>
        <v>509-Centrifuges</v>
      </c>
      <c r="B289" s="38">
        <f>INDEX(Prefixes!$A$3:$B$22, MATCH(Data!C376,Prefixes!$B$3:$B$22, 1), 1)</f>
        <v>509</v>
      </c>
      <c r="C289" s="37" t="s">
        <v>43</v>
      </c>
      <c r="D289" s="38">
        <v>490372</v>
      </c>
      <c r="E289" s="36" t="s">
        <v>312</v>
      </c>
      <c r="F289" s="38">
        <v>80</v>
      </c>
      <c r="G289" s="38">
        <v>788</v>
      </c>
      <c r="H289" s="38">
        <v>236</v>
      </c>
      <c r="I289" s="38">
        <v>225</v>
      </c>
      <c r="J289" s="38">
        <v>172</v>
      </c>
      <c r="K289" s="38">
        <v>448</v>
      </c>
      <c r="L289" s="38">
        <v>972</v>
      </c>
      <c r="M289" s="38">
        <v>398</v>
      </c>
      <c r="N289" s="38">
        <v>501</v>
      </c>
      <c r="O289" s="38">
        <v>723</v>
      </c>
      <c r="P289" s="38">
        <v>871</v>
      </c>
      <c r="Q289" s="38">
        <v>188</v>
      </c>
      <c r="R289" s="38">
        <v>940</v>
      </c>
      <c r="S289" s="38">
        <f>SUM(Table1[[#This Row],[January]:[December]])</f>
        <v>6462</v>
      </c>
    </row>
    <row r="290" spans="1:19" hidden="1">
      <c r="A290" s="38" t="str">
        <f>_xlfn.CONCAT(B290,"-",C290)</f>
        <v>503-Chromatography</v>
      </c>
      <c r="B290" s="38">
        <f>INDEX(Prefixes!$A$3:$B$22, MATCH(Data!C599,Prefixes!$B$3:$B$22, 1), 1)</f>
        <v>503</v>
      </c>
      <c r="C290" s="37" t="s">
        <v>92</v>
      </c>
      <c r="D290" s="38">
        <v>490595</v>
      </c>
      <c r="E290" s="36" t="s">
        <v>373</v>
      </c>
      <c r="F290" s="38">
        <v>75</v>
      </c>
      <c r="G290" s="38">
        <v>497</v>
      </c>
      <c r="H290" s="38">
        <v>736</v>
      </c>
      <c r="I290" s="38">
        <v>100</v>
      </c>
      <c r="J290" s="38">
        <v>939</v>
      </c>
      <c r="K290" s="38">
        <v>74</v>
      </c>
      <c r="L290" s="38">
        <v>957</v>
      </c>
      <c r="M290" s="38">
        <v>510</v>
      </c>
      <c r="N290" s="38">
        <v>867</v>
      </c>
      <c r="O290" s="38">
        <v>264</v>
      </c>
      <c r="P290" s="38">
        <v>508</v>
      </c>
      <c r="Q290" s="38">
        <v>129</v>
      </c>
      <c r="R290" s="38">
        <v>880</v>
      </c>
      <c r="S290" s="38">
        <f>SUM(Table1[[#This Row],[January]:[December]])</f>
        <v>6461</v>
      </c>
    </row>
    <row r="291" spans="1:19" hidden="1">
      <c r="A291" s="38" t="str">
        <f>_xlfn.CONCAT(B291,"-",C291)</f>
        <v>503-Chromatography</v>
      </c>
      <c r="B291" s="38">
        <f>INDEX(Prefixes!$A$3:$B$22, MATCH(Data!C613,Prefixes!$B$3:$B$22, 1), 1)</f>
        <v>503</v>
      </c>
      <c r="C291" s="37" t="s">
        <v>92</v>
      </c>
      <c r="D291" s="38">
        <v>490609</v>
      </c>
      <c r="E291" s="36" t="s">
        <v>856</v>
      </c>
      <c r="F291" s="38">
        <v>21</v>
      </c>
      <c r="G291" s="38">
        <v>132</v>
      </c>
      <c r="H291" s="38">
        <v>516</v>
      </c>
      <c r="I291" s="38">
        <v>465</v>
      </c>
      <c r="J291" s="38">
        <v>634</v>
      </c>
      <c r="K291" s="38">
        <v>78</v>
      </c>
      <c r="L291" s="38">
        <v>661</v>
      </c>
      <c r="M291" s="38">
        <v>927</v>
      </c>
      <c r="N291" s="38">
        <v>390</v>
      </c>
      <c r="O291" s="38">
        <v>754</v>
      </c>
      <c r="P291" s="38">
        <v>520</v>
      </c>
      <c r="Q291" s="38">
        <v>515</v>
      </c>
      <c r="R291" s="38">
        <v>863</v>
      </c>
      <c r="S291" s="38">
        <f>SUM(Table1[[#This Row],[January]:[December]])</f>
        <v>6455</v>
      </c>
    </row>
    <row r="292" spans="1:19" hidden="1">
      <c r="A292" s="38" t="str">
        <f>_xlfn.CONCAT(B292,"-",C292)</f>
        <v>500-Glove Boxes</v>
      </c>
      <c r="B292" s="38">
        <f>INDEX(Prefixes!$A$3:$B$22, MATCH(Data!C699,Prefixes!$B$3:$B$22, 1), 1)</f>
        <v>500</v>
      </c>
      <c r="C292" s="37" t="s">
        <v>45</v>
      </c>
      <c r="D292" s="38">
        <v>490695</v>
      </c>
      <c r="E292" s="36" t="s">
        <v>340</v>
      </c>
      <c r="F292" s="38">
        <v>36</v>
      </c>
      <c r="G292" s="38">
        <v>451</v>
      </c>
      <c r="H292" s="38">
        <v>590</v>
      </c>
      <c r="I292" s="38">
        <v>877</v>
      </c>
      <c r="J292" s="38">
        <v>543</v>
      </c>
      <c r="K292" s="38">
        <v>187</v>
      </c>
      <c r="L292" s="38">
        <v>981</v>
      </c>
      <c r="M292" s="38">
        <v>967</v>
      </c>
      <c r="N292" s="38">
        <v>668</v>
      </c>
      <c r="O292" s="38">
        <v>177</v>
      </c>
      <c r="P292" s="38">
        <v>674</v>
      </c>
      <c r="Q292" s="38">
        <v>125</v>
      </c>
      <c r="R292" s="38">
        <v>215</v>
      </c>
      <c r="S292" s="38">
        <f>SUM(Table1[[#This Row],[January]:[December]])</f>
        <v>6455</v>
      </c>
    </row>
    <row r="293" spans="1:19" hidden="1">
      <c r="A293" s="38" t="str">
        <f>_xlfn.CONCAT(B293,"-",C293)</f>
        <v>505-Microscopes</v>
      </c>
      <c r="B293" s="38">
        <f>INDEX(Prefixes!$A$3:$B$22, MATCH(Data!C719,Prefixes!$B$3:$B$22, 1), 1)</f>
        <v>505</v>
      </c>
      <c r="C293" s="37" t="s">
        <v>48</v>
      </c>
      <c r="D293" s="38">
        <v>490715</v>
      </c>
      <c r="E293" s="36" t="s">
        <v>62</v>
      </c>
      <c r="F293" s="38">
        <v>56</v>
      </c>
      <c r="G293" s="38">
        <v>2</v>
      </c>
      <c r="H293" s="38">
        <v>54</v>
      </c>
      <c r="I293" s="38">
        <v>522</v>
      </c>
      <c r="J293" s="38">
        <v>952</v>
      </c>
      <c r="K293" s="38">
        <v>506</v>
      </c>
      <c r="L293" s="38">
        <v>916</v>
      </c>
      <c r="M293" s="38">
        <v>501</v>
      </c>
      <c r="N293" s="38">
        <v>266</v>
      </c>
      <c r="O293" s="38">
        <v>993</v>
      </c>
      <c r="P293" s="38">
        <v>489</v>
      </c>
      <c r="Q293" s="38">
        <v>933</v>
      </c>
      <c r="R293" s="38">
        <v>314</v>
      </c>
      <c r="S293" s="38">
        <f>SUM(Table1[[#This Row],[January]:[December]])</f>
        <v>6448</v>
      </c>
    </row>
    <row r="294" spans="1:19" ht="44.25" hidden="1">
      <c r="A294" s="38" t="str">
        <f>_xlfn.CONCAT(B294,"-",C294)</f>
        <v>503-Biohood</v>
      </c>
      <c r="B294" s="38">
        <f>INDEX(Prefixes!$A$3:$B$22, MATCH(Data!C262,Prefixes!$B$3:$B$22, 1), 1)</f>
        <v>503</v>
      </c>
      <c r="C294" s="37" t="s">
        <v>65</v>
      </c>
      <c r="D294" s="38">
        <v>490258</v>
      </c>
      <c r="E294" s="36" t="s">
        <v>423</v>
      </c>
      <c r="F294" s="38">
        <v>85</v>
      </c>
      <c r="G294" s="38">
        <v>367</v>
      </c>
      <c r="H294" s="38">
        <v>938</v>
      </c>
      <c r="I294" s="38">
        <v>977</v>
      </c>
      <c r="J294" s="38">
        <v>326</v>
      </c>
      <c r="K294" s="38">
        <v>401</v>
      </c>
      <c r="L294" s="38">
        <v>799</v>
      </c>
      <c r="M294" s="38">
        <v>456</v>
      </c>
      <c r="N294" s="38">
        <v>800</v>
      </c>
      <c r="O294" s="38">
        <v>171</v>
      </c>
      <c r="P294" s="38">
        <v>539</v>
      </c>
      <c r="Q294" s="38">
        <v>189</v>
      </c>
      <c r="R294" s="38">
        <v>484</v>
      </c>
      <c r="S294" s="38">
        <f>SUM(Table1[[#This Row],[January]:[December]])</f>
        <v>6447</v>
      </c>
    </row>
    <row r="295" spans="1:19" hidden="1">
      <c r="A295" s="38" t="str">
        <f>_xlfn.CONCAT(B295,"-",C295)</f>
        <v>529-Bath</v>
      </c>
      <c r="B295" s="38">
        <f>INDEX(Prefixes!$A$3:$B$22, MATCH(Data!C201,Prefixes!$B$3:$B$22, 1), 1)</f>
        <v>529</v>
      </c>
      <c r="C295" s="37" t="s">
        <v>39</v>
      </c>
      <c r="D295" s="38">
        <v>490197</v>
      </c>
      <c r="E295" s="36" t="s">
        <v>441</v>
      </c>
      <c r="F295" s="38">
        <v>12</v>
      </c>
      <c r="G295" s="38">
        <v>768</v>
      </c>
      <c r="H295" s="38">
        <v>618</v>
      </c>
      <c r="I295" s="38">
        <v>486</v>
      </c>
      <c r="J295" s="38">
        <v>559</v>
      </c>
      <c r="K295" s="38">
        <v>141</v>
      </c>
      <c r="L295" s="38">
        <v>706</v>
      </c>
      <c r="M295" s="38">
        <v>643</v>
      </c>
      <c r="N295" s="38">
        <v>620</v>
      </c>
      <c r="O295" s="38">
        <v>962</v>
      </c>
      <c r="P295" s="38">
        <v>30</v>
      </c>
      <c r="Q295" s="38">
        <v>29</v>
      </c>
      <c r="R295" s="38">
        <v>881</v>
      </c>
      <c r="S295" s="38">
        <f>SUM(Table1[[#This Row],[January]:[December]])</f>
        <v>6443</v>
      </c>
    </row>
    <row r="296" spans="1:19" hidden="1">
      <c r="A296" s="38" t="str">
        <f>_xlfn.CONCAT(B296,"-",C296)</f>
        <v>529-Centrifuges</v>
      </c>
      <c r="B296" s="38">
        <f>INDEX(Prefixes!$A$3:$B$22, MATCH(Data!C394,Prefixes!$B$3:$B$22, 1), 1)</f>
        <v>529</v>
      </c>
      <c r="C296" s="37" t="s">
        <v>43</v>
      </c>
      <c r="D296" s="38">
        <v>490390</v>
      </c>
      <c r="E296" s="36" t="s">
        <v>324</v>
      </c>
      <c r="F296" s="38">
        <v>49</v>
      </c>
      <c r="G296" s="38">
        <v>877</v>
      </c>
      <c r="H296" s="38">
        <v>235</v>
      </c>
      <c r="I296" s="38">
        <v>175</v>
      </c>
      <c r="J296" s="38">
        <v>388</v>
      </c>
      <c r="K296" s="38">
        <v>597</v>
      </c>
      <c r="L296" s="38">
        <v>513</v>
      </c>
      <c r="M296" s="38">
        <v>601</v>
      </c>
      <c r="N296" s="38">
        <v>793</v>
      </c>
      <c r="O296" s="38">
        <v>986</v>
      </c>
      <c r="P296" s="38">
        <v>177</v>
      </c>
      <c r="Q296" s="38">
        <v>623</v>
      </c>
      <c r="R296" s="38">
        <v>478</v>
      </c>
      <c r="S296" s="38">
        <f>SUM(Table1[[#This Row],[January]:[December]])</f>
        <v>6443</v>
      </c>
    </row>
    <row r="297" spans="1:19" hidden="1">
      <c r="A297" s="38" t="str">
        <f>_xlfn.CONCAT(B297,"-",C297)</f>
        <v>513-Cell Disrupters</v>
      </c>
      <c r="B297" s="38">
        <f>INDEX(Prefixes!$A$3:$B$22, MATCH(Data!C329,Prefixes!$B$3:$B$22, 1), 1)</f>
        <v>513</v>
      </c>
      <c r="C297" s="37" t="s">
        <v>50</v>
      </c>
      <c r="D297" s="38">
        <v>490325</v>
      </c>
      <c r="E297" s="36" t="s">
        <v>831</v>
      </c>
      <c r="F297" s="38">
        <v>10</v>
      </c>
      <c r="G297" s="38">
        <v>312</v>
      </c>
      <c r="H297" s="38">
        <v>993</v>
      </c>
      <c r="I297" s="38">
        <v>573</v>
      </c>
      <c r="J297" s="38">
        <v>166</v>
      </c>
      <c r="K297" s="38">
        <v>715</v>
      </c>
      <c r="L297" s="38">
        <v>735</v>
      </c>
      <c r="M297" s="38">
        <v>452</v>
      </c>
      <c r="N297" s="38">
        <v>826</v>
      </c>
      <c r="O297" s="38">
        <v>67</v>
      </c>
      <c r="P297" s="38">
        <v>439</v>
      </c>
      <c r="Q297" s="38">
        <v>385</v>
      </c>
      <c r="R297" s="38">
        <v>778</v>
      </c>
      <c r="S297" s="38">
        <f>SUM(Table1[[#This Row],[January]:[December]])</f>
        <v>6441</v>
      </c>
    </row>
    <row r="298" spans="1:19" ht="59" hidden="1">
      <c r="A298" s="38" t="str">
        <f>_xlfn.CONCAT(B298,"-",C298)</f>
        <v>500-Centrifuges</v>
      </c>
      <c r="B298" s="38">
        <f>INDEX(Prefixes!$A$3:$B$22, MATCH(Data!C553,Prefixes!$B$3:$B$22, 1), 1)</f>
        <v>500</v>
      </c>
      <c r="C298" s="37" t="s">
        <v>43</v>
      </c>
      <c r="D298" s="38">
        <v>490549</v>
      </c>
      <c r="E298" s="36" t="s">
        <v>732</v>
      </c>
      <c r="F298" s="38">
        <v>0</v>
      </c>
      <c r="G298" s="38">
        <v>702</v>
      </c>
      <c r="H298" s="38">
        <v>895</v>
      </c>
      <c r="I298" s="38">
        <v>870</v>
      </c>
      <c r="J298" s="38">
        <v>47</v>
      </c>
      <c r="K298" s="38">
        <v>775</v>
      </c>
      <c r="L298" s="38">
        <v>515</v>
      </c>
      <c r="M298" s="38">
        <v>994</v>
      </c>
      <c r="N298" s="38">
        <v>292</v>
      </c>
      <c r="O298" s="38">
        <v>470</v>
      </c>
      <c r="P298" s="38">
        <v>411</v>
      </c>
      <c r="Q298" s="38">
        <v>222</v>
      </c>
      <c r="R298" s="38">
        <v>248</v>
      </c>
      <c r="S298" s="38">
        <f>SUM(Table1[[#This Row],[January]:[December]])</f>
        <v>6441</v>
      </c>
    </row>
    <row r="299" spans="1:19" hidden="1">
      <c r="A299" s="38" t="str">
        <f>_xlfn.CONCAT(B299,"-",C299)</f>
        <v>513-Balances</v>
      </c>
      <c r="B299" s="38">
        <f>INDEX(Prefixes!$A$3:$B$22, MATCH(Data!C118,Prefixes!$B$3:$B$22, 1), 1)</f>
        <v>513</v>
      </c>
      <c r="C299" s="37" t="s">
        <v>75</v>
      </c>
      <c r="D299" s="38">
        <v>490114</v>
      </c>
      <c r="E299" s="36" t="s">
        <v>552</v>
      </c>
      <c r="F299" s="38">
        <v>3</v>
      </c>
      <c r="G299" s="38">
        <v>432</v>
      </c>
      <c r="H299" s="38">
        <v>435</v>
      </c>
      <c r="I299" s="38">
        <v>778</v>
      </c>
      <c r="J299" s="38">
        <v>800</v>
      </c>
      <c r="K299" s="38">
        <v>985</v>
      </c>
      <c r="L299" s="38">
        <v>254</v>
      </c>
      <c r="M299" s="38">
        <v>376</v>
      </c>
      <c r="N299" s="38">
        <v>538</v>
      </c>
      <c r="O299" s="38">
        <v>35</v>
      </c>
      <c r="P299" s="38">
        <v>388</v>
      </c>
      <c r="Q299" s="38">
        <v>608</v>
      </c>
      <c r="R299" s="38">
        <v>805</v>
      </c>
      <c r="S299" s="38">
        <f>SUM(Table1[[#This Row],[January]:[December]])</f>
        <v>6434</v>
      </c>
    </row>
    <row r="300" spans="1:19" ht="44.25" hidden="1">
      <c r="A300" s="38" t="str">
        <f>_xlfn.CONCAT(B300,"-",C300)</f>
        <v>513-Balances</v>
      </c>
      <c r="B300" s="38">
        <f>INDEX(Prefixes!$A$3:$B$22, MATCH(Data!C127,Prefixes!$B$3:$B$22, 1), 1)</f>
        <v>513</v>
      </c>
      <c r="C300" s="37" t="s">
        <v>75</v>
      </c>
      <c r="D300" s="38">
        <v>490123</v>
      </c>
      <c r="E300" s="36" t="s">
        <v>594</v>
      </c>
      <c r="F300" s="38">
        <v>61</v>
      </c>
      <c r="G300" s="38">
        <v>949</v>
      </c>
      <c r="H300" s="38">
        <v>930</v>
      </c>
      <c r="I300" s="38">
        <v>783</v>
      </c>
      <c r="J300" s="38">
        <v>125</v>
      </c>
      <c r="K300" s="38">
        <v>482</v>
      </c>
      <c r="L300" s="38">
        <v>575</v>
      </c>
      <c r="M300" s="38">
        <v>661</v>
      </c>
      <c r="N300" s="38">
        <v>90</v>
      </c>
      <c r="O300" s="38">
        <v>789</v>
      </c>
      <c r="P300" s="38">
        <v>70</v>
      </c>
      <c r="Q300" s="38">
        <v>35</v>
      </c>
      <c r="R300" s="38">
        <v>945</v>
      </c>
      <c r="S300" s="38">
        <f>SUM(Table1[[#This Row],[January]:[December]])</f>
        <v>6434</v>
      </c>
    </row>
    <row r="301" spans="1:19" hidden="1">
      <c r="A301" s="38" t="str">
        <f>_xlfn.CONCAT(B301,"-",C301)</f>
        <v>531-Centrifuges</v>
      </c>
      <c r="B301" s="38">
        <f>INDEX(Prefixes!$A$3:$B$22, MATCH(Data!C524,Prefixes!$B$3:$B$22, 1), 1)</f>
        <v>531</v>
      </c>
      <c r="C301" s="37" t="s">
        <v>43</v>
      </c>
      <c r="D301" s="38">
        <v>490520</v>
      </c>
      <c r="E301" s="36" t="s">
        <v>604</v>
      </c>
      <c r="F301" s="38">
        <v>17</v>
      </c>
      <c r="G301" s="38">
        <v>620</v>
      </c>
      <c r="H301" s="38">
        <v>315</v>
      </c>
      <c r="I301" s="38">
        <v>840</v>
      </c>
      <c r="J301" s="38">
        <v>856</v>
      </c>
      <c r="K301" s="38">
        <v>557</v>
      </c>
      <c r="L301" s="38">
        <v>49</v>
      </c>
      <c r="M301" s="38">
        <v>101</v>
      </c>
      <c r="N301" s="38">
        <v>118</v>
      </c>
      <c r="O301" s="38">
        <v>997</v>
      </c>
      <c r="P301" s="38">
        <v>563</v>
      </c>
      <c r="Q301" s="38">
        <v>722</v>
      </c>
      <c r="R301" s="38">
        <v>687</v>
      </c>
      <c r="S301" s="38">
        <f>SUM(Table1[[#This Row],[January]:[December]])</f>
        <v>6425</v>
      </c>
    </row>
    <row r="302" spans="1:19" hidden="1">
      <c r="A302" s="38" t="str">
        <f>_xlfn.CONCAT(B302,"-",C302)</f>
        <v>507-Analyzer</v>
      </c>
      <c r="B302" s="38">
        <f>INDEX(Prefixes!$A$3:$B$22, MATCH(Data!C6,Prefixes!$B$3:$B$22, 1), 1)</f>
        <v>507</v>
      </c>
      <c r="C302" s="37" t="s">
        <v>56</v>
      </c>
      <c r="D302" s="38">
        <v>490002</v>
      </c>
      <c r="E302" s="36" t="s">
        <v>817</v>
      </c>
      <c r="F302" s="38">
        <v>90</v>
      </c>
      <c r="G302" s="38">
        <v>805</v>
      </c>
      <c r="H302" s="38">
        <v>590</v>
      </c>
      <c r="I302" s="38">
        <v>489</v>
      </c>
      <c r="J302" s="38">
        <v>536</v>
      </c>
      <c r="K302" s="38">
        <v>662</v>
      </c>
      <c r="L302" s="38">
        <v>237</v>
      </c>
      <c r="M302" s="38">
        <v>154</v>
      </c>
      <c r="N302" s="38">
        <v>240</v>
      </c>
      <c r="O302" s="38">
        <v>592</v>
      </c>
      <c r="P302" s="38">
        <v>474</v>
      </c>
      <c r="Q302" s="38">
        <v>780</v>
      </c>
      <c r="R302" s="38">
        <v>864</v>
      </c>
      <c r="S302" s="38">
        <f>SUM(Table1[[#This Row],[January]:[December]])</f>
        <v>6423</v>
      </c>
    </row>
    <row r="303" spans="1:19" hidden="1">
      <c r="A303" s="38" t="str">
        <f>_xlfn.CONCAT(B303,"-",C303)</f>
        <v>503-Biohood</v>
      </c>
      <c r="B303" s="38">
        <f>INDEX(Prefixes!$A$3:$B$22, MATCH(Data!C247,Prefixes!$B$3:$B$22, 1), 1)</f>
        <v>503</v>
      </c>
      <c r="C303" s="37" t="s">
        <v>65</v>
      </c>
      <c r="D303" s="38">
        <v>490243</v>
      </c>
      <c r="E303" s="36" t="s">
        <v>249</v>
      </c>
      <c r="F303" s="38">
        <v>61</v>
      </c>
      <c r="G303" s="38">
        <v>874</v>
      </c>
      <c r="H303" s="38">
        <v>689</v>
      </c>
      <c r="I303" s="38">
        <v>858</v>
      </c>
      <c r="J303" s="38">
        <v>904</v>
      </c>
      <c r="K303" s="38">
        <v>326</v>
      </c>
      <c r="L303" s="38">
        <v>132</v>
      </c>
      <c r="M303" s="38">
        <v>538</v>
      </c>
      <c r="N303" s="38">
        <v>327</v>
      </c>
      <c r="O303" s="38">
        <v>70</v>
      </c>
      <c r="P303" s="38">
        <v>756</v>
      </c>
      <c r="Q303" s="38">
        <v>569</v>
      </c>
      <c r="R303" s="38">
        <v>375</v>
      </c>
      <c r="S303" s="38">
        <f>SUM(Table1[[#This Row],[January]:[December]])</f>
        <v>6418</v>
      </c>
    </row>
    <row r="304" spans="1:19" hidden="1">
      <c r="A304" s="38" t="str">
        <f>_xlfn.CONCAT(B304,"-",C304)</f>
        <v>515-Autoclave</v>
      </c>
      <c r="B304" s="38">
        <f>INDEX(Prefixes!$A$3:$B$22, MATCH(Data!C37,Prefixes!$B$3:$B$22, 1), 1)</f>
        <v>515</v>
      </c>
      <c r="C304" s="37" t="s">
        <v>82</v>
      </c>
      <c r="D304" s="38">
        <v>490033</v>
      </c>
      <c r="E304" s="36" t="s">
        <v>667</v>
      </c>
      <c r="F304" s="38">
        <v>10</v>
      </c>
      <c r="G304" s="38">
        <v>475</v>
      </c>
      <c r="H304" s="38">
        <v>86</v>
      </c>
      <c r="I304" s="38">
        <v>464</v>
      </c>
      <c r="J304" s="38">
        <v>859</v>
      </c>
      <c r="K304" s="38">
        <v>439</v>
      </c>
      <c r="L304" s="38">
        <v>968</v>
      </c>
      <c r="M304" s="38">
        <v>547</v>
      </c>
      <c r="N304" s="38">
        <v>740</v>
      </c>
      <c r="O304" s="38">
        <v>321</v>
      </c>
      <c r="P304" s="38">
        <v>123</v>
      </c>
      <c r="Q304" s="38">
        <v>932</v>
      </c>
      <c r="R304" s="38">
        <v>458</v>
      </c>
      <c r="S304" s="38">
        <f>SUM(Table1[[#This Row],[January]:[December]])</f>
        <v>6412</v>
      </c>
    </row>
    <row r="305" spans="1:19" hidden="1">
      <c r="A305" s="38" t="str">
        <f>_xlfn.CONCAT(B305,"-",C305)</f>
        <v>517-Centrifuges</v>
      </c>
      <c r="B305" s="38">
        <f>INDEX(Prefixes!$A$3:$B$22, MATCH(Data!C437,Prefixes!$B$3:$B$22, 1), 1)</f>
        <v>517</v>
      </c>
      <c r="C305" s="37" t="s">
        <v>43</v>
      </c>
      <c r="D305" s="38">
        <v>490433</v>
      </c>
      <c r="E305" s="36" t="s">
        <v>236</v>
      </c>
      <c r="F305" s="38">
        <v>46</v>
      </c>
      <c r="G305" s="38">
        <v>445</v>
      </c>
      <c r="H305" s="38">
        <v>435</v>
      </c>
      <c r="I305" s="38">
        <v>136</v>
      </c>
      <c r="J305" s="38">
        <v>836</v>
      </c>
      <c r="K305" s="38">
        <v>249</v>
      </c>
      <c r="L305" s="38">
        <v>633</v>
      </c>
      <c r="M305" s="38">
        <v>770</v>
      </c>
      <c r="N305" s="38">
        <v>935</v>
      </c>
      <c r="O305" s="38">
        <v>262</v>
      </c>
      <c r="P305" s="38">
        <v>538</v>
      </c>
      <c r="Q305" s="38">
        <v>671</v>
      </c>
      <c r="R305" s="38">
        <v>497</v>
      </c>
      <c r="S305" s="38">
        <f>SUM(Table1[[#This Row],[January]:[December]])</f>
        <v>6407</v>
      </c>
    </row>
    <row r="306" spans="1:19" ht="29.5" hidden="1">
      <c r="A306" s="38" t="str">
        <f>_xlfn.CONCAT(B306,"-",C306)</f>
        <v>533-Biohood</v>
      </c>
      <c r="B306" s="38">
        <f>INDEX(Prefixes!$A$3:$B$22, MATCH(Data!C260,Prefixes!$B$3:$B$22, 1), 1)</f>
        <v>533</v>
      </c>
      <c r="C306" s="37" t="s">
        <v>65</v>
      </c>
      <c r="D306" s="38">
        <v>490256</v>
      </c>
      <c r="E306" s="36" t="s">
        <v>322</v>
      </c>
      <c r="F306" s="38">
        <v>15</v>
      </c>
      <c r="G306" s="38">
        <v>814</v>
      </c>
      <c r="H306" s="38">
        <v>125</v>
      </c>
      <c r="I306" s="38">
        <v>458</v>
      </c>
      <c r="J306" s="38">
        <v>917</v>
      </c>
      <c r="K306" s="38">
        <v>64</v>
      </c>
      <c r="L306" s="38">
        <v>977</v>
      </c>
      <c r="M306" s="38">
        <v>490</v>
      </c>
      <c r="N306" s="38">
        <v>70</v>
      </c>
      <c r="O306" s="38">
        <v>803</v>
      </c>
      <c r="P306" s="38">
        <v>718</v>
      </c>
      <c r="Q306" s="38">
        <v>832</v>
      </c>
      <c r="R306" s="38">
        <v>136</v>
      </c>
      <c r="S306" s="38">
        <f>SUM(Table1[[#This Row],[January]:[December]])</f>
        <v>6404</v>
      </c>
    </row>
    <row r="307" spans="1:19" hidden="1">
      <c r="A307" s="38" t="str">
        <f>_xlfn.CONCAT(B307,"-",C307)</f>
        <v>513-Centrifuges</v>
      </c>
      <c r="B307" s="38">
        <f>INDEX(Prefixes!$A$3:$B$22, MATCH(Data!C372,Prefixes!$B$3:$B$22, 1), 1)</f>
        <v>513</v>
      </c>
      <c r="C307" s="37" t="s">
        <v>43</v>
      </c>
      <c r="D307" s="38">
        <v>490368</v>
      </c>
      <c r="E307" s="36" t="s">
        <v>182</v>
      </c>
      <c r="F307" s="38">
        <v>59</v>
      </c>
      <c r="G307" s="38">
        <v>577</v>
      </c>
      <c r="H307" s="38">
        <v>871</v>
      </c>
      <c r="I307" s="38">
        <v>265</v>
      </c>
      <c r="J307" s="38">
        <v>805</v>
      </c>
      <c r="K307" s="38">
        <v>445</v>
      </c>
      <c r="L307" s="38">
        <v>521</v>
      </c>
      <c r="M307" s="38">
        <v>335</v>
      </c>
      <c r="N307" s="38">
        <v>922</v>
      </c>
      <c r="O307" s="38">
        <v>424</v>
      </c>
      <c r="P307" s="38">
        <v>623</v>
      </c>
      <c r="Q307" s="38">
        <v>236</v>
      </c>
      <c r="R307" s="38">
        <v>379</v>
      </c>
      <c r="S307" s="38">
        <f>SUM(Table1[[#This Row],[January]:[December]])</f>
        <v>6403</v>
      </c>
    </row>
    <row r="308" spans="1:19" ht="29.5" hidden="1">
      <c r="A308" s="38" t="str">
        <f>_xlfn.CONCAT(B308,"-",C308)</f>
        <v>505-Balances</v>
      </c>
      <c r="B308" s="38">
        <f>INDEX(Prefixes!$A$3:$B$22, MATCH(Data!C137,Prefixes!$B$3:$B$22, 1), 1)</f>
        <v>505</v>
      </c>
      <c r="C308" s="37" t="s">
        <v>75</v>
      </c>
      <c r="D308" s="38">
        <v>490133</v>
      </c>
      <c r="E308" s="36" t="s">
        <v>704</v>
      </c>
      <c r="F308" s="38">
        <v>97</v>
      </c>
      <c r="G308" s="38">
        <v>196</v>
      </c>
      <c r="H308" s="38">
        <v>550</v>
      </c>
      <c r="I308" s="38">
        <v>902</v>
      </c>
      <c r="J308" s="38">
        <v>536</v>
      </c>
      <c r="K308" s="38">
        <v>626</v>
      </c>
      <c r="L308" s="38">
        <v>970</v>
      </c>
      <c r="M308" s="38">
        <v>913</v>
      </c>
      <c r="N308" s="38">
        <v>77</v>
      </c>
      <c r="O308" s="38">
        <v>166</v>
      </c>
      <c r="P308" s="38">
        <v>637</v>
      </c>
      <c r="Q308" s="38">
        <v>539</v>
      </c>
      <c r="R308" s="38">
        <v>288</v>
      </c>
      <c r="S308" s="38">
        <f>SUM(Table1[[#This Row],[January]:[December]])</f>
        <v>6400</v>
      </c>
    </row>
    <row r="309" spans="1:19" ht="29.5" hidden="1">
      <c r="A309" s="38" t="str">
        <f>_xlfn.CONCAT(B309,"-",C309)</f>
        <v>513-Cell Disrupters</v>
      </c>
      <c r="B309" s="38">
        <f>INDEX(Prefixes!$A$3:$B$22, MATCH(Data!C318,Prefixes!$B$3:$B$22, 1), 1)</f>
        <v>513</v>
      </c>
      <c r="C309" s="37" t="s">
        <v>50</v>
      </c>
      <c r="D309" s="38">
        <v>490314</v>
      </c>
      <c r="E309" s="36" t="s">
        <v>628</v>
      </c>
      <c r="F309" s="38">
        <v>6</v>
      </c>
      <c r="G309" s="38">
        <v>782</v>
      </c>
      <c r="H309" s="38">
        <v>196</v>
      </c>
      <c r="I309" s="38">
        <v>502</v>
      </c>
      <c r="J309" s="38">
        <v>564</v>
      </c>
      <c r="K309" s="38">
        <v>213</v>
      </c>
      <c r="L309" s="38">
        <v>386</v>
      </c>
      <c r="M309" s="38">
        <v>827</v>
      </c>
      <c r="N309" s="38">
        <v>410</v>
      </c>
      <c r="O309" s="38">
        <v>771</v>
      </c>
      <c r="P309" s="38">
        <v>887</v>
      </c>
      <c r="Q309" s="38">
        <v>602</v>
      </c>
      <c r="R309" s="38">
        <v>259</v>
      </c>
      <c r="S309" s="38">
        <f>SUM(Table1[[#This Row],[January]:[December]])</f>
        <v>6399</v>
      </c>
    </row>
    <row r="310" spans="1:19" hidden="1">
      <c r="A310" s="38" t="str">
        <f>_xlfn.CONCAT(B310,"-",C310)</f>
        <v>533-Biohood</v>
      </c>
      <c r="B310" s="38">
        <f>INDEX(Prefixes!$A$3:$B$22, MATCH(Data!C273,Prefixes!$B$3:$B$22, 1), 1)</f>
        <v>533</v>
      </c>
      <c r="C310" s="37" t="s">
        <v>65</v>
      </c>
      <c r="D310" s="38">
        <v>490269</v>
      </c>
      <c r="E310" s="36" t="s">
        <v>238</v>
      </c>
      <c r="F310" s="38">
        <v>62</v>
      </c>
      <c r="G310" s="38">
        <v>56</v>
      </c>
      <c r="H310" s="38">
        <v>193</v>
      </c>
      <c r="I310" s="38">
        <v>312</v>
      </c>
      <c r="J310" s="38">
        <v>469</v>
      </c>
      <c r="K310" s="38">
        <v>255</v>
      </c>
      <c r="L310" s="38">
        <v>386</v>
      </c>
      <c r="M310" s="38">
        <v>872</v>
      </c>
      <c r="N310" s="38">
        <v>806</v>
      </c>
      <c r="O310" s="38">
        <v>896</v>
      </c>
      <c r="P310" s="38">
        <v>964</v>
      </c>
      <c r="Q310" s="38">
        <v>733</v>
      </c>
      <c r="R310" s="38">
        <v>456</v>
      </c>
      <c r="S310" s="38">
        <f>SUM(Table1[[#This Row],[January]:[December]])</f>
        <v>6398</v>
      </c>
    </row>
    <row r="311" spans="1:19" ht="29.5" hidden="1">
      <c r="A311" s="38" t="str">
        <f>_xlfn.CONCAT(B311,"-",C311)</f>
        <v>513-Evaporators</v>
      </c>
      <c r="B311" s="38">
        <f>INDEX(Prefixes!$A$3:$B$22, MATCH(Data!C650,Prefixes!$B$3:$B$22, 1), 1)</f>
        <v>513</v>
      </c>
      <c r="C311" s="37" t="s">
        <v>63</v>
      </c>
      <c r="D311" s="38">
        <v>490646</v>
      </c>
      <c r="E311" s="36" t="s">
        <v>614</v>
      </c>
      <c r="F311" s="38">
        <v>67</v>
      </c>
      <c r="G311" s="38">
        <v>524</v>
      </c>
      <c r="H311" s="38">
        <v>784</v>
      </c>
      <c r="I311" s="38">
        <v>872</v>
      </c>
      <c r="J311" s="38">
        <v>794</v>
      </c>
      <c r="K311" s="38">
        <v>666</v>
      </c>
      <c r="L311" s="38">
        <v>515</v>
      </c>
      <c r="M311" s="38">
        <v>208</v>
      </c>
      <c r="N311" s="38">
        <v>542</v>
      </c>
      <c r="O311" s="38">
        <v>934</v>
      </c>
      <c r="P311" s="38">
        <v>104</v>
      </c>
      <c r="Q311" s="38">
        <v>190</v>
      </c>
      <c r="R311" s="38">
        <v>261</v>
      </c>
      <c r="S311" s="38">
        <f>SUM(Table1[[#This Row],[January]:[December]])</f>
        <v>6394</v>
      </c>
    </row>
    <row r="312" spans="1:19" hidden="1">
      <c r="A312" s="38" t="str">
        <f>_xlfn.CONCAT(B312,"-",C312)</f>
        <v>501-Desiccators</v>
      </c>
      <c r="B312" s="38">
        <f>INDEX(Prefixes!$A$3:$B$22, MATCH(Data!C621,Prefixes!$B$3:$B$22, 1), 1)</f>
        <v>501</v>
      </c>
      <c r="C312" s="37" t="s">
        <v>37</v>
      </c>
      <c r="D312" s="38">
        <v>490617</v>
      </c>
      <c r="E312" s="36" t="s">
        <v>189</v>
      </c>
      <c r="F312" s="38">
        <v>13</v>
      </c>
      <c r="G312" s="38">
        <v>599</v>
      </c>
      <c r="H312" s="38">
        <v>807</v>
      </c>
      <c r="I312" s="38">
        <v>437</v>
      </c>
      <c r="J312" s="38">
        <v>301</v>
      </c>
      <c r="K312" s="38">
        <v>246</v>
      </c>
      <c r="L312" s="38">
        <v>200</v>
      </c>
      <c r="M312" s="38">
        <v>456</v>
      </c>
      <c r="N312" s="38">
        <v>966</v>
      </c>
      <c r="O312" s="38">
        <v>444</v>
      </c>
      <c r="P312" s="38">
        <v>813</v>
      </c>
      <c r="Q312" s="38">
        <v>242</v>
      </c>
      <c r="R312" s="38">
        <v>880</v>
      </c>
      <c r="S312" s="38">
        <f>SUM(Table1[[#This Row],[January]:[December]])</f>
        <v>6391</v>
      </c>
    </row>
    <row r="313" spans="1:19" ht="29.5" hidden="1">
      <c r="A313" s="38" t="str">
        <f>_xlfn.CONCAT(B313,"-",C313)</f>
        <v>505-Reactors</v>
      </c>
      <c r="B313" s="38">
        <f>INDEX(Prefixes!$A$3:$B$22, MATCH(Data!C761,Prefixes!$B$3:$B$22, 1), 1)</f>
        <v>505</v>
      </c>
      <c r="C313" s="37" t="s">
        <v>109</v>
      </c>
      <c r="D313" s="38">
        <v>490757</v>
      </c>
      <c r="E313" s="36" t="s">
        <v>139</v>
      </c>
      <c r="F313" s="38">
        <v>38</v>
      </c>
      <c r="G313" s="38">
        <v>832</v>
      </c>
      <c r="H313" s="38">
        <v>372</v>
      </c>
      <c r="I313" s="38">
        <v>638</v>
      </c>
      <c r="J313" s="38">
        <v>280</v>
      </c>
      <c r="K313" s="38">
        <v>26</v>
      </c>
      <c r="L313" s="38">
        <v>335</v>
      </c>
      <c r="M313" s="38">
        <v>738</v>
      </c>
      <c r="N313" s="38">
        <v>904</v>
      </c>
      <c r="O313" s="38">
        <v>681</v>
      </c>
      <c r="P313" s="38">
        <v>512</v>
      </c>
      <c r="Q313" s="38">
        <v>835</v>
      </c>
      <c r="R313" s="38">
        <v>238</v>
      </c>
      <c r="S313" s="38">
        <f>SUM(Table1[[#This Row],[January]:[December]])</f>
        <v>6391</v>
      </c>
    </row>
    <row r="314" spans="1:19" hidden="1">
      <c r="A314" s="38" t="str">
        <f>_xlfn.CONCAT(B314,"-",C314)</f>
        <v>503-Cell Disrupters</v>
      </c>
      <c r="B314" s="38">
        <f>INDEX(Prefixes!$A$3:$B$22, MATCH(Data!C299,Prefixes!$B$3:$B$22, 1), 1)</f>
        <v>503</v>
      </c>
      <c r="C314" s="37" t="s">
        <v>50</v>
      </c>
      <c r="D314" s="38">
        <v>490295</v>
      </c>
      <c r="E314" s="36" t="s">
        <v>192</v>
      </c>
      <c r="F314" s="38">
        <v>54</v>
      </c>
      <c r="G314" s="38">
        <v>43</v>
      </c>
      <c r="H314" s="38">
        <v>910</v>
      </c>
      <c r="I314" s="38">
        <v>250</v>
      </c>
      <c r="J314" s="38">
        <v>346</v>
      </c>
      <c r="K314" s="38">
        <v>837</v>
      </c>
      <c r="L314" s="38">
        <v>793</v>
      </c>
      <c r="M314" s="38">
        <v>190</v>
      </c>
      <c r="N314" s="38">
        <v>103</v>
      </c>
      <c r="O314" s="38">
        <v>829</v>
      </c>
      <c r="P314" s="38">
        <v>735</v>
      </c>
      <c r="Q314" s="38">
        <v>940</v>
      </c>
      <c r="R314" s="38">
        <v>412</v>
      </c>
      <c r="S314" s="38">
        <f>SUM(Table1[[#This Row],[January]:[December]])</f>
        <v>6388</v>
      </c>
    </row>
    <row r="315" spans="1:19" ht="29.5" hidden="1">
      <c r="A315" s="38" t="str">
        <f>_xlfn.CONCAT(B315,"-",C315)</f>
        <v>505-Chromatography</v>
      </c>
      <c r="B315" s="38">
        <f>INDEX(Prefixes!$A$3:$B$22, MATCH(Data!C604,Prefixes!$B$3:$B$22, 1), 1)</f>
        <v>505</v>
      </c>
      <c r="C315" s="37" t="s">
        <v>92</v>
      </c>
      <c r="D315" s="38">
        <v>490600</v>
      </c>
      <c r="E315" s="36" t="s">
        <v>629</v>
      </c>
      <c r="F315" s="38">
        <v>97</v>
      </c>
      <c r="G315" s="38">
        <v>322</v>
      </c>
      <c r="H315" s="38">
        <v>154</v>
      </c>
      <c r="I315" s="38">
        <v>442</v>
      </c>
      <c r="J315" s="38">
        <v>531</v>
      </c>
      <c r="K315" s="38">
        <v>389</v>
      </c>
      <c r="L315" s="38">
        <v>678</v>
      </c>
      <c r="M315" s="38">
        <v>378</v>
      </c>
      <c r="N315" s="38">
        <v>541</v>
      </c>
      <c r="O315" s="38">
        <v>838</v>
      </c>
      <c r="P315" s="38">
        <v>768</v>
      </c>
      <c r="Q315" s="38">
        <v>435</v>
      </c>
      <c r="R315" s="38">
        <v>911</v>
      </c>
      <c r="S315" s="38">
        <f>SUM(Table1[[#This Row],[January]:[December]])</f>
        <v>6387</v>
      </c>
    </row>
    <row r="316" spans="1:19" ht="29.5" hidden="1">
      <c r="A316" s="38" t="str">
        <f>_xlfn.CONCAT(B316,"-",C316)</f>
        <v>503-Balances</v>
      </c>
      <c r="B316" s="38">
        <f>INDEX(Prefixes!$A$3:$B$22, MATCH(Data!C128,Prefixes!$B$3:$B$22, 1), 1)</f>
        <v>503</v>
      </c>
      <c r="C316" s="37" t="s">
        <v>75</v>
      </c>
      <c r="D316" s="38">
        <v>490124</v>
      </c>
      <c r="E316" s="36" t="s">
        <v>599</v>
      </c>
      <c r="F316" s="38">
        <v>26</v>
      </c>
      <c r="G316" s="38">
        <v>291</v>
      </c>
      <c r="H316" s="38">
        <v>961</v>
      </c>
      <c r="I316" s="38">
        <v>178</v>
      </c>
      <c r="J316" s="38">
        <v>678</v>
      </c>
      <c r="K316" s="38">
        <v>186</v>
      </c>
      <c r="L316" s="38">
        <v>590</v>
      </c>
      <c r="M316" s="38">
        <v>635</v>
      </c>
      <c r="N316" s="38">
        <v>51</v>
      </c>
      <c r="O316" s="38">
        <v>607</v>
      </c>
      <c r="P316" s="38">
        <v>425</v>
      </c>
      <c r="Q316" s="38">
        <v>816</v>
      </c>
      <c r="R316" s="38">
        <v>963</v>
      </c>
      <c r="S316" s="38">
        <f>SUM(Table1[[#This Row],[January]:[December]])</f>
        <v>6381</v>
      </c>
    </row>
    <row r="317" spans="1:19" hidden="1">
      <c r="A317" s="38" t="str">
        <f>_xlfn.CONCAT(B317,"-",C317)</f>
        <v>513-Analyzer</v>
      </c>
      <c r="B317" s="38">
        <f>INDEX(Prefixes!$A$3:$B$22, MATCH(Data!C31,Prefixes!$B$3:$B$22, 1), 1)</f>
        <v>513</v>
      </c>
      <c r="C317" s="37" t="s">
        <v>56</v>
      </c>
      <c r="D317" s="38">
        <v>490027</v>
      </c>
      <c r="E317" s="36" t="s">
        <v>745</v>
      </c>
      <c r="F317" s="38">
        <v>48</v>
      </c>
      <c r="G317" s="38">
        <v>162</v>
      </c>
      <c r="H317" s="38">
        <v>932</v>
      </c>
      <c r="I317" s="38">
        <v>823</v>
      </c>
      <c r="J317" s="38">
        <v>340</v>
      </c>
      <c r="K317" s="38">
        <v>309</v>
      </c>
      <c r="L317" s="38">
        <v>795</v>
      </c>
      <c r="M317" s="38">
        <v>67</v>
      </c>
      <c r="N317" s="38">
        <v>903</v>
      </c>
      <c r="O317" s="38">
        <v>960</v>
      </c>
      <c r="P317" s="38">
        <v>66</v>
      </c>
      <c r="Q317" s="38">
        <v>247</v>
      </c>
      <c r="R317" s="38">
        <v>776</v>
      </c>
      <c r="S317" s="38">
        <f>SUM(Table1[[#This Row],[January]:[December]])</f>
        <v>6380</v>
      </c>
    </row>
    <row r="318" spans="1:19" hidden="1">
      <c r="A318" s="38" t="str">
        <f>_xlfn.CONCAT(B318,"-",C318)</f>
        <v>533-Centrifuges</v>
      </c>
      <c r="B318" s="38">
        <f>INDEX(Prefixes!$A$3:$B$22, MATCH(Data!C454,Prefixes!$B$3:$B$22, 1), 1)</f>
        <v>533</v>
      </c>
      <c r="C318" s="37" t="s">
        <v>43</v>
      </c>
      <c r="D318" s="38">
        <v>490450</v>
      </c>
      <c r="E318" s="36" t="s">
        <v>299</v>
      </c>
      <c r="F318" s="38">
        <v>75</v>
      </c>
      <c r="G318" s="38">
        <v>17</v>
      </c>
      <c r="H318" s="38">
        <v>439</v>
      </c>
      <c r="I318" s="38">
        <v>115</v>
      </c>
      <c r="J318" s="38">
        <v>288</v>
      </c>
      <c r="K318" s="38">
        <v>940</v>
      </c>
      <c r="L318" s="38">
        <v>519</v>
      </c>
      <c r="M318" s="38">
        <v>795</v>
      </c>
      <c r="N318" s="38">
        <v>639</v>
      </c>
      <c r="O318" s="38">
        <v>941</v>
      </c>
      <c r="P318" s="38">
        <v>684</v>
      </c>
      <c r="Q318" s="38">
        <v>510</v>
      </c>
      <c r="R318" s="38">
        <v>489</v>
      </c>
      <c r="S318" s="38">
        <f>SUM(Table1[[#This Row],[January]:[December]])</f>
        <v>6376</v>
      </c>
    </row>
    <row r="319" spans="1:19" ht="29.5" hidden="1">
      <c r="A319" s="38" t="str">
        <f>_xlfn.CONCAT(B319,"-",C319)</f>
        <v>505-Microscopes</v>
      </c>
      <c r="B319" s="38">
        <f>INDEX(Prefixes!$A$3:$B$22, MATCH(Data!C731,Prefixes!$B$3:$B$22, 1), 1)</f>
        <v>505</v>
      </c>
      <c r="C319" s="37" t="s">
        <v>48</v>
      </c>
      <c r="D319" s="38">
        <v>490727</v>
      </c>
      <c r="E319" s="36" t="s">
        <v>49</v>
      </c>
      <c r="F319" s="38">
        <v>14</v>
      </c>
      <c r="G319" s="38">
        <v>138</v>
      </c>
      <c r="H319" s="38">
        <v>345</v>
      </c>
      <c r="I319" s="38">
        <v>949</v>
      </c>
      <c r="J319" s="38">
        <v>311</v>
      </c>
      <c r="K319" s="38">
        <v>137</v>
      </c>
      <c r="L319" s="38">
        <v>715</v>
      </c>
      <c r="M319" s="38">
        <v>994</v>
      </c>
      <c r="N319" s="38">
        <v>741</v>
      </c>
      <c r="O319" s="38">
        <v>260</v>
      </c>
      <c r="P319" s="38">
        <v>360</v>
      </c>
      <c r="Q319" s="38">
        <v>438</v>
      </c>
      <c r="R319" s="38">
        <v>988</v>
      </c>
      <c r="S319" s="38">
        <f>SUM(Table1[[#This Row],[January]:[December]])</f>
        <v>6376</v>
      </c>
    </row>
    <row r="320" spans="1:19" ht="29.5" hidden="1">
      <c r="A320" s="38" t="str">
        <f>_xlfn.CONCAT(B320,"-",C320)</f>
        <v>513-Balances</v>
      </c>
      <c r="B320" s="38">
        <f>INDEX(Prefixes!$A$3:$B$22, MATCH(Data!C113,Prefixes!$B$3:$B$22, 1), 1)</f>
        <v>513</v>
      </c>
      <c r="C320" s="37" t="s">
        <v>75</v>
      </c>
      <c r="D320" s="38">
        <v>490109</v>
      </c>
      <c r="E320" s="36" t="s">
        <v>539</v>
      </c>
      <c r="F320" s="38">
        <v>7</v>
      </c>
      <c r="G320" s="38">
        <v>541</v>
      </c>
      <c r="H320" s="38">
        <v>387</v>
      </c>
      <c r="I320" s="38">
        <v>45</v>
      </c>
      <c r="J320" s="38">
        <v>405</v>
      </c>
      <c r="K320" s="38">
        <v>735</v>
      </c>
      <c r="L320" s="38">
        <v>364</v>
      </c>
      <c r="M320" s="38">
        <v>722</v>
      </c>
      <c r="N320" s="38">
        <v>737</v>
      </c>
      <c r="O320" s="38">
        <v>344</v>
      </c>
      <c r="P320" s="38">
        <v>277</v>
      </c>
      <c r="Q320" s="38">
        <v>878</v>
      </c>
      <c r="R320" s="38">
        <v>928</v>
      </c>
      <c r="S320" s="38">
        <f>SUM(Table1[[#This Row],[January]:[December]])</f>
        <v>6363</v>
      </c>
    </row>
    <row r="321" spans="1:19" hidden="1">
      <c r="A321" s="38" t="str">
        <f>_xlfn.CONCAT(B321,"-",C321)</f>
        <v>513-Ultrasonic Cleaners</v>
      </c>
      <c r="B321" s="38">
        <f>INDEX(Prefixes!$A$3:$B$22, MATCH(Data!C828,Prefixes!$B$3:$B$22, 1), 1)</f>
        <v>513</v>
      </c>
      <c r="C321" s="37" t="s">
        <v>193</v>
      </c>
      <c r="D321" s="38">
        <v>490824</v>
      </c>
      <c r="E321" s="36" t="s">
        <v>740</v>
      </c>
      <c r="F321" s="38">
        <v>20</v>
      </c>
      <c r="G321" s="38">
        <v>698</v>
      </c>
      <c r="H321" s="38">
        <v>233</v>
      </c>
      <c r="I321" s="38">
        <v>893</v>
      </c>
      <c r="J321" s="38">
        <v>483</v>
      </c>
      <c r="K321" s="38">
        <v>798</v>
      </c>
      <c r="L321" s="38">
        <v>688</v>
      </c>
      <c r="M321" s="38">
        <v>27</v>
      </c>
      <c r="N321" s="38">
        <v>432</v>
      </c>
      <c r="O321" s="38">
        <v>882</v>
      </c>
      <c r="P321" s="38">
        <v>877</v>
      </c>
      <c r="Q321" s="38">
        <v>287</v>
      </c>
      <c r="R321" s="38">
        <v>56</v>
      </c>
      <c r="S321" s="38">
        <f>SUM(Table1[[#This Row],[January]:[December]])</f>
        <v>6354</v>
      </c>
    </row>
    <row r="322" spans="1:19" ht="29.5" hidden="1">
      <c r="A322" s="38" t="str">
        <f>_xlfn.CONCAT(B322,"-",C322)</f>
        <v>513-Microscopes</v>
      </c>
      <c r="B322" s="38">
        <f>INDEX(Prefixes!$A$3:$B$22, MATCH(Data!C744,Prefixes!$B$3:$B$22, 1), 1)</f>
        <v>513</v>
      </c>
      <c r="C322" s="37" t="s">
        <v>48</v>
      </c>
      <c r="D322" s="38">
        <v>490740</v>
      </c>
      <c r="E322" s="36" t="s">
        <v>674</v>
      </c>
      <c r="F322" s="38">
        <v>55</v>
      </c>
      <c r="G322" s="38">
        <v>772</v>
      </c>
      <c r="H322" s="38">
        <v>766</v>
      </c>
      <c r="I322" s="38">
        <v>431</v>
      </c>
      <c r="J322" s="38">
        <v>858</v>
      </c>
      <c r="K322" s="38">
        <v>530</v>
      </c>
      <c r="L322" s="38">
        <v>23</v>
      </c>
      <c r="M322" s="38">
        <v>142</v>
      </c>
      <c r="N322" s="38">
        <v>704</v>
      </c>
      <c r="O322" s="38">
        <v>588</v>
      </c>
      <c r="P322" s="38">
        <v>51</v>
      </c>
      <c r="Q322" s="38">
        <v>683</v>
      </c>
      <c r="R322" s="38">
        <v>801</v>
      </c>
      <c r="S322" s="38">
        <f>SUM(Table1[[#This Row],[January]:[December]])</f>
        <v>6349</v>
      </c>
    </row>
    <row r="323" spans="1:19" hidden="1">
      <c r="A323" s="38" t="str">
        <f>_xlfn.CONCAT(B323,"-",C323)</f>
        <v>505-Centrifuges</v>
      </c>
      <c r="B323" s="38">
        <f>INDEX(Prefixes!$A$3:$B$22, MATCH(Data!C381,Prefixes!$B$3:$B$22, 1), 1)</f>
        <v>505</v>
      </c>
      <c r="C323" s="37" t="s">
        <v>43</v>
      </c>
      <c r="D323" s="38">
        <v>490377</v>
      </c>
      <c r="E323" s="36" t="s">
        <v>328</v>
      </c>
      <c r="F323" s="38">
        <v>35</v>
      </c>
      <c r="G323" s="38">
        <v>268</v>
      </c>
      <c r="H323" s="38">
        <v>11</v>
      </c>
      <c r="I323" s="38">
        <v>954</v>
      </c>
      <c r="J323" s="38">
        <v>696</v>
      </c>
      <c r="K323" s="38">
        <v>365</v>
      </c>
      <c r="L323" s="38">
        <v>442</v>
      </c>
      <c r="M323" s="38">
        <v>657</v>
      </c>
      <c r="N323" s="38">
        <v>353</v>
      </c>
      <c r="O323" s="38">
        <v>732</v>
      </c>
      <c r="P323" s="38">
        <v>773</v>
      </c>
      <c r="Q323" s="38">
        <v>355</v>
      </c>
      <c r="R323" s="38">
        <v>742</v>
      </c>
      <c r="S323" s="38">
        <f>SUM(Table1[[#This Row],[January]:[December]])</f>
        <v>6348</v>
      </c>
    </row>
    <row r="324" spans="1:19" ht="29.5" hidden="1">
      <c r="A324" s="38" t="str">
        <f>_xlfn.CONCAT(B324,"-",C324)</f>
        <v>513-Microscopes</v>
      </c>
      <c r="B324" s="38">
        <f>INDEX(Prefixes!$A$3:$B$22, MATCH(Data!C714,Prefixes!$B$3:$B$22, 1), 1)</f>
        <v>513</v>
      </c>
      <c r="C324" s="37" t="s">
        <v>48</v>
      </c>
      <c r="D324" s="38">
        <v>490710</v>
      </c>
      <c r="E324" s="36" t="s">
        <v>392</v>
      </c>
      <c r="F324" s="38">
        <v>20</v>
      </c>
      <c r="G324" s="38">
        <v>172</v>
      </c>
      <c r="H324" s="38">
        <v>425</v>
      </c>
      <c r="I324" s="38">
        <v>99</v>
      </c>
      <c r="J324" s="38">
        <v>851</v>
      </c>
      <c r="K324" s="38">
        <v>528</v>
      </c>
      <c r="L324" s="38">
        <v>751</v>
      </c>
      <c r="M324" s="38">
        <v>957</v>
      </c>
      <c r="N324" s="38">
        <v>474</v>
      </c>
      <c r="O324" s="38">
        <v>739</v>
      </c>
      <c r="P324" s="38">
        <v>320</v>
      </c>
      <c r="Q324" s="38">
        <v>506</v>
      </c>
      <c r="R324" s="38">
        <v>524</v>
      </c>
      <c r="S324" s="38">
        <f>SUM(Table1[[#This Row],[January]:[December]])</f>
        <v>6346</v>
      </c>
    </row>
    <row r="325" spans="1:19" hidden="1">
      <c r="A325" s="38" t="str">
        <f>_xlfn.CONCAT(B325,"-",C325)</f>
        <v>533-Spectrophotometers</v>
      </c>
      <c r="B325" s="38">
        <f>INDEX(Prefixes!$A$3:$B$22, MATCH(Data!C798,Prefixes!$B$3:$B$22, 1), 1)</f>
        <v>533</v>
      </c>
      <c r="C325" s="37" t="s">
        <v>41</v>
      </c>
      <c r="D325" s="38">
        <v>490794</v>
      </c>
      <c r="E325" s="36" t="s">
        <v>107</v>
      </c>
      <c r="F325" s="38">
        <v>50</v>
      </c>
      <c r="G325" s="38">
        <v>190</v>
      </c>
      <c r="H325" s="38">
        <v>136</v>
      </c>
      <c r="I325" s="38">
        <v>880</v>
      </c>
      <c r="J325" s="38">
        <v>718</v>
      </c>
      <c r="K325" s="38">
        <v>667</v>
      </c>
      <c r="L325" s="38">
        <v>469</v>
      </c>
      <c r="M325" s="38">
        <v>818</v>
      </c>
      <c r="N325" s="38">
        <v>369</v>
      </c>
      <c r="O325" s="38">
        <v>971</v>
      </c>
      <c r="P325" s="38">
        <v>657</v>
      </c>
      <c r="Q325" s="38">
        <v>360</v>
      </c>
      <c r="R325" s="38">
        <v>110</v>
      </c>
      <c r="S325" s="38">
        <f>SUM(Table1[[#This Row],[January]:[December]])</f>
        <v>6345</v>
      </c>
    </row>
    <row r="326" spans="1:19" ht="29.5" hidden="1">
      <c r="A326" s="38" t="str">
        <f>_xlfn.CONCAT(B326,"-",C326)</f>
        <v>505-Bath</v>
      </c>
      <c r="B326" s="38">
        <f>INDEX(Prefixes!$A$3:$B$22, MATCH(Data!C194,Prefixes!$B$3:$B$22, 1), 1)</f>
        <v>505</v>
      </c>
      <c r="C326" s="37" t="s">
        <v>39</v>
      </c>
      <c r="D326" s="38">
        <v>490190</v>
      </c>
      <c r="E326" s="36" t="s">
        <v>433</v>
      </c>
      <c r="F326" s="38">
        <v>3</v>
      </c>
      <c r="G326" s="38">
        <v>167</v>
      </c>
      <c r="H326" s="38">
        <v>545</v>
      </c>
      <c r="I326" s="38">
        <v>218</v>
      </c>
      <c r="J326" s="38">
        <v>618</v>
      </c>
      <c r="K326" s="38">
        <v>482</v>
      </c>
      <c r="L326" s="38">
        <v>688</v>
      </c>
      <c r="M326" s="38">
        <v>934</v>
      </c>
      <c r="N326" s="38">
        <v>718</v>
      </c>
      <c r="O326" s="38">
        <v>720</v>
      </c>
      <c r="P326" s="38">
        <v>268</v>
      </c>
      <c r="Q326" s="38">
        <v>497</v>
      </c>
      <c r="R326" s="38">
        <v>485</v>
      </c>
      <c r="S326" s="38">
        <f>SUM(Table1[[#This Row],[January]:[December]])</f>
        <v>6340</v>
      </c>
    </row>
    <row r="327" spans="1:19" ht="44.25" hidden="1">
      <c r="A327" s="38" t="str">
        <f>_xlfn.CONCAT(B327,"-",C327)</f>
        <v>507-Balances</v>
      </c>
      <c r="B327" s="38">
        <f>INDEX(Prefixes!$A$3:$B$22, MATCH(Data!C121,Prefixes!$B$3:$B$22, 1), 1)</f>
        <v>507</v>
      </c>
      <c r="C327" s="37" t="s">
        <v>75</v>
      </c>
      <c r="D327" s="38">
        <v>490117</v>
      </c>
      <c r="E327" s="36" t="s">
        <v>558</v>
      </c>
      <c r="F327" s="38">
        <v>57</v>
      </c>
      <c r="G327" s="38">
        <v>396</v>
      </c>
      <c r="H327" s="38">
        <v>881</v>
      </c>
      <c r="I327" s="38">
        <v>266</v>
      </c>
      <c r="J327" s="38">
        <v>804</v>
      </c>
      <c r="K327" s="38">
        <v>978</v>
      </c>
      <c r="L327" s="38">
        <v>565</v>
      </c>
      <c r="M327" s="38">
        <v>304</v>
      </c>
      <c r="N327" s="38">
        <v>108</v>
      </c>
      <c r="O327" s="38">
        <v>571</v>
      </c>
      <c r="P327" s="38">
        <v>304</v>
      </c>
      <c r="Q327" s="38">
        <v>351</v>
      </c>
      <c r="R327" s="38">
        <v>811</v>
      </c>
      <c r="S327" s="38">
        <f>SUM(Table1[[#This Row],[January]:[December]])</f>
        <v>6339</v>
      </c>
    </row>
    <row r="328" spans="1:19" hidden="1">
      <c r="A328" s="38" t="str">
        <f>_xlfn.CONCAT(B328,"-",C328)</f>
        <v>507-Bath</v>
      </c>
      <c r="B328" s="38">
        <f>INDEX(Prefixes!$A$3:$B$22, MATCH(Data!C147,Prefixes!$B$3:$B$22, 1), 1)</f>
        <v>507</v>
      </c>
      <c r="C328" s="37" t="s">
        <v>39</v>
      </c>
      <c r="D328" s="38">
        <v>490143</v>
      </c>
      <c r="E328" s="36" t="s">
        <v>570</v>
      </c>
      <c r="F328" s="38">
        <v>1</v>
      </c>
      <c r="G328" s="38">
        <v>615</v>
      </c>
      <c r="H328" s="38">
        <v>676</v>
      </c>
      <c r="I328" s="38">
        <v>346</v>
      </c>
      <c r="J328" s="38">
        <v>834</v>
      </c>
      <c r="K328" s="38">
        <v>807</v>
      </c>
      <c r="L328" s="38">
        <v>860</v>
      </c>
      <c r="M328" s="38">
        <v>486</v>
      </c>
      <c r="N328" s="38">
        <v>625</v>
      </c>
      <c r="O328" s="38">
        <v>330</v>
      </c>
      <c r="P328" s="38">
        <v>96</v>
      </c>
      <c r="Q328" s="38">
        <v>439</v>
      </c>
      <c r="R328" s="38">
        <v>223</v>
      </c>
      <c r="S328" s="38">
        <f>SUM(Table1[[#This Row],[January]:[December]])</f>
        <v>6337</v>
      </c>
    </row>
    <row r="329" spans="1:19" hidden="1">
      <c r="A329" s="38" t="str">
        <f>_xlfn.CONCAT(B329,"-",C329)</f>
        <v>503-Centrifuges</v>
      </c>
      <c r="B329" s="38">
        <f>INDEX(Prefixes!$A$3:$B$22, MATCH(Data!C360,Prefixes!$B$3:$B$22, 1), 1)</f>
        <v>503</v>
      </c>
      <c r="C329" s="37" t="s">
        <v>43</v>
      </c>
      <c r="D329" s="38">
        <v>490356</v>
      </c>
      <c r="E329" s="36" t="s">
        <v>833</v>
      </c>
      <c r="F329" s="38">
        <v>94</v>
      </c>
      <c r="G329" s="38">
        <v>312</v>
      </c>
      <c r="H329" s="38">
        <v>946</v>
      </c>
      <c r="I329" s="38">
        <v>110</v>
      </c>
      <c r="J329" s="38">
        <v>276</v>
      </c>
      <c r="K329" s="38">
        <v>502</v>
      </c>
      <c r="L329" s="38">
        <v>531</v>
      </c>
      <c r="M329" s="38">
        <v>251</v>
      </c>
      <c r="N329" s="38">
        <v>693</v>
      </c>
      <c r="O329" s="38">
        <v>749</v>
      </c>
      <c r="P329" s="38">
        <v>931</v>
      </c>
      <c r="Q329" s="38">
        <v>349</v>
      </c>
      <c r="R329" s="38">
        <v>681</v>
      </c>
      <c r="S329" s="38">
        <f>SUM(Table1[[#This Row],[January]:[December]])</f>
        <v>6331</v>
      </c>
    </row>
    <row r="330" spans="1:19" ht="44.25" hidden="1">
      <c r="A330" s="38" t="str">
        <f>_xlfn.CONCAT(B330,"-",C330)</f>
        <v>533-Microscopes</v>
      </c>
      <c r="B330" s="38">
        <f>INDEX(Prefixes!$A$3:$B$22, MATCH(Data!C749,Prefixes!$B$3:$B$22, 1), 1)</f>
        <v>533</v>
      </c>
      <c r="C330" s="37" t="s">
        <v>48</v>
      </c>
      <c r="D330" s="38">
        <v>490745</v>
      </c>
      <c r="E330" s="36" t="s">
        <v>776</v>
      </c>
      <c r="F330" s="38">
        <v>54</v>
      </c>
      <c r="G330" s="38">
        <v>822</v>
      </c>
      <c r="H330" s="38">
        <v>729</v>
      </c>
      <c r="I330" s="38">
        <v>261</v>
      </c>
      <c r="J330" s="38">
        <v>545</v>
      </c>
      <c r="K330" s="38">
        <v>410</v>
      </c>
      <c r="L330" s="38">
        <v>898</v>
      </c>
      <c r="M330" s="38">
        <v>320</v>
      </c>
      <c r="N330" s="38">
        <v>137</v>
      </c>
      <c r="O330" s="38">
        <v>84</v>
      </c>
      <c r="P330" s="38">
        <v>826</v>
      </c>
      <c r="Q330" s="38">
        <v>786</v>
      </c>
      <c r="R330" s="38">
        <v>510</v>
      </c>
      <c r="S330" s="38">
        <f>SUM(Table1[[#This Row],[January]:[December]])</f>
        <v>6328</v>
      </c>
    </row>
    <row r="331" spans="1:19" hidden="1">
      <c r="A331" s="38" t="str">
        <f>_xlfn.CONCAT(B331,"-",C331)</f>
        <v>533-Evaporators</v>
      </c>
      <c r="B331" s="38">
        <f>INDEX(Prefixes!$A$3:$B$22, MATCH(Data!C662,Prefixes!$B$3:$B$22, 1), 1)</f>
        <v>533</v>
      </c>
      <c r="C331" s="37" t="s">
        <v>63</v>
      </c>
      <c r="D331" s="38">
        <v>490658</v>
      </c>
      <c r="E331" s="36" t="s">
        <v>730</v>
      </c>
      <c r="F331" s="38">
        <v>16</v>
      </c>
      <c r="G331" s="38">
        <v>445</v>
      </c>
      <c r="H331" s="38">
        <v>303</v>
      </c>
      <c r="I331" s="38">
        <v>777</v>
      </c>
      <c r="J331" s="38">
        <v>883</v>
      </c>
      <c r="K331" s="38">
        <v>960</v>
      </c>
      <c r="L331" s="38">
        <v>208</v>
      </c>
      <c r="M331" s="38">
        <v>24</v>
      </c>
      <c r="N331" s="38">
        <v>666</v>
      </c>
      <c r="O331" s="38">
        <v>456</v>
      </c>
      <c r="P331" s="38">
        <v>939</v>
      </c>
      <c r="Q331" s="38">
        <v>623</v>
      </c>
      <c r="R331" s="38">
        <v>40</v>
      </c>
      <c r="S331" s="38">
        <f>SUM(Table1[[#This Row],[January]:[December]])</f>
        <v>6324</v>
      </c>
    </row>
    <row r="332" spans="1:19" hidden="1">
      <c r="A332" s="38" t="str">
        <f>_xlfn.CONCAT(B332,"-",C332)</f>
        <v>509-Centrifuges</v>
      </c>
      <c r="B332" s="38">
        <f>INDEX(Prefixes!$A$3:$B$22, MATCH(Data!C530,Prefixes!$B$3:$B$22, 1), 1)</f>
        <v>509</v>
      </c>
      <c r="C332" s="37" t="s">
        <v>43</v>
      </c>
      <c r="D332" s="38">
        <v>490526</v>
      </c>
      <c r="E332" s="36" t="s">
        <v>631</v>
      </c>
      <c r="F332" s="38">
        <v>77</v>
      </c>
      <c r="G332" s="38">
        <v>94</v>
      </c>
      <c r="H332" s="38">
        <v>772</v>
      </c>
      <c r="I332" s="38">
        <v>395</v>
      </c>
      <c r="J332" s="38">
        <v>464</v>
      </c>
      <c r="K332" s="38">
        <v>591</v>
      </c>
      <c r="L332" s="38">
        <v>155</v>
      </c>
      <c r="M332" s="38">
        <v>597</v>
      </c>
      <c r="N332" s="38">
        <v>887</v>
      </c>
      <c r="O332" s="38">
        <v>774</v>
      </c>
      <c r="P332" s="38">
        <v>221</v>
      </c>
      <c r="Q332" s="38">
        <v>832</v>
      </c>
      <c r="R332" s="38">
        <v>541</v>
      </c>
      <c r="S332" s="38">
        <f>SUM(Table1[[#This Row],[January]:[December]])</f>
        <v>6323</v>
      </c>
    </row>
    <row r="333" spans="1:19" ht="44.25" hidden="1">
      <c r="A333" s="38" t="str">
        <f>_xlfn.CONCAT(B333,"-",C333)</f>
        <v>513-Microscopes</v>
      </c>
      <c r="B333" s="38">
        <f>INDEX(Prefixes!$A$3:$B$22, MATCH(Data!C747,Prefixes!$B$3:$B$22, 1), 1)</f>
        <v>513</v>
      </c>
      <c r="C333" s="37" t="s">
        <v>48</v>
      </c>
      <c r="D333" s="38">
        <v>490743</v>
      </c>
      <c r="E333" s="36" t="s">
        <v>759</v>
      </c>
      <c r="F333" s="38">
        <v>59</v>
      </c>
      <c r="G333" s="38">
        <v>288</v>
      </c>
      <c r="H333" s="38">
        <v>83</v>
      </c>
      <c r="I333" s="38">
        <v>807</v>
      </c>
      <c r="J333" s="38">
        <v>160</v>
      </c>
      <c r="K333" s="38">
        <v>693</v>
      </c>
      <c r="L333" s="38">
        <v>907</v>
      </c>
      <c r="M333" s="38">
        <v>688</v>
      </c>
      <c r="N333" s="38">
        <v>825</v>
      </c>
      <c r="O333" s="38">
        <v>579</v>
      </c>
      <c r="P333" s="38">
        <v>232</v>
      </c>
      <c r="Q333" s="38">
        <v>788</v>
      </c>
      <c r="R333" s="38">
        <v>273</v>
      </c>
      <c r="S333" s="38">
        <f>SUM(Table1[[#This Row],[January]:[December]])</f>
        <v>6323</v>
      </c>
    </row>
    <row r="334" spans="1:19" hidden="1">
      <c r="A334" s="38" t="str">
        <f>_xlfn.CONCAT(B334,"-",C334)</f>
        <v>533-Centrifuges</v>
      </c>
      <c r="B334" s="38">
        <f>INDEX(Prefixes!$A$3:$B$22, MATCH(Data!C549,Prefixes!$B$3:$B$22, 1), 1)</f>
        <v>533</v>
      </c>
      <c r="C334" s="37" t="s">
        <v>43</v>
      </c>
      <c r="D334" s="38">
        <v>490545</v>
      </c>
      <c r="E334" s="36" t="s">
        <v>716</v>
      </c>
      <c r="F334" s="38">
        <v>62</v>
      </c>
      <c r="G334" s="38">
        <v>299</v>
      </c>
      <c r="H334" s="38">
        <v>858</v>
      </c>
      <c r="I334" s="38">
        <v>810</v>
      </c>
      <c r="J334" s="38">
        <v>395</v>
      </c>
      <c r="K334" s="38">
        <v>845</v>
      </c>
      <c r="L334" s="38">
        <v>938</v>
      </c>
      <c r="M334" s="38">
        <v>357</v>
      </c>
      <c r="N334" s="38">
        <v>208</v>
      </c>
      <c r="O334" s="38">
        <v>844</v>
      </c>
      <c r="P334" s="38">
        <v>158</v>
      </c>
      <c r="Q334" s="38">
        <v>233</v>
      </c>
      <c r="R334" s="38">
        <v>373</v>
      </c>
      <c r="S334" s="38">
        <f>SUM(Table1[[#This Row],[January]:[December]])</f>
        <v>6318</v>
      </c>
    </row>
    <row r="335" spans="1:19" hidden="1">
      <c r="A335" s="38" t="str">
        <f>_xlfn.CONCAT(B335,"-",C335)</f>
        <v>503-Evaporators</v>
      </c>
      <c r="B335" s="38">
        <f>INDEX(Prefixes!$A$3:$B$22, MATCH(Data!C651,Prefixes!$B$3:$B$22, 1), 1)</f>
        <v>503</v>
      </c>
      <c r="C335" s="37" t="s">
        <v>63</v>
      </c>
      <c r="D335" s="38">
        <v>490647</v>
      </c>
      <c r="E335" s="36" t="s">
        <v>640</v>
      </c>
      <c r="F335" s="38">
        <v>10</v>
      </c>
      <c r="G335" s="38">
        <v>892</v>
      </c>
      <c r="H335" s="38">
        <v>904</v>
      </c>
      <c r="I335" s="38">
        <v>478</v>
      </c>
      <c r="J335" s="38">
        <v>145</v>
      </c>
      <c r="K335" s="38">
        <v>473</v>
      </c>
      <c r="L335" s="38">
        <v>388</v>
      </c>
      <c r="M335" s="38">
        <v>56</v>
      </c>
      <c r="N335" s="38">
        <v>293</v>
      </c>
      <c r="O335" s="38">
        <v>721</v>
      </c>
      <c r="P335" s="38">
        <v>428</v>
      </c>
      <c r="Q335" s="38">
        <v>572</v>
      </c>
      <c r="R335" s="38">
        <v>967</v>
      </c>
      <c r="S335" s="38">
        <f>SUM(Table1[[#This Row],[January]:[December]])</f>
        <v>6317</v>
      </c>
    </row>
    <row r="336" spans="1:19" hidden="1">
      <c r="A336" s="38" t="str">
        <f>_xlfn.CONCAT(B336,"-",C336)</f>
        <v>519-Centrifuges</v>
      </c>
      <c r="B336" s="38">
        <f>INDEX(Prefixes!$A$3:$B$22, MATCH(Data!C532,Prefixes!$B$3:$B$22, 1), 1)</f>
        <v>519</v>
      </c>
      <c r="C336" s="37" t="s">
        <v>43</v>
      </c>
      <c r="D336" s="38">
        <v>490528</v>
      </c>
      <c r="E336" s="36" t="s">
        <v>637</v>
      </c>
      <c r="F336" s="38">
        <v>44</v>
      </c>
      <c r="G336" s="38">
        <v>310</v>
      </c>
      <c r="H336" s="38">
        <v>890</v>
      </c>
      <c r="I336" s="38">
        <v>158</v>
      </c>
      <c r="J336" s="38">
        <v>762</v>
      </c>
      <c r="K336" s="38">
        <v>293</v>
      </c>
      <c r="L336" s="38">
        <v>32</v>
      </c>
      <c r="M336" s="38">
        <v>472</v>
      </c>
      <c r="N336" s="38">
        <v>416</v>
      </c>
      <c r="O336" s="38">
        <v>675</v>
      </c>
      <c r="P336" s="38">
        <v>539</v>
      </c>
      <c r="Q336" s="38">
        <v>782</v>
      </c>
      <c r="R336" s="38">
        <v>975</v>
      </c>
      <c r="S336" s="38">
        <f>SUM(Table1[[#This Row],[January]:[December]])</f>
        <v>6304</v>
      </c>
    </row>
    <row r="337" spans="1:19" ht="29.5" hidden="1">
      <c r="A337" s="38" t="str">
        <f>_xlfn.CONCAT(B337,"-",C337)</f>
        <v>507-Balances</v>
      </c>
      <c r="B337" s="38">
        <f>INDEX(Prefixes!$A$3:$B$22, MATCH(Data!C80,Prefixes!$B$3:$B$22, 1), 1)</f>
        <v>507</v>
      </c>
      <c r="C337" s="37" t="s">
        <v>75</v>
      </c>
      <c r="D337" s="38">
        <v>490076</v>
      </c>
      <c r="E337" s="36" t="s">
        <v>211</v>
      </c>
      <c r="F337" s="38">
        <v>12</v>
      </c>
      <c r="G337" s="38">
        <v>539</v>
      </c>
      <c r="H337" s="38">
        <v>738</v>
      </c>
      <c r="I337" s="38">
        <v>978</v>
      </c>
      <c r="J337" s="38">
        <v>287</v>
      </c>
      <c r="K337" s="38">
        <v>574</v>
      </c>
      <c r="L337" s="38">
        <v>815</v>
      </c>
      <c r="M337" s="38">
        <v>38</v>
      </c>
      <c r="N337" s="38">
        <v>760</v>
      </c>
      <c r="O337" s="38">
        <v>605</v>
      </c>
      <c r="P337" s="38">
        <v>514</v>
      </c>
      <c r="Q337" s="38">
        <v>376</v>
      </c>
      <c r="R337" s="38">
        <v>62</v>
      </c>
      <c r="S337" s="38">
        <f>SUM(Table1[[#This Row],[January]:[December]])</f>
        <v>6286</v>
      </c>
    </row>
    <row r="338" spans="1:19" ht="44.25" hidden="1">
      <c r="A338" s="38" t="str">
        <f>_xlfn.CONCAT(B338,"-",C338)</f>
        <v>533-Microscopes</v>
      </c>
      <c r="B338" s="38">
        <f>INDEX(Prefixes!$A$3:$B$22, MATCH(Data!C753,Prefixes!$B$3:$B$22, 1), 1)</f>
        <v>533</v>
      </c>
      <c r="C338" s="37" t="s">
        <v>48</v>
      </c>
      <c r="D338" s="38">
        <v>490749</v>
      </c>
      <c r="E338" s="36" t="s">
        <v>813</v>
      </c>
      <c r="F338" s="38">
        <v>59</v>
      </c>
      <c r="G338" s="38">
        <v>861</v>
      </c>
      <c r="H338" s="38">
        <v>271</v>
      </c>
      <c r="I338" s="38">
        <v>132</v>
      </c>
      <c r="J338" s="38">
        <v>193</v>
      </c>
      <c r="K338" s="38">
        <v>756</v>
      </c>
      <c r="L338" s="38">
        <v>812</v>
      </c>
      <c r="M338" s="38">
        <v>81</v>
      </c>
      <c r="N338" s="38">
        <v>686</v>
      </c>
      <c r="O338" s="38">
        <v>203</v>
      </c>
      <c r="P338" s="38">
        <v>955</v>
      </c>
      <c r="Q338" s="38">
        <v>481</v>
      </c>
      <c r="R338" s="38">
        <v>851</v>
      </c>
      <c r="S338" s="38">
        <f>SUM(Table1[[#This Row],[January]:[December]])</f>
        <v>6282</v>
      </c>
    </row>
    <row r="339" spans="1:19" ht="29.5" hidden="1">
      <c r="A339" s="38" t="str">
        <f>_xlfn.CONCAT(B339,"-",C339)</f>
        <v>503-Centrifuges</v>
      </c>
      <c r="B339" s="38">
        <f>INDEX(Prefixes!$A$3:$B$22, MATCH(Data!C486,Prefixes!$B$3:$B$22, 1), 1)</f>
        <v>503</v>
      </c>
      <c r="C339" s="37" t="s">
        <v>43</v>
      </c>
      <c r="D339" s="38">
        <v>490482</v>
      </c>
      <c r="E339" s="36" t="s">
        <v>368</v>
      </c>
      <c r="F339" s="38">
        <v>54</v>
      </c>
      <c r="G339" s="38">
        <v>797</v>
      </c>
      <c r="H339" s="38">
        <v>530</v>
      </c>
      <c r="I339" s="38">
        <v>188</v>
      </c>
      <c r="J339" s="38">
        <v>987</v>
      </c>
      <c r="K339" s="38">
        <v>532</v>
      </c>
      <c r="L339" s="38">
        <v>308</v>
      </c>
      <c r="M339" s="38">
        <v>200</v>
      </c>
      <c r="N339" s="38">
        <v>347</v>
      </c>
      <c r="O339" s="38">
        <v>444</v>
      </c>
      <c r="P339" s="38">
        <v>750</v>
      </c>
      <c r="Q339" s="38">
        <v>334</v>
      </c>
      <c r="R339" s="38">
        <v>864</v>
      </c>
      <c r="S339" s="38">
        <f>SUM(Table1[[#This Row],[January]:[December]])</f>
        <v>6281</v>
      </c>
    </row>
    <row r="340" spans="1:19" ht="29.5" hidden="1">
      <c r="A340" s="38" t="str">
        <f>_xlfn.CONCAT(B340,"-",C340)</f>
        <v>533-Centrifuges</v>
      </c>
      <c r="B340" s="38">
        <f>INDEX(Prefixes!$A$3:$B$22, MATCH(Data!C550,Prefixes!$B$3:$B$22, 1), 1)</f>
        <v>533</v>
      </c>
      <c r="C340" s="37" t="s">
        <v>43</v>
      </c>
      <c r="D340" s="38">
        <v>490546</v>
      </c>
      <c r="E340" s="36" t="s">
        <v>717</v>
      </c>
      <c r="F340" s="38">
        <v>80</v>
      </c>
      <c r="G340" s="38">
        <v>447</v>
      </c>
      <c r="H340" s="38">
        <v>890</v>
      </c>
      <c r="I340" s="38">
        <v>109</v>
      </c>
      <c r="J340" s="38">
        <v>932</v>
      </c>
      <c r="K340" s="38">
        <v>277</v>
      </c>
      <c r="L340" s="38">
        <v>881</v>
      </c>
      <c r="M340" s="38">
        <v>786</v>
      </c>
      <c r="N340" s="38">
        <v>5</v>
      </c>
      <c r="O340" s="38">
        <v>569</v>
      </c>
      <c r="P340" s="38">
        <v>394</v>
      </c>
      <c r="Q340" s="38">
        <v>509</v>
      </c>
      <c r="R340" s="38">
        <v>482</v>
      </c>
      <c r="S340" s="38">
        <f>SUM(Table1[[#This Row],[January]:[December]])</f>
        <v>6281</v>
      </c>
    </row>
    <row r="341" spans="1:19" hidden="1">
      <c r="A341" s="38" t="str">
        <f>_xlfn.CONCAT(B341,"-",C341)</f>
        <v>513-Centrifuges</v>
      </c>
      <c r="B341" s="38">
        <f>INDEX(Prefixes!$A$3:$B$22, MATCH(Data!C393,Prefixes!$B$3:$B$22, 1), 1)</f>
        <v>513</v>
      </c>
      <c r="C341" s="37" t="s">
        <v>43</v>
      </c>
      <c r="D341" s="38">
        <v>490389</v>
      </c>
      <c r="E341" s="36" t="s">
        <v>318</v>
      </c>
      <c r="F341" s="38">
        <v>78</v>
      </c>
      <c r="G341" s="38">
        <v>836</v>
      </c>
      <c r="H341" s="38">
        <v>807</v>
      </c>
      <c r="I341" s="38">
        <v>756</v>
      </c>
      <c r="J341" s="38">
        <v>277</v>
      </c>
      <c r="K341" s="38">
        <v>150</v>
      </c>
      <c r="L341" s="38">
        <v>903</v>
      </c>
      <c r="M341" s="38">
        <v>425</v>
      </c>
      <c r="N341" s="38">
        <v>277</v>
      </c>
      <c r="O341" s="38">
        <v>123</v>
      </c>
      <c r="P341" s="38">
        <v>308</v>
      </c>
      <c r="Q341" s="38">
        <v>722</v>
      </c>
      <c r="R341" s="38">
        <v>693</v>
      </c>
      <c r="S341" s="38">
        <f>SUM(Table1[[#This Row],[January]:[December]])</f>
        <v>6277</v>
      </c>
    </row>
    <row r="342" spans="1:19" hidden="1">
      <c r="A342" s="38" t="str">
        <f>_xlfn.CONCAT(B342,"-",C342)</f>
        <v>500-Bath</v>
      </c>
      <c r="B342" s="38">
        <f>INDEX(Prefixes!$A$3:$B$22, MATCH(Data!C227,Prefixes!$B$3:$B$22, 1), 1)</f>
        <v>500</v>
      </c>
      <c r="C342" s="37" t="s">
        <v>39</v>
      </c>
      <c r="D342" s="38">
        <v>490223</v>
      </c>
      <c r="E342" s="36" t="s">
        <v>490</v>
      </c>
      <c r="F342" s="38">
        <v>15</v>
      </c>
      <c r="G342" s="38">
        <v>866</v>
      </c>
      <c r="H342" s="38">
        <v>555</v>
      </c>
      <c r="I342" s="38">
        <v>701</v>
      </c>
      <c r="J342" s="38">
        <v>256</v>
      </c>
      <c r="K342" s="38">
        <v>229</v>
      </c>
      <c r="L342" s="38">
        <v>438</v>
      </c>
      <c r="M342" s="38">
        <v>24</v>
      </c>
      <c r="N342" s="38">
        <v>934</v>
      </c>
      <c r="O342" s="38">
        <v>490</v>
      </c>
      <c r="P342" s="38">
        <v>687</v>
      </c>
      <c r="Q342" s="38">
        <v>239</v>
      </c>
      <c r="R342" s="38">
        <v>856</v>
      </c>
      <c r="S342" s="38">
        <f>SUM(Table1[[#This Row],[January]:[December]])</f>
        <v>6275</v>
      </c>
    </row>
    <row r="343" spans="1:19" hidden="1">
      <c r="A343" s="38" t="str">
        <f>_xlfn.CONCAT(B343,"-",C343)</f>
        <v>505-Microscopes</v>
      </c>
      <c r="B343" s="38">
        <f>INDEX(Prefixes!$A$3:$B$22, MATCH(Data!C757,Prefixes!$B$3:$B$22, 1), 1)</f>
        <v>505</v>
      </c>
      <c r="C343" s="37" t="s">
        <v>48</v>
      </c>
      <c r="D343" s="38">
        <v>490753</v>
      </c>
      <c r="E343" s="36" t="s">
        <v>846</v>
      </c>
      <c r="F343" s="38">
        <v>5</v>
      </c>
      <c r="G343" s="38">
        <v>254</v>
      </c>
      <c r="H343" s="38">
        <v>681</v>
      </c>
      <c r="I343" s="38">
        <v>346</v>
      </c>
      <c r="J343" s="38">
        <v>940</v>
      </c>
      <c r="K343" s="38">
        <v>389</v>
      </c>
      <c r="L343" s="38">
        <v>413</v>
      </c>
      <c r="M343" s="38">
        <v>736</v>
      </c>
      <c r="N343" s="38">
        <v>894</v>
      </c>
      <c r="O343" s="38">
        <v>213</v>
      </c>
      <c r="P343" s="38">
        <v>552</v>
      </c>
      <c r="Q343" s="38">
        <v>484</v>
      </c>
      <c r="R343" s="38">
        <v>371</v>
      </c>
      <c r="S343" s="38">
        <f>SUM(Table1[[#This Row],[January]:[December]])</f>
        <v>6273</v>
      </c>
    </row>
    <row r="344" spans="1:19" hidden="1">
      <c r="A344" s="38" t="str">
        <f>_xlfn.CONCAT(B344,"-",C344)</f>
        <v>503-Centrifuges</v>
      </c>
      <c r="B344" s="38">
        <f>INDEX(Prefixes!$A$3:$B$22, MATCH(Data!C543,Prefixes!$B$3:$B$22, 1), 1)</f>
        <v>503</v>
      </c>
      <c r="C344" s="37" t="s">
        <v>43</v>
      </c>
      <c r="D344" s="38">
        <v>490539</v>
      </c>
      <c r="E344" s="36" t="s">
        <v>710</v>
      </c>
      <c r="F344" s="38">
        <v>70</v>
      </c>
      <c r="G344" s="38">
        <v>816</v>
      </c>
      <c r="H344" s="38">
        <v>894</v>
      </c>
      <c r="I344" s="38">
        <v>547</v>
      </c>
      <c r="J344" s="38">
        <v>808</v>
      </c>
      <c r="K344" s="38">
        <v>14</v>
      </c>
      <c r="L344" s="38">
        <v>963</v>
      </c>
      <c r="M344" s="38">
        <v>45</v>
      </c>
      <c r="N344" s="38">
        <v>56</v>
      </c>
      <c r="O344" s="38">
        <v>221</v>
      </c>
      <c r="P344" s="38">
        <v>818</v>
      </c>
      <c r="Q344" s="38">
        <v>498</v>
      </c>
      <c r="R344" s="38">
        <v>588</v>
      </c>
      <c r="S344" s="38">
        <f>SUM(Table1[[#This Row],[January]:[December]])</f>
        <v>6268</v>
      </c>
    </row>
    <row r="345" spans="1:19" hidden="1">
      <c r="A345" s="38" t="str">
        <f>_xlfn.CONCAT(B345,"-",C345)</f>
        <v>505-Desiccators</v>
      </c>
      <c r="B345" s="38">
        <f>INDEX(Prefixes!$A$3:$B$22, MATCH(Data!C630,Prefixes!$B$3:$B$22, 1), 1)</f>
        <v>505</v>
      </c>
      <c r="C345" s="37" t="s">
        <v>37</v>
      </c>
      <c r="D345" s="38">
        <v>490626</v>
      </c>
      <c r="E345" s="36" t="s">
        <v>868</v>
      </c>
      <c r="F345" s="38">
        <v>74</v>
      </c>
      <c r="G345" s="38">
        <v>877</v>
      </c>
      <c r="H345" s="38">
        <v>376</v>
      </c>
      <c r="I345" s="38">
        <v>157</v>
      </c>
      <c r="J345" s="38">
        <v>811</v>
      </c>
      <c r="K345" s="38">
        <v>756</v>
      </c>
      <c r="L345" s="38">
        <v>845</v>
      </c>
      <c r="M345" s="38">
        <v>299</v>
      </c>
      <c r="N345" s="38">
        <v>342</v>
      </c>
      <c r="O345" s="38">
        <v>850</v>
      </c>
      <c r="P345" s="38">
        <v>65</v>
      </c>
      <c r="Q345" s="38">
        <v>87</v>
      </c>
      <c r="R345" s="38">
        <v>789</v>
      </c>
      <c r="S345" s="38">
        <f>SUM(Table1[[#This Row],[January]:[December]])</f>
        <v>6254</v>
      </c>
    </row>
    <row r="346" spans="1:19" ht="29.5" hidden="1">
      <c r="A346" s="38" t="str">
        <f>_xlfn.CONCAT(B346,"-",C346)</f>
        <v>531-Spectrophotometers</v>
      </c>
      <c r="B346" s="38">
        <f>INDEX(Prefixes!$A$3:$B$22, MATCH(Data!C784,Prefixes!$B$3:$B$22, 1), 1)</f>
        <v>531</v>
      </c>
      <c r="C346" s="37" t="s">
        <v>41</v>
      </c>
      <c r="D346" s="38">
        <v>490780</v>
      </c>
      <c r="E346" s="36" t="s">
        <v>42</v>
      </c>
      <c r="F346" s="38">
        <v>8</v>
      </c>
      <c r="G346" s="38">
        <v>812</v>
      </c>
      <c r="H346" s="38">
        <v>535</v>
      </c>
      <c r="I346" s="38">
        <v>367</v>
      </c>
      <c r="J346" s="38">
        <v>616</v>
      </c>
      <c r="K346" s="38">
        <v>985</v>
      </c>
      <c r="L346" s="38">
        <v>566</v>
      </c>
      <c r="M346" s="38">
        <v>85</v>
      </c>
      <c r="N346" s="38">
        <v>396</v>
      </c>
      <c r="O346" s="38">
        <v>437</v>
      </c>
      <c r="P346" s="38">
        <v>5</v>
      </c>
      <c r="Q346" s="38">
        <v>522</v>
      </c>
      <c r="R346" s="38">
        <v>928</v>
      </c>
      <c r="S346" s="38">
        <f>SUM(Table1[[#This Row],[January]:[December]])</f>
        <v>6254</v>
      </c>
    </row>
    <row r="347" spans="1:19" hidden="1">
      <c r="A347" s="38" t="str">
        <f>_xlfn.CONCAT(B347,"-",C347)</f>
        <v>503-Spectrophotometers</v>
      </c>
      <c r="B347" s="38">
        <f>INDEX(Prefixes!$A$3:$B$22, MATCH(Data!C794,Prefixes!$B$3:$B$22, 1), 1)</f>
        <v>503</v>
      </c>
      <c r="C347" s="37" t="s">
        <v>41</v>
      </c>
      <c r="D347" s="38">
        <v>490790</v>
      </c>
      <c r="E347" s="36" t="s">
        <v>87</v>
      </c>
      <c r="F347" s="38">
        <v>20</v>
      </c>
      <c r="G347" s="38">
        <v>480</v>
      </c>
      <c r="H347" s="38">
        <v>913</v>
      </c>
      <c r="I347" s="38">
        <v>106</v>
      </c>
      <c r="J347" s="38">
        <v>919</v>
      </c>
      <c r="K347" s="38">
        <v>965</v>
      </c>
      <c r="L347" s="38">
        <v>766</v>
      </c>
      <c r="M347" s="38">
        <v>275</v>
      </c>
      <c r="N347" s="38">
        <v>313</v>
      </c>
      <c r="O347" s="38">
        <v>29</v>
      </c>
      <c r="P347" s="38">
        <v>272</v>
      </c>
      <c r="Q347" s="38">
        <v>509</v>
      </c>
      <c r="R347" s="38">
        <v>703</v>
      </c>
      <c r="S347" s="38">
        <f>SUM(Table1[[#This Row],[January]:[December]])</f>
        <v>6250</v>
      </c>
    </row>
    <row r="348" spans="1:19" hidden="1">
      <c r="A348" s="38" t="str">
        <f>_xlfn.CONCAT(B348,"-",C348)</f>
        <v>515-Centrifuges</v>
      </c>
      <c r="B348" s="38">
        <f>INDEX(Prefixes!$A$3:$B$22, MATCH(Data!C362,Prefixes!$B$3:$B$22, 1), 1)</f>
        <v>515</v>
      </c>
      <c r="C348" s="37" t="s">
        <v>43</v>
      </c>
      <c r="D348" s="38">
        <v>490358</v>
      </c>
      <c r="E348" s="36" t="s">
        <v>839</v>
      </c>
      <c r="F348" s="38">
        <v>35</v>
      </c>
      <c r="G348" s="38">
        <v>399</v>
      </c>
      <c r="H348" s="38">
        <v>270</v>
      </c>
      <c r="I348" s="38">
        <v>501</v>
      </c>
      <c r="J348" s="38">
        <v>425</v>
      </c>
      <c r="K348" s="38">
        <v>654</v>
      </c>
      <c r="L348" s="38">
        <v>991</v>
      </c>
      <c r="M348" s="38">
        <v>765</v>
      </c>
      <c r="N348" s="38">
        <v>154</v>
      </c>
      <c r="O348" s="38">
        <v>725</v>
      </c>
      <c r="P348" s="38">
        <v>482</v>
      </c>
      <c r="Q348" s="38">
        <v>320</v>
      </c>
      <c r="R348" s="38">
        <v>562</v>
      </c>
      <c r="S348" s="38">
        <f>SUM(Table1[[#This Row],[January]:[December]])</f>
        <v>6248</v>
      </c>
    </row>
    <row r="349" spans="1:19" hidden="1">
      <c r="A349" s="38" t="str">
        <f>_xlfn.CONCAT(B349,"-",C349)</f>
        <v>513-Bath</v>
      </c>
      <c r="B349" s="38">
        <f>INDEX(Prefixes!$A$3:$B$22, MATCH(Data!C228,Prefixes!$B$3:$B$22, 1), 1)</f>
        <v>513</v>
      </c>
      <c r="C349" s="37" t="s">
        <v>39</v>
      </c>
      <c r="D349" s="38">
        <v>490224</v>
      </c>
      <c r="E349" s="36" t="s">
        <v>499</v>
      </c>
      <c r="F349" s="38">
        <v>64</v>
      </c>
      <c r="G349" s="38">
        <v>873</v>
      </c>
      <c r="H349" s="38">
        <v>9</v>
      </c>
      <c r="I349" s="38">
        <v>926</v>
      </c>
      <c r="J349" s="38">
        <v>246</v>
      </c>
      <c r="K349" s="38">
        <v>30</v>
      </c>
      <c r="L349" s="38">
        <v>971</v>
      </c>
      <c r="M349" s="38">
        <v>459</v>
      </c>
      <c r="N349" s="38">
        <v>278</v>
      </c>
      <c r="O349" s="38">
        <v>478</v>
      </c>
      <c r="P349" s="38">
        <v>698</v>
      </c>
      <c r="Q349" s="38">
        <v>632</v>
      </c>
      <c r="R349" s="38">
        <v>647</v>
      </c>
      <c r="S349" s="38">
        <f>SUM(Table1[[#This Row],[January]:[December]])</f>
        <v>6247</v>
      </c>
    </row>
    <row r="350" spans="1:19" hidden="1">
      <c r="A350" s="38" t="str">
        <f>_xlfn.CONCAT(B350,"-",C350)</f>
        <v>503-Spectrophotometers</v>
      </c>
      <c r="B350" s="38">
        <f>INDEX(Prefixes!$A$3:$B$22, MATCH(Data!C802,Prefixes!$B$3:$B$22, 1), 1)</f>
        <v>503</v>
      </c>
      <c r="C350" s="37" t="s">
        <v>41</v>
      </c>
      <c r="D350" s="38">
        <v>490798</v>
      </c>
      <c r="E350" s="36" t="s">
        <v>270</v>
      </c>
      <c r="F350" s="38">
        <v>51</v>
      </c>
      <c r="G350" s="38">
        <v>661</v>
      </c>
      <c r="H350" s="38">
        <v>831</v>
      </c>
      <c r="I350" s="38">
        <v>472</v>
      </c>
      <c r="J350" s="38">
        <v>779</v>
      </c>
      <c r="K350" s="38">
        <v>673</v>
      </c>
      <c r="L350" s="38">
        <v>428</v>
      </c>
      <c r="M350" s="38">
        <v>117</v>
      </c>
      <c r="N350" s="38">
        <v>656</v>
      </c>
      <c r="O350" s="38">
        <v>356</v>
      </c>
      <c r="P350" s="38">
        <v>347</v>
      </c>
      <c r="Q350" s="38">
        <v>750</v>
      </c>
      <c r="R350" s="38">
        <v>176</v>
      </c>
      <c r="S350" s="38">
        <f>SUM(Table1[[#This Row],[January]:[December]])</f>
        <v>6246</v>
      </c>
    </row>
    <row r="351" spans="1:19" hidden="1">
      <c r="A351" s="38" t="str">
        <f>_xlfn.CONCAT(B351,"-",C351)</f>
        <v>503-Bath</v>
      </c>
      <c r="B351" s="38">
        <f>INDEX(Prefixes!$A$3:$B$22, MATCH(Data!C224,Prefixes!$B$3:$B$22, 1), 1)</f>
        <v>503</v>
      </c>
      <c r="C351" s="37" t="s">
        <v>39</v>
      </c>
      <c r="D351" s="38">
        <v>490220</v>
      </c>
      <c r="E351" s="36" t="s">
        <v>487</v>
      </c>
      <c r="F351" s="38">
        <v>42</v>
      </c>
      <c r="G351" s="38">
        <v>115</v>
      </c>
      <c r="H351" s="38">
        <v>932</v>
      </c>
      <c r="I351" s="38">
        <v>53</v>
      </c>
      <c r="J351" s="38">
        <v>654</v>
      </c>
      <c r="K351" s="38">
        <v>412</v>
      </c>
      <c r="L351" s="38">
        <v>580</v>
      </c>
      <c r="M351" s="38">
        <v>837</v>
      </c>
      <c r="N351" s="38">
        <v>500</v>
      </c>
      <c r="O351" s="38">
        <v>171</v>
      </c>
      <c r="P351" s="38">
        <v>979</v>
      </c>
      <c r="Q351" s="38">
        <v>740</v>
      </c>
      <c r="R351" s="38">
        <v>268</v>
      </c>
      <c r="S351" s="38">
        <f>SUM(Table1[[#This Row],[January]:[December]])</f>
        <v>6241</v>
      </c>
    </row>
    <row r="352" spans="1:19" ht="29.5" hidden="1">
      <c r="A352" s="38" t="str">
        <f>_xlfn.CONCAT(B352,"-",C352)</f>
        <v>513-Centrifuges</v>
      </c>
      <c r="B352" s="38">
        <f>INDEX(Prefixes!$A$3:$B$22, MATCH(Data!C410,Prefixes!$B$3:$B$22, 1), 1)</f>
        <v>513</v>
      </c>
      <c r="C352" s="37" t="s">
        <v>43</v>
      </c>
      <c r="D352" s="38">
        <v>490406</v>
      </c>
      <c r="E352" s="36" t="s">
        <v>188</v>
      </c>
      <c r="F352" s="38">
        <v>100</v>
      </c>
      <c r="G352" s="38">
        <v>827</v>
      </c>
      <c r="H352" s="38">
        <v>341</v>
      </c>
      <c r="I352" s="38">
        <v>775</v>
      </c>
      <c r="J352" s="38">
        <v>938</v>
      </c>
      <c r="K352" s="38">
        <v>574</v>
      </c>
      <c r="L352" s="38">
        <v>155</v>
      </c>
      <c r="M352" s="38">
        <v>741</v>
      </c>
      <c r="N352" s="38">
        <v>615</v>
      </c>
      <c r="O352" s="38">
        <v>338</v>
      </c>
      <c r="P352" s="38">
        <v>123</v>
      </c>
      <c r="Q352" s="38">
        <v>768</v>
      </c>
      <c r="R352" s="38">
        <v>35</v>
      </c>
      <c r="S352" s="38">
        <f>SUM(Table1[[#This Row],[January]:[December]])</f>
        <v>6230</v>
      </c>
    </row>
    <row r="353" spans="1:19" ht="29.5" hidden="1">
      <c r="A353" s="38" t="str">
        <f>_xlfn.CONCAT(B353,"-",C353)</f>
        <v>513-Microscopes</v>
      </c>
      <c r="B353" s="38">
        <f>INDEX(Prefixes!$A$3:$B$22, MATCH(Data!C736,Prefixes!$B$3:$B$22, 1), 1)</f>
        <v>513</v>
      </c>
      <c r="C353" s="37" t="s">
        <v>48</v>
      </c>
      <c r="D353" s="38">
        <v>490732</v>
      </c>
      <c r="E353" s="36" t="s">
        <v>591</v>
      </c>
      <c r="F353" s="38">
        <v>97</v>
      </c>
      <c r="G353" s="38">
        <v>776</v>
      </c>
      <c r="H353" s="38">
        <v>80</v>
      </c>
      <c r="I353" s="38">
        <v>472</v>
      </c>
      <c r="J353" s="38">
        <v>222</v>
      </c>
      <c r="K353" s="38">
        <v>798</v>
      </c>
      <c r="L353" s="38">
        <v>801</v>
      </c>
      <c r="M353" s="38">
        <v>464</v>
      </c>
      <c r="N353" s="38">
        <v>553</v>
      </c>
      <c r="O353" s="38">
        <v>314</v>
      </c>
      <c r="P353" s="38">
        <v>464</v>
      </c>
      <c r="Q353" s="38">
        <v>781</v>
      </c>
      <c r="R353" s="38">
        <v>504</v>
      </c>
      <c r="S353" s="38">
        <f>SUM(Table1[[#This Row],[January]:[December]])</f>
        <v>6229</v>
      </c>
    </row>
    <row r="354" spans="1:19" ht="44.25" hidden="1">
      <c r="A354" s="38" t="str">
        <f>_xlfn.CONCAT(B354,"-",C354)</f>
        <v>501-Balances</v>
      </c>
      <c r="B354" s="38">
        <f>INDEX(Prefixes!$A$3:$B$22, MATCH(Data!C67,Prefixes!$B$3:$B$22, 1), 1)</f>
        <v>501</v>
      </c>
      <c r="C354" s="37" t="s">
        <v>75</v>
      </c>
      <c r="D354" s="38">
        <v>490063</v>
      </c>
      <c r="E354" s="36" t="s">
        <v>560</v>
      </c>
      <c r="F354" s="38">
        <v>86</v>
      </c>
      <c r="G354" s="38">
        <v>126</v>
      </c>
      <c r="H354" s="38">
        <v>412</v>
      </c>
      <c r="I354" s="38">
        <v>217</v>
      </c>
      <c r="J354" s="38">
        <v>429</v>
      </c>
      <c r="K354" s="38">
        <v>915</v>
      </c>
      <c r="L354" s="38">
        <v>483</v>
      </c>
      <c r="M354" s="38">
        <v>825</v>
      </c>
      <c r="N354" s="38">
        <v>736</v>
      </c>
      <c r="O354" s="38">
        <v>255</v>
      </c>
      <c r="P354" s="38">
        <v>875</v>
      </c>
      <c r="Q354" s="38">
        <v>81</v>
      </c>
      <c r="R354" s="38">
        <v>873</v>
      </c>
      <c r="S354" s="38">
        <f>SUM(Table1[[#This Row],[January]:[December]])</f>
        <v>6227</v>
      </c>
    </row>
    <row r="355" spans="1:19" hidden="1">
      <c r="A355" s="38" t="str">
        <f>_xlfn.CONCAT(B355,"-",C355)</f>
        <v>513-Bath</v>
      </c>
      <c r="B355" s="38">
        <f>INDEX(Prefixes!$A$3:$B$22, MATCH(Data!C237,Prefixes!$B$3:$B$22, 1), 1)</f>
        <v>513</v>
      </c>
      <c r="C355" s="37" t="s">
        <v>39</v>
      </c>
      <c r="D355" s="38">
        <v>490233</v>
      </c>
      <c r="E355" s="36" t="s">
        <v>633</v>
      </c>
      <c r="F355" s="38">
        <v>6</v>
      </c>
      <c r="G355" s="38">
        <v>324</v>
      </c>
      <c r="H355" s="38">
        <v>950</v>
      </c>
      <c r="I355" s="38">
        <v>833</v>
      </c>
      <c r="J355" s="38">
        <v>921</v>
      </c>
      <c r="K355" s="38">
        <v>195</v>
      </c>
      <c r="L355" s="38">
        <v>13</v>
      </c>
      <c r="M355" s="38">
        <v>976</v>
      </c>
      <c r="N355" s="38">
        <v>44</v>
      </c>
      <c r="O355" s="38">
        <v>345</v>
      </c>
      <c r="P355" s="38">
        <v>871</v>
      </c>
      <c r="Q355" s="38">
        <v>126</v>
      </c>
      <c r="R355" s="38">
        <v>627</v>
      </c>
      <c r="S355" s="38">
        <f>SUM(Table1[[#This Row],[January]:[December]])</f>
        <v>6225</v>
      </c>
    </row>
    <row r="356" spans="1:19" hidden="1">
      <c r="A356" s="38" t="str">
        <f>_xlfn.CONCAT(B356,"-",C356)</f>
        <v>531-Bath</v>
      </c>
      <c r="B356" s="38">
        <f>INDEX(Prefixes!$A$3:$B$22, MATCH(Data!C196,Prefixes!$B$3:$B$22, 1), 1)</f>
        <v>531</v>
      </c>
      <c r="C356" s="37" t="s">
        <v>39</v>
      </c>
      <c r="D356" s="38">
        <v>490192</v>
      </c>
      <c r="E356" s="36" t="s">
        <v>435</v>
      </c>
      <c r="F356" s="38">
        <v>74</v>
      </c>
      <c r="G356" s="38">
        <v>322</v>
      </c>
      <c r="H356" s="38">
        <v>110</v>
      </c>
      <c r="I356" s="38">
        <v>580</v>
      </c>
      <c r="J356" s="38">
        <v>894</v>
      </c>
      <c r="K356" s="38">
        <v>832</v>
      </c>
      <c r="L356" s="38">
        <v>896</v>
      </c>
      <c r="M356" s="38">
        <v>161</v>
      </c>
      <c r="N356" s="38">
        <v>622</v>
      </c>
      <c r="O356" s="38">
        <v>434</v>
      </c>
      <c r="P356" s="38">
        <v>624</v>
      </c>
      <c r="Q356" s="38">
        <v>337</v>
      </c>
      <c r="R356" s="38">
        <v>410</v>
      </c>
      <c r="S356" s="38">
        <f>SUM(Table1[[#This Row],[January]:[December]])</f>
        <v>6222</v>
      </c>
    </row>
    <row r="357" spans="1:19" hidden="1">
      <c r="A357" s="38" t="str">
        <f>_xlfn.CONCAT(B357,"-",C357)</f>
        <v>513-Chromatography</v>
      </c>
      <c r="B357" s="38">
        <f>INDEX(Prefixes!$A$3:$B$22, MATCH(Data!C600,Prefixes!$B$3:$B$22, 1), 1)</f>
        <v>513</v>
      </c>
      <c r="C357" s="37" t="s">
        <v>92</v>
      </c>
      <c r="D357" s="38">
        <v>490596</v>
      </c>
      <c r="E357" s="36" t="s">
        <v>247</v>
      </c>
      <c r="F357" s="38">
        <v>4</v>
      </c>
      <c r="G357" s="38">
        <v>482</v>
      </c>
      <c r="H357" s="38">
        <v>186</v>
      </c>
      <c r="I357" s="38">
        <v>530</v>
      </c>
      <c r="J357" s="38">
        <v>802</v>
      </c>
      <c r="K357" s="38">
        <v>795</v>
      </c>
      <c r="L357" s="38">
        <v>310</v>
      </c>
      <c r="M357" s="38">
        <v>678</v>
      </c>
      <c r="N357" s="38">
        <v>746</v>
      </c>
      <c r="O357" s="38">
        <v>22</v>
      </c>
      <c r="P357" s="38">
        <v>80</v>
      </c>
      <c r="Q357" s="38">
        <v>949</v>
      </c>
      <c r="R357" s="38">
        <v>634</v>
      </c>
      <c r="S357" s="38">
        <f>SUM(Table1[[#This Row],[January]:[December]])</f>
        <v>6214</v>
      </c>
    </row>
    <row r="358" spans="1:19" hidden="1">
      <c r="A358" s="38" t="str">
        <f>_xlfn.CONCAT(B358,"-",C358)</f>
        <v>513-Chromatography</v>
      </c>
      <c r="B358" s="38">
        <f>INDEX(Prefixes!$A$3:$B$22, MATCH(Data!C603,Prefixes!$B$3:$B$22, 1), 1)</f>
        <v>513</v>
      </c>
      <c r="C358" s="37" t="s">
        <v>92</v>
      </c>
      <c r="D358" s="38">
        <v>490599</v>
      </c>
      <c r="E358" s="36" t="s">
        <v>571</v>
      </c>
      <c r="F358" s="38">
        <v>77</v>
      </c>
      <c r="G358" s="38">
        <v>414</v>
      </c>
      <c r="H358" s="38">
        <v>475</v>
      </c>
      <c r="I358" s="38">
        <v>198</v>
      </c>
      <c r="J358" s="38">
        <v>851</v>
      </c>
      <c r="K358" s="38">
        <v>913</v>
      </c>
      <c r="L358" s="38">
        <v>19</v>
      </c>
      <c r="M358" s="38">
        <v>569</v>
      </c>
      <c r="N358" s="38">
        <v>34</v>
      </c>
      <c r="O358" s="38">
        <v>649</v>
      </c>
      <c r="P358" s="38">
        <v>511</v>
      </c>
      <c r="Q358" s="38">
        <v>827</v>
      </c>
      <c r="R358" s="38">
        <v>754</v>
      </c>
      <c r="S358" s="38">
        <f>SUM(Table1[[#This Row],[January]:[December]])</f>
        <v>6214</v>
      </c>
    </row>
    <row r="359" spans="1:19" hidden="1">
      <c r="A359" s="38" t="str">
        <f>_xlfn.CONCAT(B359,"-",C359)</f>
        <v>503-Desiccators</v>
      </c>
      <c r="B359" s="38">
        <f>INDEX(Prefixes!$A$3:$B$22, MATCH(Data!C626,Prefixes!$B$3:$B$22, 1), 1)</f>
        <v>503</v>
      </c>
      <c r="C359" s="37" t="s">
        <v>37</v>
      </c>
      <c r="D359" s="38">
        <v>490622</v>
      </c>
      <c r="E359" s="36" t="s">
        <v>511</v>
      </c>
      <c r="F359" s="38">
        <v>18</v>
      </c>
      <c r="G359" s="38">
        <v>422</v>
      </c>
      <c r="H359" s="38">
        <v>440</v>
      </c>
      <c r="I359" s="38">
        <v>177</v>
      </c>
      <c r="J359" s="38">
        <v>793</v>
      </c>
      <c r="K359" s="38">
        <v>635</v>
      </c>
      <c r="L359" s="38">
        <v>795</v>
      </c>
      <c r="M359" s="38">
        <v>726</v>
      </c>
      <c r="N359" s="38">
        <v>541</v>
      </c>
      <c r="O359" s="38">
        <v>155</v>
      </c>
      <c r="P359" s="38">
        <v>479</v>
      </c>
      <c r="Q359" s="38">
        <v>148</v>
      </c>
      <c r="R359" s="38">
        <v>902</v>
      </c>
      <c r="S359" s="38">
        <f>SUM(Table1[[#This Row],[January]:[December]])</f>
        <v>6213</v>
      </c>
    </row>
    <row r="360" spans="1:19" hidden="1">
      <c r="A360" s="38" t="str">
        <f>_xlfn.CONCAT(B360,"-",C360)</f>
        <v>513-Balances</v>
      </c>
      <c r="B360" s="38">
        <f>INDEX(Prefixes!$A$3:$B$22, MATCH(Data!C96,Prefixes!$B$3:$B$22, 1), 1)</f>
        <v>513</v>
      </c>
      <c r="C360" s="37" t="s">
        <v>75</v>
      </c>
      <c r="D360" s="38">
        <v>490092</v>
      </c>
      <c r="E360" s="36" t="s">
        <v>315</v>
      </c>
      <c r="F360" s="38">
        <v>15</v>
      </c>
      <c r="G360" s="38">
        <v>610</v>
      </c>
      <c r="H360" s="38">
        <v>385</v>
      </c>
      <c r="I360" s="38">
        <v>264</v>
      </c>
      <c r="J360" s="38">
        <v>709</v>
      </c>
      <c r="K360" s="38">
        <v>647</v>
      </c>
      <c r="L360" s="38">
        <v>394</v>
      </c>
      <c r="M360" s="38">
        <v>254</v>
      </c>
      <c r="N360" s="38">
        <v>589</v>
      </c>
      <c r="O360" s="38">
        <v>479</v>
      </c>
      <c r="P360" s="38">
        <v>65</v>
      </c>
      <c r="Q360" s="38">
        <v>958</v>
      </c>
      <c r="R360" s="38">
        <v>856</v>
      </c>
      <c r="S360" s="38">
        <f>SUM(Table1[[#This Row],[January]:[December]])</f>
        <v>6210</v>
      </c>
    </row>
    <row r="361" spans="1:19" hidden="1">
      <c r="A361" s="38" t="str">
        <f>_xlfn.CONCAT(B361,"-",C361)</f>
        <v>513-Centrifuges</v>
      </c>
      <c r="B361" s="38">
        <f>INDEX(Prefixes!$A$3:$B$22, MATCH(Data!C348,Prefixes!$B$3:$B$22, 1), 1)</f>
        <v>513</v>
      </c>
      <c r="C361" s="37" t="s">
        <v>43</v>
      </c>
      <c r="D361" s="38">
        <v>490344</v>
      </c>
      <c r="E361" s="36" t="s">
        <v>354</v>
      </c>
      <c r="F361" s="38">
        <v>53</v>
      </c>
      <c r="G361" s="38">
        <v>788</v>
      </c>
      <c r="H361" s="38">
        <v>359</v>
      </c>
      <c r="I361" s="38">
        <v>464</v>
      </c>
      <c r="J361" s="38">
        <v>166</v>
      </c>
      <c r="K361" s="38">
        <v>149</v>
      </c>
      <c r="L361" s="38">
        <v>317</v>
      </c>
      <c r="M361" s="38">
        <v>644</v>
      </c>
      <c r="N361" s="38">
        <v>630</v>
      </c>
      <c r="O361" s="38">
        <v>484</v>
      </c>
      <c r="P361" s="38">
        <v>967</v>
      </c>
      <c r="Q361" s="38">
        <v>998</v>
      </c>
      <c r="R361" s="38">
        <v>234</v>
      </c>
      <c r="S361" s="38">
        <f>SUM(Table1[[#This Row],[January]:[December]])</f>
        <v>6200</v>
      </c>
    </row>
    <row r="362" spans="1:19" hidden="1">
      <c r="A362" s="38" t="str">
        <f>_xlfn.CONCAT(B362,"-",C362)</f>
        <v>533-Chromatography</v>
      </c>
      <c r="B362" s="38">
        <f>INDEX(Prefixes!$A$3:$B$22, MATCH(Data!C591,Prefixes!$B$3:$B$22, 1), 1)</f>
        <v>533</v>
      </c>
      <c r="C362" s="37" t="s">
        <v>92</v>
      </c>
      <c r="D362" s="38">
        <v>490587</v>
      </c>
      <c r="E362" s="36" t="s">
        <v>97</v>
      </c>
      <c r="F362" s="38">
        <v>90</v>
      </c>
      <c r="G362" s="38">
        <v>560</v>
      </c>
      <c r="H362" s="38">
        <v>956</v>
      </c>
      <c r="I362" s="38">
        <v>947</v>
      </c>
      <c r="J362" s="38">
        <v>120</v>
      </c>
      <c r="K362" s="38">
        <v>772</v>
      </c>
      <c r="L362" s="38">
        <v>114</v>
      </c>
      <c r="M362" s="38">
        <v>177</v>
      </c>
      <c r="N362" s="38">
        <v>610</v>
      </c>
      <c r="O362" s="38">
        <v>233</v>
      </c>
      <c r="P362" s="38">
        <v>420</v>
      </c>
      <c r="Q362" s="38">
        <v>682</v>
      </c>
      <c r="R362" s="38">
        <v>607</v>
      </c>
      <c r="S362" s="38">
        <f>SUM(Table1[[#This Row],[January]:[December]])</f>
        <v>6198</v>
      </c>
    </row>
    <row r="363" spans="1:19" ht="29.5" hidden="1">
      <c r="A363" s="38" t="str">
        <f>_xlfn.CONCAT(B363,"-",C363)</f>
        <v>501-Centrifuges</v>
      </c>
      <c r="B363" s="38">
        <f>INDEX(Prefixes!$A$3:$B$22, MATCH(Data!C414,Prefixes!$B$3:$B$22, 1), 1)</f>
        <v>501</v>
      </c>
      <c r="C363" s="37" t="s">
        <v>43</v>
      </c>
      <c r="D363" s="38">
        <v>490410</v>
      </c>
      <c r="E363" s="36" t="s">
        <v>61</v>
      </c>
      <c r="F363" s="38">
        <v>26</v>
      </c>
      <c r="G363" s="38">
        <v>559</v>
      </c>
      <c r="H363" s="38">
        <v>127</v>
      </c>
      <c r="I363" s="38">
        <v>164</v>
      </c>
      <c r="J363" s="38">
        <v>262</v>
      </c>
      <c r="K363" s="38">
        <v>798</v>
      </c>
      <c r="L363" s="38">
        <v>176</v>
      </c>
      <c r="M363" s="38">
        <v>738</v>
      </c>
      <c r="N363" s="38">
        <v>333</v>
      </c>
      <c r="O363" s="38">
        <v>582</v>
      </c>
      <c r="P363" s="38">
        <v>872</v>
      </c>
      <c r="Q363" s="38">
        <v>958</v>
      </c>
      <c r="R363" s="38">
        <v>625</v>
      </c>
      <c r="S363" s="38">
        <f>SUM(Table1[[#This Row],[January]:[December]])</f>
        <v>6194</v>
      </c>
    </row>
    <row r="364" spans="1:19" hidden="1">
      <c r="A364" s="38" t="str">
        <f>_xlfn.CONCAT(B364,"-",C364)</f>
        <v>527-Centrifuges</v>
      </c>
      <c r="B364" s="38">
        <f>INDEX(Prefixes!$A$3:$B$22, MATCH(Data!C425,Prefixes!$B$3:$B$22, 1), 1)</f>
        <v>527</v>
      </c>
      <c r="C364" s="37" t="s">
        <v>43</v>
      </c>
      <c r="D364" s="38">
        <v>490421</v>
      </c>
      <c r="E364" s="36" t="s">
        <v>156</v>
      </c>
      <c r="F364" s="38">
        <v>92</v>
      </c>
      <c r="G364" s="38">
        <v>936</v>
      </c>
      <c r="H364" s="38">
        <v>926</v>
      </c>
      <c r="I364" s="38">
        <v>240</v>
      </c>
      <c r="J364" s="38">
        <v>221</v>
      </c>
      <c r="K364" s="38">
        <v>113</v>
      </c>
      <c r="L364" s="38">
        <v>904</v>
      </c>
      <c r="M364" s="38">
        <v>607</v>
      </c>
      <c r="N364" s="38">
        <v>873</v>
      </c>
      <c r="O364" s="38">
        <v>118</v>
      </c>
      <c r="P364" s="38">
        <v>510</v>
      </c>
      <c r="Q364" s="38">
        <v>65</v>
      </c>
      <c r="R364" s="38">
        <v>680</v>
      </c>
      <c r="S364" s="38">
        <f>SUM(Table1[[#This Row],[January]:[December]])</f>
        <v>6193</v>
      </c>
    </row>
    <row r="365" spans="1:19" hidden="1">
      <c r="A365" s="38" t="str">
        <f>_xlfn.CONCAT(B365,"-",C365)</f>
        <v>507-Centrifuges</v>
      </c>
      <c r="B365" s="38">
        <f>INDEX(Prefixes!$A$3:$B$22, MATCH(Data!C586,Prefixes!$B$3:$B$22, 1), 1)</f>
        <v>507</v>
      </c>
      <c r="C365" s="37" t="s">
        <v>43</v>
      </c>
      <c r="D365" s="38">
        <v>490582</v>
      </c>
      <c r="E365" s="36" t="s">
        <v>870</v>
      </c>
      <c r="F365" s="38">
        <v>37</v>
      </c>
      <c r="G365" s="38">
        <v>445</v>
      </c>
      <c r="H365" s="38">
        <v>168</v>
      </c>
      <c r="I365" s="38">
        <v>704</v>
      </c>
      <c r="J365" s="38">
        <v>323</v>
      </c>
      <c r="K365" s="38">
        <v>549</v>
      </c>
      <c r="L365" s="38">
        <v>927</v>
      </c>
      <c r="M365" s="38">
        <v>732</v>
      </c>
      <c r="N365" s="38">
        <v>182</v>
      </c>
      <c r="O365" s="38">
        <v>604</v>
      </c>
      <c r="P365" s="38">
        <v>522</v>
      </c>
      <c r="Q365" s="38">
        <v>234</v>
      </c>
      <c r="R365" s="38">
        <v>801</v>
      </c>
      <c r="S365" s="38">
        <f>SUM(Table1[[#This Row],[January]:[December]])</f>
        <v>6191</v>
      </c>
    </row>
    <row r="366" spans="1:19" ht="29.5" hidden="1">
      <c r="A366" s="38" t="str">
        <f>_xlfn.CONCAT(B366,"-",C366)</f>
        <v>513-Ultrasonic Cleaners</v>
      </c>
      <c r="B366" s="38">
        <f>INDEX(Prefixes!$A$3:$B$22, MATCH(Data!C824,Prefixes!$B$3:$B$22, 1), 1)</f>
        <v>513</v>
      </c>
      <c r="C366" s="37" t="s">
        <v>193</v>
      </c>
      <c r="D366" s="38">
        <v>490820</v>
      </c>
      <c r="E366" s="36" t="s">
        <v>467</v>
      </c>
      <c r="F366" s="38">
        <v>1</v>
      </c>
      <c r="G366" s="38">
        <v>269</v>
      </c>
      <c r="H366" s="38">
        <v>846</v>
      </c>
      <c r="I366" s="38">
        <v>229</v>
      </c>
      <c r="J366" s="38">
        <v>829</v>
      </c>
      <c r="K366" s="38">
        <v>634</v>
      </c>
      <c r="L366" s="38">
        <v>760</v>
      </c>
      <c r="M366" s="38">
        <v>440</v>
      </c>
      <c r="N366" s="38">
        <v>481</v>
      </c>
      <c r="O366" s="38">
        <v>469</v>
      </c>
      <c r="P366" s="38">
        <v>688</v>
      </c>
      <c r="Q366" s="38">
        <v>540</v>
      </c>
      <c r="R366" s="38">
        <v>5</v>
      </c>
      <c r="S366" s="38">
        <f>SUM(Table1[[#This Row],[January]:[December]])</f>
        <v>6190</v>
      </c>
    </row>
    <row r="367" spans="1:19" hidden="1">
      <c r="A367" s="38" t="str">
        <f>_xlfn.CONCAT(B367,"-",C367)</f>
        <v>513-Centrifuges</v>
      </c>
      <c r="B367" s="38">
        <f>INDEX(Prefixes!$A$3:$B$22, MATCH(Data!C445,Prefixes!$B$3:$B$22, 1), 1)</f>
        <v>513</v>
      </c>
      <c r="C367" s="37" t="s">
        <v>43</v>
      </c>
      <c r="D367" s="38">
        <v>490441</v>
      </c>
      <c r="E367" s="36" t="s">
        <v>261</v>
      </c>
      <c r="F367" s="38">
        <v>91</v>
      </c>
      <c r="G367" s="38">
        <v>840</v>
      </c>
      <c r="H367" s="38">
        <v>451</v>
      </c>
      <c r="I367" s="38">
        <v>751</v>
      </c>
      <c r="J367" s="38">
        <v>520</v>
      </c>
      <c r="K367" s="38">
        <v>128</v>
      </c>
      <c r="L367" s="38">
        <v>172</v>
      </c>
      <c r="M367" s="38">
        <v>330</v>
      </c>
      <c r="N367" s="38">
        <v>877</v>
      </c>
      <c r="O367" s="38">
        <v>749</v>
      </c>
      <c r="P367" s="38">
        <v>59</v>
      </c>
      <c r="Q367" s="38">
        <v>323</v>
      </c>
      <c r="R367" s="38">
        <v>988</v>
      </c>
      <c r="S367" s="38">
        <f>SUM(Table1[[#This Row],[January]:[December]])</f>
        <v>6188</v>
      </c>
    </row>
    <row r="368" spans="1:19" hidden="1">
      <c r="A368" s="38" t="str">
        <f>_xlfn.CONCAT(B368,"-",C368)</f>
        <v>505-Chromatography</v>
      </c>
      <c r="B368" s="38">
        <f>INDEX(Prefixes!$A$3:$B$22, MATCH(Data!C592,Prefixes!$B$3:$B$22, 1), 1)</f>
        <v>505</v>
      </c>
      <c r="C368" s="37" t="s">
        <v>92</v>
      </c>
      <c r="D368" s="38">
        <v>490588</v>
      </c>
      <c r="E368" s="36" t="s">
        <v>162</v>
      </c>
      <c r="F368" s="38">
        <v>6</v>
      </c>
      <c r="G368" s="38">
        <v>563</v>
      </c>
      <c r="H368" s="38">
        <v>463</v>
      </c>
      <c r="I368" s="38">
        <v>458</v>
      </c>
      <c r="J368" s="38">
        <v>238</v>
      </c>
      <c r="K368" s="38">
        <v>711</v>
      </c>
      <c r="L368" s="38">
        <v>10</v>
      </c>
      <c r="M368" s="38">
        <v>797</v>
      </c>
      <c r="N368" s="38">
        <v>768</v>
      </c>
      <c r="O368" s="38">
        <v>593</v>
      </c>
      <c r="P368" s="38">
        <v>539</v>
      </c>
      <c r="Q368" s="38">
        <v>175</v>
      </c>
      <c r="R368" s="38">
        <v>873</v>
      </c>
      <c r="S368" s="38">
        <f>SUM(Table1[[#This Row],[January]:[December]])</f>
        <v>6188</v>
      </c>
    </row>
    <row r="369" spans="1:19" hidden="1">
      <c r="A369" s="38" t="str">
        <f>_xlfn.CONCAT(B369,"-",C369)</f>
        <v>513-Gas Chromatographs</v>
      </c>
      <c r="B369" s="38">
        <f>INDEX(Prefixes!$A$3:$B$22, MATCH(Data!C683,Prefixes!$B$3:$B$22, 1), 1)</f>
        <v>513</v>
      </c>
      <c r="C369" s="37" t="s">
        <v>115</v>
      </c>
      <c r="D369" s="38">
        <v>490679</v>
      </c>
      <c r="E369" s="36" t="s">
        <v>753</v>
      </c>
      <c r="F369" s="38">
        <v>45</v>
      </c>
      <c r="G369" s="38">
        <v>920</v>
      </c>
      <c r="H369" s="38">
        <v>313</v>
      </c>
      <c r="I369" s="38">
        <v>32</v>
      </c>
      <c r="J369" s="38">
        <v>824</v>
      </c>
      <c r="K369" s="38">
        <v>13</v>
      </c>
      <c r="L369" s="38">
        <v>124</v>
      </c>
      <c r="M369" s="38">
        <v>870</v>
      </c>
      <c r="N369" s="38">
        <v>297</v>
      </c>
      <c r="O369" s="38">
        <v>942</v>
      </c>
      <c r="P369" s="38">
        <v>811</v>
      </c>
      <c r="Q369" s="38">
        <v>116</v>
      </c>
      <c r="R369" s="38">
        <v>925</v>
      </c>
      <c r="S369" s="38">
        <f>SUM(Table1[[#This Row],[January]:[December]])</f>
        <v>6187</v>
      </c>
    </row>
    <row r="370" spans="1:19" ht="29.5" hidden="1">
      <c r="A370" s="38" t="str">
        <f>_xlfn.CONCAT(B370,"-",C370)</f>
        <v>513-Cell Harvesters</v>
      </c>
      <c r="B370" s="38">
        <f>INDEX(Prefixes!$A$3:$B$22, MATCH(Data!C341,Prefixes!$B$3:$B$22, 1), 1)</f>
        <v>513</v>
      </c>
      <c r="C370" s="37" t="s">
        <v>71</v>
      </c>
      <c r="D370" s="38">
        <v>490337</v>
      </c>
      <c r="E370" s="36" t="s">
        <v>559</v>
      </c>
      <c r="F370" s="38">
        <v>55</v>
      </c>
      <c r="G370" s="38">
        <v>371</v>
      </c>
      <c r="H370" s="38">
        <v>515</v>
      </c>
      <c r="I370" s="38">
        <v>430</v>
      </c>
      <c r="J370" s="38">
        <v>803</v>
      </c>
      <c r="K370" s="38">
        <v>59</v>
      </c>
      <c r="L370" s="38">
        <v>109</v>
      </c>
      <c r="M370" s="38">
        <v>874</v>
      </c>
      <c r="N370" s="38">
        <v>629</v>
      </c>
      <c r="O370" s="38">
        <v>868</v>
      </c>
      <c r="P370" s="38">
        <v>152</v>
      </c>
      <c r="Q370" s="38">
        <v>537</v>
      </c>
      <c r="R370" s="38">
        <v>835</v>
      </c>
      <c r="S370" s="38">
        <f>SUM(Table1[[#This Row],[January]:[December]])</f>
        <v>6182</v>
      </c>
    </row>
    <row r="371" spans="1:19" ht="29.5" hidden="1">
      <c r="A371" s="38" t="str">
        <f>_xlfn.CONCAT(B371,"-",C371)</f>
        <v>525-Centrifuges</v>
      </c>
      <c r="B371" s="38">
        <f>INDEX(Prefixes!$A$3:$B$22, MATCH(Data!C497,Prefixes!$B$3:$B$22, 1), 1)</f>
        <v>525</v>
      </c>
      <c r="C371" s="37" t="s">
        <v>43</v>
      </c>
      <c r="D371" s="38">
        <v>490493</v>
      </c>
      <c r="E371" s="36" t="s">
        <v>400</v>
      </c>
      <c r="F371" s="38">
        <v>17</v>
      </c>
      <c r="G371" s="38">
        <v>100</v>
      </c>
      <c r="H371" s="38">
        <v>953</v>
      </c>
      <c r="I371" s="38">
        <v>382</v>
      </c>
      <c r="J371" s="38">
        <v>589</v>
      </c>
      <c r="K371" s="38">
        <v>699</v>
      </c>
      <c r="L371" s="38">
        <v>91</v>
      </c>
      <c r="M371" s="38">
        <v>361</v>
      </c>
      <c r="N371" s="38">
        <v>470</v>
      </c>
      <c r="O371" s="38">
        <v>739</v>
      </c>
      <c r="P371" s="38">
        <v>359</v>
      </c>
      <c r="Q371" s="38">
        <v>575</v>
      </c>
      <c r="R371" s="38">
        <v>864</v>
      </c>
      <c r="S371" s="38">
        <f>SUM(Table1[[#This Row],[January]:[December]])</f>
        <v>6182</v>
      </c>
    </row>
    <row r="372" spans="1:19" ht="29.5" hidden="1">
      <c r="A372" s="38" t="str">
        <f>_xlfn.CONCAT(B372,"-",C372)</f>
        <v>501-Centrifuges</v>
      </c>
      <c r="B372" s="38">
        <f>INDEX(Prefixes!$A$3:$B$22, MATCH(Data!C519,Prefixes!$B$3:$B$22, 1), 1)</f>
        <v>501</v>
      </c>
      <c r="C372" s="37" t="s">
        <v>43</v>
      </c>
      <c r="D372" s="38">
        <v>490515</v>
      </c>
      <c r="E372" s="36" t="s">
        <v>582</v>
      </c>
      <c r="F372" s="38">
        <v>32</v>
      </c>
      <c r="G372" s="38">
        <v>941</v>
      </c>
      <c r="H372" s="38">
        <v>515</v>
      </c>
      <c r="I372" s="38">
        <v>28</v>
      </c>
      <c r="J372" s="38">
        <v>898</v>
      </c>
      <c r="K372" s="38">
        <v>216</v>
      </c>
      <c r="L372" s="38">
        <v>235</v>
      </c>
      <c r="M372" s="38">
        <v>935</v>
      </c>
      <c r="N372" s="38">
        <v>886</v>
      </c>
      <c r="O372" s="38">
        <v>757</v>
      </c>
      <c r="P372" s="38">
        <v>313</v>
      </c>
      <c r="Q372" s="38">
        <v>74</v>
      </c>
      <c r="R372" s="38">
        <v>376</v>
      </c>
      <c r="S372" s="38">
        <f>SUM(Table1[[#This Row],[January]:[December]])</f>
        <v>6174</v>
      </c>
    </row>
    <row r="373" spans="1:19" ht="29.5" hidden="1">
      <c r="A373" s="38" t="str">
        <f>_xlfn.CONCAT(B373,"-",C373)</f>
        <v>533-Glove Boxes</v>
      </c>
      <c r="B373" s="38">
        <f>INDEX(Prefixes!$A$3:$B$22, MATCH(Data!C698,Prefixes!$B$3:$B$22, 1), 1)</f>
        <v>533</v>
      </c>
      <c r="C373" s="37" t="s">
        <v>45</v>
      </c>
      <c r="D373" s="38">
        <v>490694</v>
      </c>
      <c r="E373" s="36" t="s">
        <v>126</v>
      </c>
      <c r="F373" s="38">
        <v>95</v>
      </c>
      <c r="G373" s="38">
        <v>343</v>
      </c>
      <c r="H373" s="38">
        <v>519</v>
      </c>
      <c r="I373" s="38">
        <v>541</v>
      </c>
      <c r="J373" s="38">
        <v>530</v>
      </c>
      <c r="K373" s="38">
        <v>532</v>
      </c>
      <c r="L373" s="38">
        <v>579</v>
      </c>
      <c r="M373" s="38">
        <v>78</v>
      </c>
      <c r="N373" s="38">
        <v>383</v>
      </c>
      <c r="O373" s="38">
        <v>826</v>
      </c>
      <c r="P373" s="38">
        <v>397</v>
      </c>
      <c r="Q373" s="38">
        <v>488</v>
      </c>
      <c r="R373" s="38">
        <v>955</v>
      </c>
      <c r="S373" s="38">
        <f>SUM(Table1[[#This Row],[January]:[December]])</f>
        <v>6171</v>
      </c>
    </row>
    <row r="374" spans="1:19" hidden="1">
      <c r="A374" s="38" t="str">
        <f>_xlfn.CONCAT(B374,"-",C374)</f>
        <v>503-Centrifuges</v>
      </c>
      <c r="B374" s="38">
        <f>INDEX(Prefixes!$A$3:$B$22, MATCH(Data!C444,Prefixes!$B$3:$B$22, 1), 1)</f>
        <v>503</v>
      </c>
      <c r="C374" s="37" t="s">
        <v>43</v>
      </c>
      <c r="D374" s="38">
        <v>490440</v>
      </c>
      <c r="E374" s="36" t="s">
        <v>258</v>
      </c>
      <c r="F374" s="38">
        <v>21</v>
      </c>
      <c r="G374" s="38">
        <v>459</v>
      </c>
      <c r="H374" s="38">
        <v>222</v>
      </c>
      <c r="I374" s="38">
        <v>672</v>
      </c>
      <c r="J374" s="38">
        <v>255</v>
      </c>
      <c r="K374" s="38">
        <v>252</v>
      </c>
      <c r="L374" s="38">
        <v>478</v>
      </c>
      <c r="M374" s="38">
        <v>839</v>
      </c>
      <c r="N374" s="38">
        <v>397</v>
      </c>
      <c r="O374" s="38">
        <v>685</v>
      </c>
      <c r="P374" s="38">
        <v>285</v>
      </c>
      <c r="Q374" s="38">
        <v>663</v>
      </c>
      <c r="R374" s="38">
        <v>957</v>
      </c>
      <c r="S374" s="38">
        <f>SUM(Table1[[#This Row],[January]:[December]])</f>
        <v>6164</v>
      </c>
    </row>
    <row r="375" spans="1:19" ht="29.5" hidden="1">
      <c r="A375" s="38" t="str">
        <f>_xlfn.CONCAT(B375,"-",C375)</f>
        <v>519-Biohood</v>
      </c>
      <c r="B375" s="38">
        <f>INDEX(Prefixes!$A$3:$B$22, MATCH(Data!C246,Prefixes!$B$3:$B$22, 1), 1)</f>
        <v>519</v>
      </c>
      <c r="C375" s="37" t="s">
        <v>65</v>
      </c>
      <c r="D375" s="38">
        <v>490242</v>
      </c>
      <c r="E375" s="36" t="s">
        <v>220</v>
      </c>
      <c r="F375" s="38">
        <v>92</v>
      </c>
      <c r="G375" s="38">
        <v>877</v>
      </c>
      <c r="H375" s="38">
        <v>994</v>
      </c>
      <c r="I375" s="38">
        <v>935</v>
      </c>
      <c r="J375" s="38">
        <v>365</v>
      </c>
      <c r="K375" s="38">
        <v>614</v>
      </c>
      <c r="L375" s="38">
        <v>581</v>
      </c>
      <c r="M375" s="38">
        <v>140</v>
      </c>
      <c r="N375" s="38">
        <v>18</v>
      </c>
      <c r="O375" s="38">
        <v>98</v>
      </c>
      <c r="P375" s="38">
        <v>282</v>
      </c>
      <c r="Q375" s="38">
        <v>842</v>
      </c>
      <c r="R375" s="38">
        <v>417</v>
      </c>
      <c r="S375" s="38">
        <f>SUM(Table1[[#This Row],[January]:[December]])</f>
        <v>6163</v>
      </c>
    </row>
    <row r="376" spans="1:19" hidden="1">
      <c r="A376" s="38" t="str">
        <f>_xlfn.CONCAT(B376,"-",C376)</f>
        <v>503-Cell Disrupters</v>
      </c>
      <c r="B376" s="38">
        <f>INDEX(Prefixes!$A$3:$B$22, MATCH(Data!C327,Prefixes!$B$3:$B$22, 1), 1)</f>
        <v>503</v>
      </c>
      <c r="C376" s="37" t="s">
        <v>50</v>
      </c>
      <c r="D376" s="38">
        <v>490323</v>
      </c>
      <c r="E376" s="36" t="s">
        <v>734</v>
      </c>
      <c r="F376" s="38">
        <v>61</v>
      </c>
      <c r="G376" s="38">
        <v>850</v>
      </c>
      <c r="H376" s="38">
        <v>91</v>
      </c>
      <c r="I376" s="38">
        <v>730</v>
      </c>
      <c r="J376" s="38">
        <v>461</v>
      </c>
      <c r="K376" s="38">
        <v>10</v>
      </c>
      <c r="L376" s="38">
        <v>434</v>
      </c>
      <c r="M376" s="38">
        <v>623</v>
      </c>
      <c r="N376" s="38">
        <v>831</v>
      </c>
      <c r="O376" s="38">
        <v>325</v>
      </c>
      <c r="P376" s="38">
        <v>308</v>
      </c>
      <c r="Q376" s="38">
        <v>909</v>
      </c>
      <c r="R376" s="38">
        <v>590</v>
      </c>
      <c r="S376" s="38">
        <f>SUM(Table1[[#This Row],[January]:[December]])</f>
        <v>6162</v>
      </c>
    </row>
    <row r="377" spans="1:19" hidden="1">
      <c r="A377" s="38" t="str">
        <f>_xlfn.CONCAT(B377,"-",C377)</f>
        <v>529-Desiccators</v>
      </c>
      <c r="B377" s="38">
        <f>INDEX(Prefixes!$A$3:$B$22, MATCH(Data!C623,Prefixes!$B$3:$B$22, 1), 1)</f>
        <v>529</v>
      </c>
      <c r="C377" s="37" t="s">
        <v>37</v>
      </c>
      <c r="D377" s="38">
        <v>490619</v>
      </c>
      <c r="E377" s="36" t="s">
        <v>741</v>
      </c>
      <c r="F377" s="38">
        <v>66</v>
      </c>
      <c r="G377" s="38">
        <v>646</v>
      </c>
      <c r="H377" s="38">
        <v>400</v>
      </c>
      <c r="I377" s="38">
        <v>407</v>
      </c>
      <c r="J377" s="38">
        <v>490</v>
      </c>
      <c r="K377" s="38">
        <v>553</v>
      </c>
      <c r="L377" s="38">
        <v>533</v>
      </c>
      <c r="M377" s="38">
        <v>783</v>
      </c>
      <c r="N377" s="38">
        <v>286</v>
      </c>
      <c r="O377" s="38">
        <v>551</v>
      </c>
      <c r="P377" s="38">
        <v>457</v>
      </c>
      <c r="Q377" s="38">
        <v>531</v>
      </c>
      <c r="R377" s="38">
        <v>522</v>
      </c>
      <c r="S377" s="38">
        <f>SUM(Table1[[#This Row],[January]:[December]])</f>
        <v>6159</v>
      </c>
    </row>
    <row r="378" spans="1:19" hidden="1">
      <c r="A378" s="38" t="str">
        <f>_xlfn.CONCAT(B378,"-",C378)</f>
        <v>505-Centrifuges</v>
      </c>
      <c r="B378" s="38">
        <f>INDEX(Prefixes!$A$3:$B$22, MATCH(Data!C559,Prefixes!$B$3:$B$22, 1), 1)</f>
        <v>505</v>
      </c>
      <c r="C378" s="37" t="s">
        <v>43</v>
      </c>
      <c r="D378" s="38">
        <v>490555</v>
      </c>
      <c r="E378" s="36" t="s">
        <v>755</v>
      </c>
      <c r="F378" s="38">
        <v>48</v>
      </c>
      <c r="G378" s="38">
        <v>725</v>
      </c>
      <c r="H378" s="38">
        <v>44</v>
      </c>
      <c r="I378" s="38">
        <v>174</v>
      </c>
      <c r="J378" s="38">
        <v>624</v>
      </c>
      <c r="K378" s="38">
        <v>475</v>
      </c>
      <c r="L378" s="38">
        <v>493</v>
      </c>
      <c r="M378" s="38">
        <v>504</v>
      </c>
      <c r="N378" s="38">
        <v>648</v>
      </c>
      <c r="O378" s="38">
        <v>821</v>
      </c>
      <c r="P378" s="38">
        <v>532</v>
      </c>
      <c r="Q378" s="38">
        <v>943</v>
      </c>
      <c r="R378" s="38">
        <v>174</v>
      </c>
      <c r="S378" s="38">
        <f>SUM(Table1[[#This Row],[January]:[December]])</f>
        <v>6157</v>
      </c>
    </row>
    <row r="379" spans="1:19" hidden="1">
      <c r="A379" s="38" t="str">
        <f>_xlfn.CONCAT(B379,"-",C379)</f>
        <v>513-Analyzer</v>
      </c>
      <c r="B379" s="38">
        <f>INDEX(Prefixes!$A$3:$B$22, MATCH(Data!C17,Prefixes!$B$3:$B$22, 1), 1)</f>
        <v>513</v>
      </c>
      <c r="C379" s="37" t="s">
        <v>56</v>
      </c>
      <c r="D379" s="38">
        <v>490013</v>
      </c>
      <c r="E379" s="36" t="s">
        <v>208</v>
      </c>
      <c r="F379" s="38">
        <v>24</v>
      </c>
      <c r="G379" s="38">
        <v>150</v>
      </c>
      <c r="H379" s="38">
        <v>854</v>
      </c>
      <c r="I379" s="38">
        <v>188</v>
      </c>
      <c r="J379" s="38">
        <v>867</v>
      </c>
      <c r="K379" s="38">
        <v>172</v>
      </c>
      <c r="L379" s="38">
        <v>561</v>
      </c>
      <c r="M379" s="38">
        <v>971</v>
      </c>
      <c r="N379" s="38">
        <v>54</v>
      </c>
      <c r="O379" s="38">
        <v>974</v>
      </c>
      <c r="P379" s="38">
        <v>216</v>
      </c>
      <c r="Q379" s="38">
        <v>340</v>
      </c>
      <c r="R379" s="38">
        <v>808</v>
      </c>
      <c r="S379" s="38">
        <f>SUM(Table1[[#This Row],[January]:[December]])</f>
        <v>6155</v>
      </c>
    </row>
    <row r="380" spans="1:19" hidden="1">
      <c r="A380" s="38" t="str">
        <f>_xlfn.CONCAT(B380,"-",C380)</f>
        <v>507-Biohood</v>
      </c>
      <c r="B380" s="38">
        <f>INDEX(Prefixes!$A$3:$B$22, MATCH(Data!C252,Prefixes!$B$3:$B$22, 1), 1)</f>
        <v>507</v>
      </c>
      <c r="C380" s="37" t="s">
        <v>65</v>
      </c>
      <c r="D380" s="38">
        <v>490248</v>
      </c>
      <c r="E380" s="36" t="s">
        <v>417</v>
      </c>
      <c r="F380" s="38">
        <v>61</v>
      </c>
      <c r="G380" s="38">
        <v>66</v>
      </c>
      <c r="H380" s="38">
        <v>11</v>
      </c>
      <c r="I380" s="38">
        <v>951</v>
      </c>
      <c r="J380" s="38">
        <v>515</v>
      </c>
      <c r="K380" s="38">
        <v>335</v>
      </c>
      <c r="L380" s="38">
        <v>963</v>
      </c>
      <c r="M380" s="38">
        <v>665</v>
      </c>
      <c r="N380" s="38">
        <v>839</v>
      </c>
      <c r="O380" s="38">
        <v>683</v>
      </c>
      <c r="P380" s="38">
        <v>56</v>
      </c>
      <c r="Q380" s="38">
        <v>619</v>
      </c>
      <c r="R380" s="38">
        <v>446</v>
      </c>
      <c r="S380" s="38">
        <f>SUM(Table1[[#This Row],[January]:[December]])</f>
        <v>6149</v>
      </c>
    </row>
    <row r="381" spans="1:19" hidden="1">
      <c r="A381" s="38" t="str">
        <f>_xlfn.CONCAT(B381,"-",C381)</f>
        <v>533-Bath</v>
      </c>
      <c r="B381" s="38">
        <f>INDEX(Prefixes!$A$3:$B$22, MATCH(Data!C172,Prefixes!$B$3:$B$22, 1), 1)</f>
        <v>533</v>
      </c>
      <c r="C381" s="37" t="s">
        <v>39</v>
      </c>
      <c r="D381" s="38">
        <v>490168</v>
      </c>
      <c r="E381" s="36" t="s">
        <v>848</v>
      </c>
      <c r="F381" s="38">
        <v>2</v>
      </c>
      <c r="G381" s="38">
        <v>938</v>
      </c>
      <c r="H381" s="38">
        <v>719</v>
      </c>
      <c r="I381" s="38">
        <v>84</v>
      </c>
      <c r="J381" s="38">
        <v>463</v>
      </c>
      <c r="K381" s="38">
        <v>139</v>
      </c>
      <c r="L381" s="38">
        <v>892</v>
      </c>
      <c r="M381" s="38">
        <v>304</v>
      </c>
      <c r="N381" s="38">
        <v>944</v>
      </c>
      <c r="O381" s="38">
        <v>214</v>
      </c>
      <c r="P381" s="38">
        <v>552</v>
      </c>
      <c r="Q381" s="38">
        <v>568</v>
      </c>
      <c r="R381" s="38">
        <v>331</v>
      </c>
      <c r="S381" s="38">
        <f>SUM(Table1[[#This Row],[January]:[December]])</f>
        <v>6148</v>
      </c>
    </row>
    <row r="382" spans="1:19" hidden="1">
      <c r="A382" s="38" t="str">
        <f>_xlfn.CONCAT(B382,"-",C382)</f>
        <v>519-Microscopes</v>
      </c>
      <c r="B382" s="38">
        <f>INDEX(Prefixes!$A$3:$B$22, MATCH(Data!C740,Prefixes!$B$3:$B$22, 1), 1)</f>
        <v>519</v>
      </c>
      <c r="C382" s="37" t="s">
        <v>48</v>
      </c>
      <c r="D382" s="38">
        <v>490736</v>
      </c>
      <c r="E382" s="36" t="s">
        <v>655</v>
      </c>
      <c r="F382" s="38">
        <v>78</v>
      </c>
      <c r="G382" s="38">
        <v>535</v>
      </c>
      <c r="H382" s="38">
        <v>627</v>
      </c>
      <c r="I382" s="38">
        <v>462</v>
      </c>
      <c r="J382" s="38">
        <v>974</v>
      </c>
      <c r="K382" s="38">
        <v>277</v>
      </c>
      <c r="L382" s="38">
        <v>759</v>
      </c>
      <c r="M382" s="38">
        <v>185</v>
      </c>
      <c r="N382" s="38">
        <v>357</v>
      </c>
      <c r="O382" s="38">
        <v>638</v>
      </c>
      <c r="P382" s="38">
        <v>829</v>
      </c>
      <c r="Q382" s="38">
        <v>360</v>
      </c>
      <c r="R382" s="38">
        <v>144</v>
      </c>
      <c r="S382" s="38">
        <f>SUM(Table1[[#This Row],[January]:[December]])</f>
        <v>6147</v>
      </c>
    </row>
    <row r="383" spans="1:19" ht="29.5" hidden="1">
      <c r="A383" s="38" t="str">
        <f>_xlfn.CONCAT(B383,"-",C383)</f>
        <v>525-Evaporators</v>
      </c>
      <c r="B383" s="38">
        <f>INDEX(Prefixes!$A$3:$B$22, MATCH(Data!C657,Prefixes!$B$3:$B$22, 1), 1)</f>
        <v>525</v>
      </c>
      <c r="C383" s="37" t="s">
        <v>63</v>
      </c>
      <c r="D383" s="38">
        <v>490653</v>
      </c>
      <c r="E383" s="36" t="s">
        <v>702</v>
      </c>
      <c r="F383" s="38">
        <v>99</v>
      </c>
      <c r="G383" s="38">
        <v>842</v>
      </c>
      <c r="H383" s="38">
        <v>489</v>
      </c>
      <c r="I383" s="38">
        <v>731</v>
      </c>
      <c r="J383" s="38">
        <v>118</v>
      </c>
      <c r="K383" s="38">
        <v>553</v>
      </c>
      <c r="L383" s="38">
        <v>595</v>
      </c>
      <c r="M383" s="38">
        <v>713</v>
      </c>
      <c r="N383" s="38">
        <v>30</v>
      </c>
      <c r="O383" s="38">
        <v>827</v>
      </c>
      <c r="P383" s="38">
        <v>900</v>
      </c>
      <c r="Q383" s="38">
        <v>319</v>
      </c>
      <c r="R383" s="38">
        <v>29</v>
      </c>
      <c r="S383" s="38">
        <f>SUM(Table1[[#This Row],[January]:[December]])</f>
        <v>6146</v>
      </c>
    </row>
    <row r="384" spans="1:19" ht="29.5" hidden="1">
      <c r="A384" s="38" t="str">
        <f>_xlfn.CONCAT(B384,"-",C384)</f>
        <v>513-Balances</v>
      </c>
      <c r="B384" s="38">
        <f>INDEX(Prefixes!$A$3:$B$22, MATCH(Data!C101,Prefixes!$B$3:$B$22, 1), 1)</f>
        <v>513</v>
      </c>
      <c r="C384" s="37" t="s">
        <v>75</v>
      </c>
      <c r="D384" s="38">
        <v>490097</v>
      </c>
      <c r="E384" s="36" t="s">
        <v>694</v>
      </c>
      <c r="F384" s="38">
        <v>8</v>
      </c>
      <c r="G384" s="38">
        <v>202</v>
      </c>
      <c r="H384" s="38">
        <v>429</v>
      </c>
      <c r="I384" s="38">
        <v>725</v>
      </c>
      <c r="J384" s="38">
        <v>843</v>
      </c>
      <c r="K384" s="38">
        <v>65</v>
      </c>
      <c r="L384" s="38">
        <v>581</v>
      </c>
      <c r="M384" s="38">
        <v>54</v>
      </c>
      <c r="N384" s="38">
        <v>998</v>
      </c>
      <c r="O384" s="38">
        <v>116</v>
      </c>
      <c r="P384" s="38">
        <v>729</v>
      </c>
      <c r="Q384" s="38">
        <v>697</v>
      </c>
      <c r="R384" s="38">
        <v>706</v>
      </c>
      <c r="S384" s="38">
        <f>SUM(Table1[[#This Row],[January]:[December]])</f>
        <v>6145</v>
      </c>
    </row>
    <row r="385" spans="1:19" hidden="1">
      <c r="A385" s="38" t="str">
        <f>_xlfn.CONCAT(B385,"-",C385)</f>
        <v>533-Bath</v>
      </c>
      <c r="B385" s="38">
        <f>INDEX(Prefixes!$A$3:$B$22, MATCH(Data!C238,Prefixes!$B$3:$B$22, 1), 1)</f>
        <v>533</v>
      </c>
      <c r="C385" s="37" t="s">
        <v>39</v>
      </c>
      <c r="D385" s="38">
        <v>490234</v>
      </c>
      <c r="E385" s="36" t="s">
        <v>750</v>
      </c>
      <c r="F385" s="38">
        <v>55</v>
      </c>
      <c r="G385" s="38">
        <v>102</v>
      </c>
      <c r="H385" s="38">
        <v>152</v>
      </c>
      <c r="I385" s="38">
        <v>567</v>
      </c>
      <c r="J385" s="38">
        <v>538</v>
      </c>
      <c r="K385" s="38">
        <v>965</v>
      </c>
      <c r="L385" s="38">
        <v>903</v>
      </c>
      <c r="M385" s="38">
        <v>360</v>
      </c>
      <c r="N385" s="38">
        <v>858</v>
      </c>
      <c r="O385" s="38">
        <v>254</v>
      </c>
      <c r="P385" s="38">
        <v>699</v>
      </c>
      <c r="Q385" s="38">
        <v>404</v>
      </c>
      <c r="R385" s="38">
        <v>342</v>
      </c>
      <c r="S385" s="38">
        <f>SUM(Table1[[#This Row],[January]:[December]])</f>
        <v>6144</v>
      </c>
    </row>
    <row r="386" spans="1:19" hidden="1">
      <c r="A386" s="38" t="str">
        <f>_xlfn.CONCAT(B386,"-",C386)</f>
        <v>500-Spectrophotometers</v>
      </c>
      <c r="B386" s="38">
        <f>INDEX(Prefixes!$A$3:$B$22, MATCH(Data!C785,Prefixes!$B$3:$B$22, 1), 1)</f>
        <v>500</v>
      </c>
      <c r="C386" s="37" t="s">
        <v>41</v>
      </c>
      <c r="D386" s="38">
        <v>490781</v>
      </c>
      <c r="E386" s="36" t="s">
        <v>171</v>
      </c>
      <c r="F386" s="38">
        <v>13</v>
      </c>
      <c r="G386" s="38">
        <v>637</v>
      </c>
      <c r="H386" s="38">
        <v>939</v>
      </c>
      <c r="I386" s="38">
        <v>853</v>
      </c>
      <c r="J386" s="38">
        <v>530</v>
      </c>
      <c r="K386" s="38">
        <v>302</v>
      </c>
      <c r="L386" s="38">
        <v>918</v>
      </c>
      <c r="M386" s="38">
        <v>923</v>
      </c>
      <c r="N386" s="38">
        <v>205</v>
      </c>
      <c r="O386" s="38">
        <v>60</v>
      </c>
      <c r="P386" s="38">
        <v>165</v>
      </c>
      <c r="Q386" s="38">
        <v>557</v>
      </c>
      <c r="R386" s="38">
        <v>50</v>
      </c>
      <c r="S386" s="38">
        <f>SUM(Table1[[#This Row],[January]:[December]])</f>
        <v>6139</v>
      </c>
    </row>
    <row r="387" spans="1:19" hidden="1">
      <c r="A387" s="38" t="str">
        <f>_xlfn.CONCAT(B387,"-",C387)</f>
        <v>519-Bath</v>
      </c>
      <c r="B387" s="38">
        <f>INDEX(Prefixes!$A$3:$B$22, MATCH(Data!C162,Prefixes!$B$3:$B$22, 1), 1)</f>
        <v>519</v>
      </c>
      <c r="C387" s="37" t="s">
        <v>39</v>
      </c>
      <c r="D387" s="38">
        <v>490158</v>
      </c>
      <c r="E387" s="36" t="s">
        <v>147</v>
      </c>
      <c r="F387" s="38">
        <v>25</v>
      </c>
      <c r="G387" s="38">
        <v>97</v>
      </c>
      <c r="H387" s="38">
        <v>249</v>
      </c>
      <c r="I387" s="38">
        <v>116</v>
      </c>
      <c r="J387" s="38">
        <v>552</v>
      </c>
      <c r="K387" s="38">
        <v>448</v>
      </c>
      <c r="L387" s="38">
        <v>827</v>
      </c>
      <c r="M387" s="38">
        <v>264</v>
      </c>
      <c r="N387" s="38">
        <v>837</v>
      </c>
      <c r="O387" s="38">
        <v>623</v>
      </c>
      <c r="P387" s="38">
        <v>929</v>
      </c>
      <c r="Q387" s="38">
        <v>380</v>
      </c>
      <c r="R387" s="38">
        <v>811</v>
      </c>
      <c r="S387" s="38">
        <f>SUM(Table1[[#This Row],[January]:[December]])</f>
        <v>6133</v>
      </c>
    </row>
    <row r="388" spans="1:19" hidden="1">
      <c r="A388" s="38" t="str">
        <f>_xlfn.CONCAT(B388,"-",C388)</f>
        <v>513-Centrifuges</v>
      </c>
      <c r="B388" s="38">
        <f>INDEX(Prefixes!$A$3:$B$22, MATCH(Data!C371,Prefixes!$B$3:$B$22, 1), 1)</f>
        <v>513</v>
      </c>
      <c r="C388" s="37" t="s">
        <v>43</v>
      </c>
      <c r="D388" s="38">
        <v>490367</v>
      </c>
      <c r="E388" s="36" t="s">
        <v>179</v>
      </c>
      <c r="F388" s="38">
        <v>4</v>
      </c>
      <c r="G388" s="38">
        <v>774</v>
      </c>
      <c r="H388" s="38">
        <v>180</v>
      </c>
      <c r="I388" s="38">
        <v>155</v>
      </c>
      <c r="J388" s="38">
        <v>587</v>
      </c>
      <c r="K388" s="38">
        <v>276</v>
      </c>
      <c r="L388" s="38">
        <v>847</v>
      </c>
      <c r="M388" s="38">
        <v>517</v>
      </c>
      <c r="N388" s="38">
        <v>357</v>
      </c>
      <c r="O388" s="38">
        <v>793</v>
      </c>
      <c r="P388" s="38">
        <v>679</v>
      </c>
      <c r="Q388" s="38">
        <v>393</v>
      </c>
      <c r="R388" s="38">
        <v>570</v>
      </c>
      <c r="S388" s="38">
        <f>SUM(Table1[[#This Row],[January]:[December]])</f>
        <v>6128</v>
      </c>
    </row>
    <row r="389" spans="1:19" ht="29.5" hidden="1">
      <c r="A389" s="38" t="str">
        <f>_xlfn.CONCAT(B389,"-",C389)</f>
        <v>507-Balances</v>
      </c>
      <c r="B389" s="38">
        <f>INDEX(Prefixes!$A$3:$B$22, MATCH(Data!C98,Prefixes!$B$3:$B$22, 1), 1)</f>
        <v>507</v>
      </c>
      <c r="C389" s="37" t="s">
        <v>75</v>
      </c>
      <c r="D389" s="38">
        <v>490094</v>
      </c>
      <c r="E389" s="36" t="s">
        <v>372</v>
      </c>
      <c r="F389" s="38">
        <v>48</v>
      </c>
      <c r="G389" s="38">
        <v>937</v>
      </c>
      <c r="H389" s="38">
        <v>735</v>
      </c>
      <c r="I389" s="38">
        <v>305</v>
      </c>
      <c r="J389" s="38">
        <v>208</v>
      </c>
      <c r="K389" s="38">
        <v>305</v>
      </c>
      <c r="L389" s="38">
        <v>331</v>
      </c>
      <c r="M389" s="38">
        <v>222</v>
      </c>
      <c r="N389" s="38">
        <v>188</v>
      </c>
      <c r="O389" s="38">
        <v>903</v>
      </c>
      <c r="P389" s="38">
        <v>734</v>
      </c>
      <c r="Q389" s="38">
        <v>613</v>
      </c>
      <c r="R389" s="38">
        <v>637</v>
      </c>
      <c r="S389" s="38">
        <f>SUM(Table1[[#This Row],[January]:[December]])</f>
        <v>6118</v>
      </c>
    </row>
    <row r="390" spans="1:19" hidden="1">
      <c r="A390" s="38" t="str">
        <f>_xlfn.CONCAT(B390,"-",C390)</f>
        <v>500-Centrifuges</v>
      </c>
      <c r="B390" s="38">
        <f>INDEX(Prefixes!$A$3:$B$22, MATCH(Data!C491,Prefixes!$B$3:$B$22, 1), 1)</f>
        <v>500</v>
      </c>
      <c r="C390" s="37" t="s">
        <v>43</v>
      </c>
      <c r="D390" s="38">
        <v>490487</v>
      </c>
      <c r="E390" s="36" t="s">
        <v>393</v>
      </c>
      <c r="F390" s="38">
        <v>86</v>
      </c>
      <c r="G390" s="38">
        <v>811</v>
      </c>
      <c r="H390" s="38">
        <v>635</v>
      </c>
      <c r="I390" s="38">
        <v>713</v>
      </c>
      <c r="J390" s="38">
        <v>281</v>
      </c>
      <c r="K390" s="38">
        <v>705</v>
      </c>
      <c r="L390" s="38">
        <v>278</v>
      </c>
      <c r="M390" s="38">
        <v>798</v>
      </c>
      <c r="N390" s="38">
        <v>937</v>
      </c>
      <c r="O390" s="38">
        <v>222</v>
      </c>
      <c r="P390" s="38">
        <v>28</v>
      </c>
      <c r="Q390" s="38">
        <v>242</v>
      </c>
      <c r="R390" s="38">
        <v>467</v>
      </c>
      <c r="S390" s="38">
        <f>SUM(Table1[[#This Row],[January]:[December]])</f>
        <v>6117</v>
      </c>
    </row>
    <row r="391" spans="1:19" ht="29.5" hidden="1">
      <c r="A391" s="38" t="str">
        <f>_xlfn.CONCAT(B391,"-",C391)</f>
        <v>505-Autoclave</v>
      </c>
      <c r="B391" s="38">
        <f>INDEX(Prefixes!$A$3:$B$22, MATCH(Data!C50,Prefixes!$B$3:$B$22, 1), 1)</f>
        <v>505</v>
      </c>
      <c r="C391" s="37" t="s">
        <v>82</v>
      </c>
      <c r="D391" s="38">
        <v>490046</v>
      </c>
      <c r="E391" s="36" t="s">
        <v>526</v>
      </c>
      <c r="F391" s="38">
        <v>30</v>
      </c>
      <c r="G391" s="38">
        <v>193</v>
      </c>
      <c r="H391" s="38">
        <v>181</v>
      </c>
      <c r="I391" s="38">
        <v>757</v>
      </c>
      <c r="J391" s="38">
        <v>690</v>
      </c>
      <c r="K391" s="38">
        <v>880</v>
      </c>
      <c r="L391" s="38">
        <v>209</v>
      </c>
      <c r="M391" s="38">
        <v>430</v>
      </c>
      <c r="N391" s="38">
        <v>325</v>
      </c>
      <c r="O391" s="38">
        <v>598</v>
      </c>
      <c r="P391" s="38">
        <v>630</v>
      </c>
      <c r="Q391" s="38">
        <v>770</v>
      </c>
      <c r="R391" s="38">
        <v>452</v>
      </c>
      <c r="S391" s="38">
        <f>SUM(Table1[[#This Row],[January]:[December]])</f>
        <v>6115</v>
      </c>
    </row>
    <row r="392" spans="1:19" ht="29.5" hidden="1">
      <c r="A392" s="38" t="str">
        <f>_xlfn.CONCAT(B392,"-",C392)</f>
        <v>529-Cell Disrupters</v>
      </c>
      <c r="B392" s="38">
        <f>INDEX(Prefixes!$A$3:$B$22, MATCH(Data!C330,Prefixes!$B$3:$B$22, 1), 1)</f>
        <v>529</v>
      </c>
      <c r="C392" s="37" t="s">
        <v>50</v>
      </c>
      <c r="D392" s="38">
        <v>490326</v>
      </c>
      <c r="E392" s="36" t="s">
        <v>842</v>
      </c>
      <c r="F392" s="38">
        <v>87</v>
      </c>
      <c r="G392" s="38">
        <v>699</v>
      </c>
      <c r="H392" s="38">
        <v>118</v>
      </c>
      <c r="I392" s="38">
        <v>682</v>
      </c>
      <c r="J392" s="38">
        <v>437</v>
      </c>
      <c r="K392" s="38">
        <v>222</v>
      </c>
      <c r="L392" s="38">
        <v>124</v>
      </c>
      <c r="M392" s="38">
        <v>764</v>
      </c>
      <c r="N392" s="38">
        <v>298</v>
      </c>
      <c r="O392" s="38">
        <v>789</v>
      </c>
      <c r="P392" s="38">
        <v>482</v>
      </c>
      <c r="Q392" s="38">
        <v>585</v>
      </c>
      <c r="R392" s="38">
        <v>913</v>
      </c>
      <c r="S392" s="38">
        <f>SUM(Table1[[#This Row],[January]:[December]])</f>
        <v>6113</v>
      </c>
    </row>
    <row r="393" spans="1:19" hidden="1">
      <c r="A393" s="38" t="str">
        <f>_xlfn.CONCAT(B393,"-",C393)</f>
        <v>503-Centrifuges</v>
      </c>
      <c r="B393" s="38">
        <f>INDEX(Prefixes!$A$3:$B$22, MATCH(Data!C384,Prefixes!$B$3:$B$22, 1), 1)</f>
        <v>503</v>
      </c>
      <c r="C393" s="37" t="s">
        <v>43</v>
      </c>
      <c r="D393" s="38">
        <v>490380</v>
      </c>
      <c r="E393" s="36" t="s">
        <v>724</v>
      </c>
      <c r="F393" s="38">
        <v>78</v>
      </c>
      <c r="G393" s="38">
        <v>834</v>
      </c>
      <c r="H393" s="38">
        <v>349</v>
      </c>
      <c r="I393" s="38">
        <v>416</v>
      </c>
      <c r="J393" s="38">
        <v>447</v>
      </c>
      <c r="K393" s="38">
        <v>571</v>
      </c>
      <c r="L393" s="38">
        <v>112</v>
      </c>
      <c r="M393" s="38">
        <v>580</v>
      </c>
      <c r="N393" s="38">
        <v>576</v>
      </c>
      <c r="O393" s="38">
        <v>823</v>
      </c>
      <c r="P393" s="38">
        <v>704</v>
      </c>
      <c r="Q393" s="38">
        <v>162</v>
      </c>
      <c r="R393" s="38">
        <v>532</v>
      </c>
      <c r="S393" s="38">
        <f>SUM(Table1[[#This Row],[January]:[December]])</f>
        <v>6106</v>
      </c>
    </row>
    <row r="394" spans="1:19" ht="29.5" hidden="1">
      <c r="A394" s="38" t="str">
        <f>_xlfn.CONCAT(B394,"-",C394)</f>
        <v>503-Microscopes</v>
      </c>
      <c r="B394" s="38">
        <f>INDEX(Prefixes!$A$3:$B$22, MATCH(Data!C735,Prefixes!$B$3:$B$22, 1), 1)</f>
        <v>503</v>
      </c>
      <c r="C394" s="37" t="s">
        <v>48</v>
      </c>
      <c r="D394" s="38">
        <v>490731</v>
      </c>
      <c r="E394" s="36" t="s">
        <v>580</v>
      </c>
      <c r="F394" s="38">
        <v>45</v>
      </c>
      <c r="G394" s="38">
        <v>934</v>
      </c>
      <c r="H394" s="38">
        <v>511</v>
      </c>
      <c r="I394" s="38">
        <v>189</v>
      </c>
      <c r="J394" s="38">
        <v>782</v>
      </c>
      <c r="K394" s="38">
        <v>7</v>
      </c>
      <c r="L394" s="38">
        <v>61</v>
      </c>
      <c r="M394" s="38">
        <v>686</v>
      </c>
      <c r="N394" s="38">
        <v>31</v>
      </c>
      <c r="O394" s="38">
        <v>739</v>
      </c>
      <c r="P394" s="38">
        <v>945</v>
      </c>
      <c r="Q394" s="38">
        <v>789</v>
      </c>
      <c r="R394" s="38">
        <v>429</v>
      </c>
      <c r="S394" s="38">
        <f>SUM(Table1[[#This Row],[January]:[December]])</f>
        <v>6103</v>
      </c>
    </row>
    <row r="395" spans="1:19" ht="29.5" hidden="1">
      <c r="A395" s="38" t="str">
        <f>_xlfn.CONCAT(B395,"-",C395)</f>
        <v>505-Microscopes</v>
      </c>
      <c r="B395" s="38">
        <f>INDEX(Prefixes!$A$3:$B$22, MATCH(Data!C730,Prefixes!$B$3:$B$22, 1), 1)</f>
        <v>505</v>
      </c>
      <c r="C395" s="37" t="s">
        <v>48</v>
      </c>
      <c r="D395" s="38">
        <v>490726</v>
      </c>
      <c r="E395" s="36" t="s">
        <v>89</v>
      </c>
      <c r="F395" s="38">
        <v>6</v>
      </c>
      <c r="G395" s="38">
        <v>899</v>
      </c>
      <c r="H395" s="38">
        <v>50</v>
      </c>
      <c r="I395" s="38">
        <v>985</v>
      </c>
      <c r="J395" s="38">
        <v>553</v>
      </c>
      <c r="K395" s="38">
        <v>525</v>
      </c>
      <c r="L395" s="38">
        <v>334</v>
      </c>
      <c r="M395" s="38">
        <v>70</v>
      </c>
      <c r="N395" s="38">
        <v>198</v>
      </c>
      <c r="O395" s="38">
        <v>920</v>
      </c>
      <c r="P395" s="38">
        <v>542</v>
      </c>
      <c r="Q395" s="38">
        <v>637</v>
      </c>
      <c r="R395" s="38">
        <v>387</v>
      </c>
      <c r="S395" s="38">
        <f>SUM(Table1[[#This Row],[January]:[December]])</f>
        <v>6100</v>
      </c>
    </row>
    <row r="396" spans="1:19" hidden="1">
      <c r="A396" s="38" t="str">
        <f>_xlfn.CONCAT(B396,"-",C396)</f>
        <v>529-Centrifuges</v>
      </c>
      <c r="B396" s="38">
        <f>INDEX(Prefixes!$A$3:$B$22, MATCH(Data!C500,Prefixes!$B$3:$B$22, 1), 1)</f>
        <v>529</v>
      </c>
      <c r="C396" s="37" t="s">
        <v>43</v>
      </c>
      <c r="D396" s="38">
        <v>490496</v>
      </c>
      <c r="E396" s="36" t="s">
        <v>416</v>
      </c>
      <c r="F396" s="38">
        <v>62</v>
      </c>
      <c r="G396" s="38">
        <v>927</v>
      </c>
      <c r="H396" s="38">
        <v>622</v>
      </c>
      <c r="I396" s="38">
        <v>419</v>
      </c>
      <c r="J396" s="38">
        <v>36</v>
      </c>
      <c r="K396" s="38">
        <v>729</v>
      </c>
      <c r="L396" s="38">
        <v>952</v>
      </c>
      <c r="M396" s="38">
        <v>73</v>
      </c>
      <c r="N396" s="38">
        <v>966</v>
      </c>
      <c r="O396" s="38">
        <v>19</v>
      </c>
      <c r="P396" s="38">
        <v>34</v>
      </c>
      <c r="Q396" s="38">
        <v>753</v>
      </c>
      <c r="R396" s="38">
        <v>568</v>
      </c>
      <c r="S396" s="38">
        <f>SUM(Table1[[#This Row],[January]:[December]])</f>
        <v>6098</v>
      </c>
    </row>
    <row r="397" spans="1:19" ht="59" hidden="1">
      <c r="A397" s="38" t="str">
        <f>_xlfn.CONCAT(B397,"-",C397)</f>
        <v>513-Centrifuges</v>
      </c>
      <c r="B397" s="38">
        <f>INDEX(Prefixes!$A$3:$B$22, MATCH(Data!C514,Prefixes!$B$3:$B$22, 1), 1)</f>
        <v>513</v>
      </c>
      <c r="C397" s="37" t="s">
        <v>43</v>
      </c>
      <c r="D397" s="38">
        <v>490510</v>
      </c>
      <c r="E397" s="36" t="s">
        <v>547</v>
      </c>
      <c r="F397" s="38">
        <v>2</v>
      </c>
      <c r="G397" s="38">
        <v>173</v>
      </c>
      <c r="H397" s="38">
        <v>395</v>
      </c>
      <c r="I397" s="38">
        <v>456</v>
      </c>
      <c r="J397" s="38">
        <v>423</v>
      </c>
      <c r="K397" s="38">
        <v>75</v>
      </c>
      <c r="L397" s="38">
        <v>789</v>
      </c>
      <c r="M397" s="38">
        <v>721</v>
      </c>
      <c r="N397" s="38">
        <v>606</v>
      </c>
      <c r="O397" s="38">
        <v>554</v>
      </c>
      <c r="P397" s="38">
        <v>975</v>
      </c>
      <c r="Q397" s="38">
        <v>229</v>
      </c>
      <c r="R397" s="38">
        <v>690</v>
      </c>
      <c r="S397" s="38">
        <f>SUM(Table1[[#This Row],[January]:[December]])</f>
        <v>6086</v>
      </c>
    </row>
    <row r="398" spans="1:19" ht="44.25" hidden="1">
      <c r="A398" s="38" t="str">
        <f>_xlfn.CONCAT(B398,"-",C398)</f>
        <v>503-Bath</v>
      </c>
      <c r="B398" s="38">
        <f>INDEX(Prefixes!$A$3:$B$22, MATCH(Data!C243,Prefixes!$B$3:$B$22, 1), 1)</f>
        <v>503</v>
      </c>
      <c r="C398" s="37" t="s">
        <v>39</v>
      </c>
      <c r="D398" s="38">
        <v>490239</v>
      </c>
      <c r="E398" s="36" t="s">
        <v>830</v>
      </c>
      <c r="F398" s="38">
        <v>23</v>
      </c>
      <c r="G398" s="38">
        <v>506</v>
      </c>
      <c r="H398" s="38">
        <v>307</v>
      </c>
      <c r="I398" s="38">
        <v>820</v>
      </c>
      <c r="J398" s="38">
        <v>465</v>
      </c>
      <c r="K398" s="38">
        <v>29</v>
      </c>
      <c r="L398" s="38">
        <v>946</v>
      </c>
      <c r="M398" s="38">
        <v>946</v>
      </c>
      <c r="N398" s="38">
        <v>709</v>
      </c>
      <c r="O398" s="38">
        <v>62</v>
      </c>
      <c r="P398" s="38">
        <v>317</v>
      </c>
      <c r="Q398" s="38">
        <v>269</v>
      </c>
      <c r="R398" s="38">
        <v>709</v>
      </c>
      <c r="S398" s="38">
        <f>SUM(Table1[[#This Row],[January]:[December]])</f>
        <v>6085</v>
      </c>
    </row>
    <row r="399" spans="1:19" hidden="1">
      <c r="A399" s="38" t="str">
        <f>_xlfn.CONCAT(B399,"-",C399)</f>
        <v>517-Evaporators</v>
      </c>
      <c r="B399" s="38">
        <f>INDEX(Prefixes!$A$3:$B$22, MATCH(Data!C653,Prefixes!$B$3:$B$22, 1), 1)</f>
        <v>517</v>
      </c>
      <c r="C399" s="37" t="s">
        <v>63</v>
      </c>
      <c r="D399" s="38">
        <v>490649</v>
      </c>
      <c r="E399" s="36" t="s">
        <v>651</v>
      </c>
      <c r="F399" s="38">
        <v>70</v>
      </c>
      <c r="G399" s="38">
        <v>506</v>
      </c>
      <c r="H399" s="38">
        <v>828</v>
      </c>
      <c r="I399" s="38">
        <v>724</v>
      </c>
      <c r="J399" s="38">
        <v>410</v>
      </c>
      <c r="K399" s="38">
        <v>20</v>
      </c>
      <c r="L399" s="38">
        <v>26</v>
      </c>
      <c r="M399" s="38">
        <v>937</v>
      </c>
      <c r="N399" s="38">
        <v>386</v>
      </c>
      <c r="O399" s="38">
        <v>937</v>
      </c>
      <c r="P399" s="38">
        <v>328</v>
      </c>
      <c r="Q399" s="38">
        <v>275</v>
      </c>
      <c r="R399" s="38">
        <v>703</v>
      </c>
      <c r="S399" s="38">
        <f>SUM(Table1[[#This Row],[January]:[December]])</f>
        <v>6080</v>
      </c>
    </row>
    <row r="400" spans="1:19" hidden="1">
      <c r="A400" s="38" t="str">
        <f>_xlfn.CONCAT(B400,"-",C400)</f>
        <v>513-Biohood</v>
      </c>
      <c r="B400" s="38">
        <f>INDEX(Prefixes!$A$3:$B$22, MATCH(Data!C268,Prefixes!$B$3:$B$22, 1), 1)</f>
        <v>513</v>
      </c>
      <c r="C400" s="37" t="s">
        <v>65</v>
      </c>
      <c r="D400" s="38">
        <v>490264</v>
      </c>
      <c r="E400" s="36" t="s">
        <v>127</v>
      </c>
      <c r="F400" s="38">
        <v>83</v>
      </c>
      <c r="G400" s="38">
        <v>747</v>
      </c>
      <c r="H400" s="38">
        <v>941</v>
      </c>
      <c r="I400" s="38">
        <v>239</v>
      </c>
      <c r="J400" s="38">
        <v>555</v>
      </c>
      <c r="K400" s="38">
        <v>258</v>
      </c>
      <c r="L400" s="38">
        <v>343</v>
      </c>
      <c r="M400" s="38">
        <v>757</v>
      </c>
      <c r="N400" s="38">
        <v>847</v>
      </c>
      <c r="O400" s="38">
        <v>264</v>
      </c>
      <c r="P400" s="38">
        <v>139</v>
      </c>
      <c r="Q400" s="38">
        <v>751</v>
      </c>
      <c r="R400" s="38">
        <v>236</v>
      </c>
      <c r="S400" s="38">
        <f>SUM(Table1[[#This Row],[January]:[December]])</f>
        <v>6077</v>
      </c>
    </row>
    <row r="401" spans="1:19" ht="44.25" hidden="1">
      <c r="A401" s="38" t="str">
        <f>_xlfn.CONCAT(B401,"-",C401)</f>
        <v>507-Centrifuges</v>
      </c>
      <c r="B401" s="38">
        <f>INDEX(Prefixes!$A$3:$B$22, MATCH(Data!C522,Prefixes!$B$3:$B$22, 1), 1)</f>
        <v>507</v>
      </c>
      <c r="C401" s="37" t="s">
        <v>43</v>
      </c>
      <c r="D401" s="38">
        <v>490518</v>
      </c>
      <c r="E401" s="36" t="s">
        <v>587</v>
      </c>
      <c r="F401" s="38">
        <v>52</v>
      </c>
      <c r="G401" s="38">
        <v>312</v>
      </c>
      <c r="H401" s="38">
        <v>830</v>
      </c>
      <c r="I401" s="38">
        <v>197</v>
      </c>
      <c r="J401" s="38">
        <v>885</v>
      </c>
      <c r="K401" s="38">
        <v>981</v>
      </c>
      <c r="L401" s="38">
        <v>215</v>
      </c>
      <c r="M401" s="38">
        <v>527</v>
      </c>
      <c r="N401" s="38">
        <v>437</v>
      </c>
      <c r="O401" s="38">
        <v>587</v>
      </c>
      <c r="P401" s="38">
        <v>521</v>
      </c>
      <c r="Q401" s="38">
        <v>280</v>
      </c>
      <c r="R401" s="38">
        <v>303</v>
      </c>
      <c r="S401" s="38">
        <f>SUM(Table1[[#This Row],[January]:[December]])</f>
        <v>6075</v>
      </c>
    </row>
    <row r="402" spans="1:19" hidden="1">
      <c r="A402" s="38" t="str">
        <f>_xlfn.CONCAT(B402,"-",C402)</f>
        <v>505-Desiccators</v>
      </c>
      <c r="B402" s="38">
        <f>INDEX(Prefixes!$A$3:$B$22, MATCH(Data!C625,Prefixes!$B$3:$B$22, 1), 1)</f>
        <v>505</v>
      </c>
      <c r="C402" s="37" t="s">
        <v>37</v>
      </c>
      <c r="D402" s="38">
        <v>490621</v>
      </c>
      <c r="E402" s="36" t="s">
        <v>510</v>
      </c>
      <c r="F402" s="38">
        <v>84</v>
      </c>
      <c r="G402" s="38">
        <v>999</v>
      </c>
      <c r="H402" s="38">
        <v>53</v>
      </c>
      <c r="I402" s="38">
        <v>311</v>
      </c>
      <c r="J402" s="38">
        <v>407</v>
      </c>
      <c r="K402" s="38">
        <v>958</v>
      </c>
      <c r="L402" s="38">
        <v>665</v>
      </c>
      <c r="M402" s="38">
        <v>139</v>
      </c>
      <c r="N402" s="38">
        <v>284</v>
      </c>
      <c r="O402" s="38">
        <v>714</v>
      </c>
      <c r="P402" s="38">
        <v>905</v>
      </c>
      <c r="Q402" s="38">
        <v>75</v>
      </c>
      <c r="R402" s="38">
        <v>565</v>
      </c>
      <c r="S402" s="38">
        <f>SUM(Table1[[#This Row],[January]:[December]])</f>
        <v>6075</v>
      </c>
    </row>
    <row r="403" spans="1:19" hidden="1">
      <c r="A403" s="38" t="str">
        <f>_xlfn.CONCAT(B403,"-",C403)</f>
        <v>525-Gas Chromatographs</v>
      </c>
      <c r="B403" s="38">
        <f>INDEX(Prefixes!$A$3:$B$22, MATCH(Data!C689,Prefixes!$B$3:$B$22, 1), 1)</f>
        <v>525</v>
      </c>
      <c r="C403" s="37" t="s">
        <v>115</v>
      </c>
      <c r="D403" s="38">
        <v>490685</v>
      </c>
      <c r="E403" s="36" t="s">
        <v>274</v>
      </c>
      <c r="F403" s="38">
        <v>83</v>
      </c>
      <c r="G403" s="38">
        <v>188</v>
      </c>
      <c r="H403" s="38">
        <v>892</v>
      </c>
      <c r="I403" s="38">
        <v>97</v>
      </c>
      <c r="J403" s="38">
        <v>873</v>
      </c>
      <c r="K403" s="38">
        <v>285</v>
      </c>
      <c r="L403" s="38">
        <v>689</v>
      </c>
      <c r="M403" s="38">
        <v>409</v>
      </c>
      <c r="N403" s="38">
        <v>276</v>
      </c>
      <c r="O403" s="38">
        <v>74</v>
      </c>
      <c r="P403" s="38">
        <v>787</v>
      </c>
      <c r="Q403" s="38">
        <v>684</v>
      </c>
      <c r="R403" s="38">
        <v>820</v>
      </c>
      <c r="S403" s="38">
        <f>SUM(Table1[[#This Row],[January]:[December]])</f>
        <v>6074</v>
      </c>
    </row>
    <row r="404" spans="1:19" hidden="1">
      <c r="A404" s="38" t="str">
        <f>_xlfn.CONCAT(B404,"-",C404)</f>
        <v>513-Reactors</v>
      </c>
      <c r="B404" s="38">
        <f>INDEX(Prefixes!$A$3:$B$22, MATCH(Data!C764,Prefixes!$B$3:$B$22, 1), 1)</f>
        <v>513</v>
      </c>
      <c r="C404" s="37" t="s">
        <v>109</v>
      </c>
      <c r="D404" s="38">
        <v>490760</v>
      </c>
      <c r="E404" s="36" t="s">
        <v>232</v>
      </c>
      <c r="F404" s="38">
        <v>57</v>
      </c>
      <c r="G404" s="38">
        <v>303</v>
      </c>
      <c r="H404" s="38">
        <v>60</v>
      </c>
      <c r="I404" s="38">
        <v>85</v>
      </c>
      <c r="J404" s="38">
        <v>632</v>
      </c>
      <c r="K404" s="38">
        <v>646</v>
      </c>
      <c r="L404" s="38">
        <v>863</v>
      </c>
      <c r="M404" s="38">
        <v>612</v>
      </c>
      <c r="N404" s="38">
        <v>579</v>
      </c>
      <c r="O404" s="38">
        <v>139</v>
      </c>
      <c r="P404" s="38">
        <v>556</v>
      </c>
      <c r="Q404" s="38">
        <v>883</v>
      </c>
      <c r="R404" s="38">
        <v>715</v>
      </c>
      <c r="S404" s="38">
        <f>SUM(Table1[[#This Row],[January]:[December]])</f>
        <v>6073</v>
      </c>
    </row>
    <row r="405" spans="1:19" hidden="1">
      <c r="A405" s="38" t="str">
        <f>_xlfn.CONCAT(B405,"-",C405)</f>
        <v>519-Reactors</v>
      </c>
      <c r="B405" s="38">
        <f>INDEX(Prefixes!$A$3:$B$22, MATCH(Data!C760,Prefixes!$B$3:$B$22, 1), 1)</f>
        <v>519</v>
      </c>
      <c r="C405" s="37" t="s">
        <v>109</v>
      </c>
      <c r="D405" s="38">
        <v>490756</v>
      </c>
      <c r="E405" s="36" t="s">
        <v>137</v>
      </c>
      <c r="F405" s="38">
        <v>54</v>
      </c>
      <c r="G405" s="38">
        <v>473</v>
      </c>
      <c r="H405" s="38">
        <v>851</v>
      </c>
      <c r="I405" s="38">
        <v>711</v>
      </c>
      <c r="J405" s="38">
        <v>37</v>
      </c>
      <c r="K405" s="38">
        <v>952</v>
      </c>
      <c r="L405" s="38">
        <v>755</v>
      </c>
      <c r="M405" s="38">
        <v>910</v>
      </c>
      <c r="N405" s="38">
        <v>33</v>
      </c>
      <c r="O405" s="38">
        <v>190</v>
      </c>
      <c r="P405" s="38">
        <v>184</v>
      </c>
      <c r="Q405" s="38">
        <v>806</v>
      </c>
      <c r="R405" s="38">
        <v>168</v>
      </c>
      <c r="S405" s="38">
        <f>SUM(Table1[[#This Row],[January]:[December]])</f>
        <v>6070</v>
      </c>
    </row>
    <row r="406" spans="1:19" ht="59" hidden="1">
      <c r="A406" s="38" t="str">
        <f>_xlfn.CONCAT(B406,"-",C406)</f>
        <v>507-Centrifuges</v>
      </c>
      <c r="B406" s="38">
        <f>INDEX(Prefixes!$A$3:$B$22, MATCH(Data!C375,Prefixes!$B$3:$B$22, 1), 1)</f>
        <v>507</v>
      </c>
      <c r="C406" s="37" t="s">
        <v>43</v>
      </c>
      <c r="D406" s="38">
        <v>490371</v>
      </c>
      <c r="E406" s="36" t="s">
        <v>195</v>
      </c>
      <c r="F406" s="38">
        <v>91</v>
      </c>
      <c r="G406" s="38">
        <v>51</v>
      </c>
      <c r="H406" s="38">
        <v>894</v>
      </c>
      <c r="I406" s="38">
        <v>635</v>
      </c>
      <c r="J406" s="38">
        <v>799</v>
      </c>
      <c r="K406" s="38">
        <v>588</v>
      </c>
      <c r="L406" s="38">
        <v>213</v>
      </c>
      <c r="M406" s="38">
        <v>385</v>
      </c>
      <c r="N406" s="38">
        <v>13</v>
      </c>
      <c r="O406" s="38">
        <v>766</v>
      </c>
      <c r="P406" s="38">
        <v>644</v>
      </c>
      <c r="Q406" s="38">
        <v>426</v>
      </c>
      <c r="R406" s="38">
        <v>654</v>
      </c>
      <c r="S406" s="38">
        <f>SUM(Table1[[#This Row],[January]:[December]])</f>
        <v>6068</v>
      </c>
    </row>
    <row r="407" spans="1:19" hidden="1">
      <c r="A407" s="38" t="str">
        <f>_xlfn.CONCAT(B407,"-",C407)</f>
        <v>513-Centrifuges</v>
      </c>
      <c r="B407" s="38">
        <f>INDEX(Prefixes!$A$3:$B$22, MATCH(Data!C485,Prefixes!$B$3:$B$22, 1), 1)</f>
        <v>513</v>
      </c>
      <c r="C407" s="37" t="s">
        <v>43</v>
      </c>
      <c r="D407" s="38">
        <v>490481</v>
      </c>
      <c r="E407" s="36" t="s">
        <v>367</v>
      </c>
      <c r="F407" s="38">
        <v>71</v>
      </c>
      <c r="G407" s="38">
        <v>647</v>
      </c>
      <c r="H407" s="38">
        <v>998</v>
      </c>
      <c r="I407" s="38">
        <v>514</v>
      </c>
      <c r="J407" s="38">
        <v>17</v>
      </c>
      <c r="K407" s="38">
        <v>502</v>
      </c>
      <c r="L407" s="38">
        <v>307</v>
      </c>
      <c r="M407" s="38">
        <v>594</v>
      </c>
      <c r="N407" s="38">
        <v>314</v>
      </c>
      <c r="O407" s="38">
        <v>587</v>
      </c>
      <c r="P407" s="38">
        <v>571</v>
      </c>
      <c r="Q407" s="38">
        <v>862</v>
      </c>
      <c r="R407" s="38">
        <v>155</v>
      </c>
      <c r="S407" s="38">
        <f>SUM(Table1[[#This Row],[January]:[December]])</f>
        <v>6068</v>
      </c>
    </row>
    <row r="408" spans="1:19" hidden="1">
      <c r="A408" s="38" t="str">
        <f>_xlfn.CONCAT(B408,"-",C408)</f>
        <v>517-Bath</v>
      </c>
      <c r="B408" s="38">
        <f>INDEX(Prefixes!$A$3:$B$22, MATCH(Data!C155,Prefixes!$B$3:$B$22, 1), 1)</f>
        <v>517</v>
      </c>
      <c r="C408" s="37" t="s">
        <v>39</v>
      </c>
      <c r="D408" s="38">
        <v>490151</v>
      </c>
      <c r="E408" s="36" t="s">
        <v>78</v>
      </c>
      <c r="F408" s="38">
        <v>15</v>
      </c>
      <c r="G408" s="38">
        <v>920</v>
      </c>
      <c r="H408" s="38">
        <v>165</v>
      </c>
      <c r="I408" s="38">
        <v>214</v>
      </c>
      <c r="J408" s="38">
        <v>140</v>
      </c>
      <c r="K408" s="38">
        <v>286</v>
      </c>
      <c r="L408" s="38">
        <v>942</v>
      </c>
      <c r="M408" s="38">
        <v>845</v>
      </c>
      <c r="N408" s="38">
        <v>488</v>
      </c>
      <c r="O408" s="38">
        <v>2</v>
      </c>
      <c r="P408" s="38">
        <v>599</v>
      </c>
      <c r="Q408" s="38">
        <v>641</v>
      </c>
      <c r="R408" s="38">
        <v>820</v>
      </c>
      <c r="S408" s="38">
        <f>SUM(Table1[[#This Row],[January]:[December]])</f>
        <v>6062</v>
      </c>
    </row>
    <row r="409" spans="1:19" ht="29.5" hidden="1">
      <c r="A409" s="38" t="str">
        <f>_xlfn.CONCAT(B409,"-",C409)</f>
        <v>509-Balances</v>
      </c>
      <c r="B409" s="38">
        <f>INDEX(Prefixes!$A$3:$B$22, MATCH(Data!C79,Prefixes!$B$3:$B$22, 1), 1)</f>
        <v>509</v>
      </c>
      <c r="C409" s="37" t="s">
        <v>75</v>
      </c>
      <c r="D409" s="38">
        <v>490075</v>
      </c>
      <c r="E409" s="36" t="s">
        <v>201</v>
      </c>
      <c r="F409" s="38">
        <v>65</v>
      </c>
      <c r="G409" s="38">
        <v>343</v>
      </c>
      <c r="H409" s="38">
        <v>578</v>
      </c>
      <c r="I409" s="38">
        <v>110</v>
      </c>
      <c r="J409" s="38">
        <v>966</v>
      </c>
      <c r="K409" s="38">
        <v>600</v>
      </c>
      <c r="L409" s="38">
        <v>162</v>
      </c>
      <c r="M409" s="38">
        <v>840</v>
      </c>
      <c r="N409" s="38">
        <v>169</v>
      </c>
      <c r="O409" s="38">
        <v>398</v>
      </c>
      <c r="P409" s="38">
        <v>728</v>
      </c>
      <c r="Q409" s="38">
        <v>989</v>
      </c>
      <c r="R409" s="38">
        <v>178</v>
      </c>
      <c r="S409" s="38">
        <f>SUM(Table1[[#This Row],[January]:[December]])</f>
        <v>6061</v>
      </c>
    </row>
    <row r="410" spans="1:19" hidden="1">
      <c r="A410" s="38" t="str">
        <f>_xlfn.CONCAT(B410,"-",C410)</f>
        <v>529-Centrifuges</v>
      </c>
      <c r="B410" s="38">
        <f>INDEX(Prefixes!$A$3:$B$22, MATCH(Data!C395,Prefixes!$B$3:$B$22, 1), 1)</f>
        <v>529</v>
      </c>
      <c r="C410" s="37" t="s">
        <v>43</v>
      </c>
      <c r="D410" s="38">
        <v>490391</v>
      </c>
      <c r="E410" s="36" t="s">
        <v>758</v>
      </c>
      <c r="F410" s="38">
        <v>26</v>
      </c>
      <c r="G410" s="38">
        <v>513</v>
      </c>
      <c r="H410" s="38">
        <v>137</v>
      </c>
      <c r="I410" s="38">
        <v>958</v>
      </c>
      <c r="J410" s="38">
        <v>810</v>
      </c>
      <c r="K410" s="38">
        <v>403</v>
      </c>
      <c r="L410" s="38">
        <v>325</v>
      </c>
      <c r="M410" s="38">
        <v>480</v>
      </c>
      <c r="N410" s="38">
        <v>453</v>
      </c>
      <c r="O410" s="38">
        <v>558</v>
      </c>
      <c r="P410" s="38">
        <v>930</v>
      </c>
      <c r="Q410" s="38">
        <v>431</v>
      </c>
      <c r="R410" s="38">
        <v>60</v>
      </c>
      <c r="S410" s="38">
        <f>SUM(Table1[[#This Row],[January]:[December]])</f>
        <v>6058</v>
      </c>
    </row>
    <row r="411" spans="1:19" hidden="1">
      <c r="A411" s="38" t="str">
        <f>_xlfn.CONCAT(B411,"-",C411)</f>
        <v>513-Centrifuges</v>
      </c>
      <c r="B411" s="38">
        <f>INDEX(Prefixes!$A$3:$B$22, MATCH(Data!C541,Prefixes!$B$3:$B$22, 1), 1)</f>
        <v>513</v>
      </c>
      <c r="C411" s="37" t="s">
        <v>43</v>
      </c>
      <c r="D411" s="38">
        <v>490537</v>
      </c>
      <c r="E411" s="36" t="s">
        <v>707</v>
      </c>
      <c r="F411" s="38">
        <v>9</v>
      </c>
      <c r="G411" s="38">
        <v>453</v>
      </c>
      <c r="H411" s="38">
        <v>271</v>
      </c>
      <c r="I411" s="38">
        <v>252</v>
      </c>
      <c r="J411" s="38">
        <v>103</v>
      </c>
      <c r="K411" s="38">
        <v>997</v>
      </c>
      <c r="L411" s="38">
        <v>663</v>
      </c>
      <c r="M411" s="38">
        <v>497</v>
      </c>
      <c r="N411" s="38">
        <v>458</v>
      </c>
      <c r="O411" s="38">
        <v>880</v>
      </c>
      <c r="P411" s="38">
        <v>112</v>
      </c>
      <c r="Q411" s="38">
        <v>833</v>
      </c>
      <c r="R411" s="38">
        <v>536</v>
      </c>
      <c r="S411" s="38">
        <f>SUM(Table1[[#This Row],[January]:[December]])</f>
        <v>6055</v>
      </c>
    </row>
    <row r="412" spans="1:19" hidden="1">
      <c r="A412" s="38" t="str">
        <f>_xlfn.CONCAT(B412,"-",C412)</f>
        <v>511-Reactors</v>
      </c>
      <c r="B412" s="38">
        <f>INDEX(Prefixes!$A$3:$B$22, MATCH(Data!C763,Prefixes!$B$3:$B$22, 1), 1)</f>
        <v>511</v>
      </c>
      <c r="C412" s="37" t="s">
        <v>109</v>
      </c>
      <c r="D412" s="38">
        <v>490759</v>
      </c>
      <c r="E412" s="36" t="s">
        <v>155</v>
      </c>
      <c r="F412" s="38">
        <v>22</v>
      </c>
      <c r="G412" s="38">
        <v>525</v>
      </c>
      <c r="H412" s="38">
        <v>917</v>
      </c>
      <c r="I412" s="38">
        <v>803</v>
      </c>
      <c r="J412" s="38">
        <v>311</v>
      </c>
      <c r="K412" s="38">
        <v>308</v>
      </c>
      <c r="L412" s="38">
        <v>405</v>
      </c>
      <c r="M412" s="38">
        <v>376</v>
      </c>
      <c r="N412" s="38">
        <v>570</v>
      </c>
      <c r="O412" s="38">
        <v>110</v>
      </c>
      <c r="P412" s="38">
        <v>718</v>
      </c>
      <c r="Q412" s="38">
        <v>613</v>
      </c>
      <c r="R412" s="38">
        <v>398</v>
      </c>
      <c r="S412" s="38">
        <f>SUM(Table1[[#This Row],[January]:[December]])</f>
        <v>6054</v>
      </c>
    </row>
    <row r="413" spans="1:19" hidden="1">
      <c r="A413" s="38" t="str">
        <f>_xlfn.CONCAT(B413,"-",C413)</f>
        <v>507-Centrifuges</v>
      </c>
      <c r="B413" s="38">
        <f>INDEX(Prefixes!$A$3:$B$22, MATCH(Data!C531,Prefixes!$B$3:$B$22, 1), 1)</f>
        <v>507</v>
      </c>
      <c r="C413" s="37" t="s">
        <v>43</v>
      </c>
      <c r="D413" s="38">
        <v>490527</v>
      </c>
      <c r="E413" s="36" t="s">
        <v>632</v>
      </c>
      <c r="F413" s="38">
        <v>13</v>
      </c>
      <c r="G413" s="38">
        <v>306</v>
      </c>
      <c r="H413" s="38">
        <v>420</v>
      </c>
      <c r="I413" s="38">
        <v>891</v>
      </c>
      <c r="J413" s="38">
        <v>987</v>
      </c>
      <c r="K413" s="38">
        <v>140</v>
      </c>
      <c r="L413" s="38">
        <v>617</v>
      </c>
      <c r="M413" s="38">
        <v>256</v>
      </c>
      <c r="N413" s="38">
        <v>77</v>
      </c>
      <c r="O413" s="38">
        <v>152</v>
      </c>
      <c r="P413" s="38">
        <v>991</v>
      </c>
      <c r="Q413" s="38">
        <v>362</v>
      </c>
      <c r="R413" s="38">
        <v>854</v>
      </c>
      <c r="S413" s="38">
        <f>SUM(Table1[[#This Row],[January]:[December]])</f>
        <v>6053</v>
      </c>
    </row>
    <row r="414" spans="1:19" ht="44.25" hidden="1">
      <c r="A414" s="38" t="str">
        <f>_xlfn.CONCAT(B414,"-",C414)</f>
        <v>515-Autoclave</v>
      </c>
      <c r="B414" s="38">
        <f>INDEX(Prefixes!$A$3:$B$22, MATCH(Data!C59,Prefixes!$B$3:$B$22, 1), 1)</f>
        <v>515</v>
      </c>
      <c r="C414" s="37" t="s">
        <v>82</v>
      </c>
      <c r="D414" s="38">
        <v>490055</v>
      </c>
      <c r="E414" s="36" t="s">
        <v>527</v>
      </c>
      <c r="F414" s="38">
        <v>37</v>
      </c>
      <c r="G414" s="38">
        <v>614</v>
      </c>
      <c r="H414" s="38">
        <v>479</v>
      </c>
      <c r="I414" s="38">
        <v>778</v>
      </c>
      <c r="J414" s="38">
        <v>588</v>
      </c>
      <c r="K414" s="38">
        <v>280</v>
      </c>
      <c r="L414" s="38">
        <v>44</v>
      </c>
      <c r="M414" s="38">
        <v>42</v>
      </c>
      <c r="N414" s="38">
        <v>727</v>
      </c>
      <c r="O414" s="38">
        <v>879</v>
      </c>
      <c r="P414" s="38">
        <v>586</v>
      </c>
      <c r="Q414" s="38">
        <v>974</v>
      </c>
      <c r="R414" s="38">
        <v>61</v>
      </c>
      <c r="S414" s="38">
        <f>SUM(Table1[[#This Row],[January]:[December]])</f>
        <v>6052</v>
      </c>
    </row>
    <row r="415" spans="1:19" hidden="1">
      <c r="A415" s="38" t="str">
        <f>_xlfn.CONCAT(B415,"-",C415)</f>
        <v>505-Bath</v>
      </c>
      <c r="B415" s="38">
        <f>INDEX(Prefixes!$A$3:$B$22, MATCH(Data!C163,Prefixes!$B$3:$B$22, 1), 1)</f>
        <v>505</v>
      </c>
      <c r="C415" s="37" t="s">
        <v>39</v>
      </c>
      <c r="D415" s="38">
        <v>490159</v>
      </c>
      <c r="E415" s="36" t="s">
        <v>174</v>
      </c>
      <c r="F415" s="38">
        <v>62</v>
      </c>
      <c r="G415" s="38">
        <v>895</v>
      </c>
      <c r="H415" s="38">
        <v>402</v>
      </c>
      <c r="I415" s="38">
        <v>801</v>
      </c>
      <c r="J415" s="38">
        <v>547</v>
      </c>
      <c r="K415" s="38">
        <v>527</v>
      </c>
      <c r="L415" s="38">
        <v>143</v>
      </c>
      <c r="M415" s="38">
        <v>809</v>
      </c>
      <c r="N415" s="38">
        <v>67</v>
      </c>
      <c r="O415" s="38">
        <v>843</v>
      </c>
      <c r="P415" s="38">
        <v>749</v>
      </c>
      <c r="Q415" s="38">
        <v>104</v>
      </c>
      <c r="R415" s="38">
        <v>165</v>
      </c>
      <c r="S415" s="38">
        <f>SUM(Table1[[#This Row],[January]:[December]])</f>
        <v>6052</v>
      </c>
    </row>
    <row r="416" spans="1:19" hidden="1">
      <c r="A416" s="38" t="str">
        <f>_xlfn.CONCAT(B416,"-",C416)</f>
        <v>527-Centrifuges</v>
      </c>
      <c r="B416" s="38">
        <f>INDEX(Prefixes!$A$3:$B$22, MATCH(Data!C495,Prefixes!$B$3:$B$22, 1), 1)</f>
        <v>527</v>
      </c>
      <c r="C416" s="37" t="s">
        <v>43</v>
      </c>
      <c r="D416" s="38">
        <v>490491</v>
      </c>
      <c r="E416" s="36" t="s">
        <v>405</v>
      </c>
      <c r="F416" s="38">
        <v>88</v>
      </c>
      <c r="G416" s="38">
        <v>444</v>
      </c>
      <c r="H416" s="38">
        <v>157</v>
      </c>
      <c r="I416" s="38">
        <v>137</v>
      </c>
      <c r="J416" s="38">
        <v>393</v>
      </c>
      <c r="K416" s="38">
        <v>659</v>
      </c>
      <c r="L416" s="38">
        <v>564</v>
      </c>
      <c r="M416" s="38">
        <v>392</v>
      </c>
      <c r="N416" s="38">
        <v>848</v>
      </c>
      <c r="O416" s="38">
        <v>750</v>
      </c>
      <c r="P416" s="38">
        <v>796</v>
      </c>
      <c r="Q416" s="38">
        <v>753</v>
      </c>
      <c r="R416" s="38">
        <v>156</v>
      </c>
      <c r="S416" s="38">
        <f>SUM(Table1[[#This Row],[January]:[December]])</f>
        <v>6049</v>
      </c>
    </row>
    <row r="417" spans="1:19" ht="29.5" hidden="1">
      <c r="A417" s="38" t="str">
        <f>_xlfn.CONCAT(B417,"-",C417)</f>
        <v>531-Cell Disrupters</v>
      </c>
      <c r="B417" s="38">
        <f>INDEX(Prefixes!$A$3:$B$22, MATCH(Data!C313,Prefixes!$B$3:$B$22, 1), 1)</f>
        <v>531</v>
      </c>
      <c r="C417" s="37" t="s">
        <v>50</v>
      </c>
      <c r="D417" s="38">
        <v>490309</v>
      </c>
      <c r="E417" s="36" t="s">
        <v>476</v>
      </c>
      <c r="F417" s="38">
        <v>52</v>
      </c>
      <c r="G417" s="38">
        <v>845</v>
      </c>
      <c r="H417" s="38">
        <v>404</v>
      </c>
      <c r="I417" s="38">
        <v>430</v>
      </c>
      <c r="J417" s="38">
        <v>548</v>
      </c>
      <c r="K417" s="38">
        <v>229</v>
      </c>
      <c r="L417" s="38">
        <v>803</v>
      </c>
      <c r="M417" s="38">
        <v>636</v>
      </c>
      <c r="N417" s="38">
        <v>346</v>
      </c>
      <c r="O417" s="38">
        <v>842</v>
      </c>
      <c r="P417" s="38">
        <v>280</v>
      </c>
      <c r="Q417" s="38">
        <v>153</v>
      </c>
      <c r="R417" s="38">
        <v>531</v>
      </c>
      <c r="S417" s="38">
        <f>SUM(Table1[[#This Row],[January]:[December]])</f>
        <v>6047</v>
      </c>
    </row>
    <row r="418" spans="1:19" hidden="1">
      <c r="A418" s="38" t="str">
        <f>_xlfn.CONCAT(B418,"-",C418)</f>
        <v>519-Cell Harvesters</v>
      </c>
      <c r="B418" s="38">
        <f>INDEX(Prefixes!$A$3:$B$22, MATCH(Data!C335,Prefixes!$B$3:$B$22, 1), 1)</f>
        <v>519</v>
      </c>
      <c r="C418" s="37" t="s">
        <v>71</v>
      </c>
      <c r="D418" s="38">
        <v>490331</v>
      </c>
      <c r="E418" s="36" t="s">
        <v>160</v>
      </c>
      <c r="F418" s="38">
        <v>32</v>
      </c>
      <c r="G418" s="38">
        <v>374</v>
      </c>
      <c r="H418" s="38">
        <v>503</v>
      </c>
      <c r="I418" s="38">
        <v>498</v>
      </c>
      <c r="J418" s="38">
        <v>76</v>
      </c>
      <c r="K418" s="38">
        <v>205</v>
      </c>
      <c r="L418" s="38">
        <v>183</v>
      </c>
      <c r="M418" s="38">
        <v>929</v>
      </c>
      <c r="N418" s="38">
        <v>472</v>
      </c>
      <c r="O418" s="38">
        <v>944</v>
      </c>
      <c r="P418" s="38">
        <v>514</v>
      </c>
      <c r="Q418" s="38">
        <v>814</v>
      </c>
      <c r="R418" s="38">
        <v>534</v>
      </c>
      <c r="S418" s="38">
        <f>SUM(Table1[[#This Row],[January]:[December]])</f>
        <v>6046</v>
      </c>
    </row>
    <row r="419" spans="1:19" hidden="1">
      <c r="A419" s="38" t="str">
        <f>_xlfn.CONCAT(B419,"-",C419)</f>
        <v>513-Cell Harvesters</v>
      </c>
      <c r="B419" s="38">
        <f>INDEX(Prefixes!$A$3:$B$22, MATCH(Data!C339,Prefixes!$B$3:$B$22, 1), 1)</f>
        <v>513</v>
      </c>
      <c r="C419" s="37" t="s">
        <v>71</v>
      </c>
      <c r="D419" s="38">
        <v>490335</v>
      </c>
      <c r="E419" s="36" t="s">
        <v>388</v>
      </c>
      <c r="F419" s="38">
        <v>29</v>
      </c>
      <c r="G419" s="38">
        <v>887</v>
      </c>
      <c r="H419" s="38">
        <v>84</v>
      </c>
      <c r="I419" s="38">
        <v>227</v>
      </c>
      <c r="J419" s="38">
        <v>354</v>
      </c>
      <c r="K419" s="38">
        <v>820</v>
      </c>
      <c r="L419" s="38">
        <v>763</v>
      </c>
      <c r="M419" s="38">
        <v>186</v>
      </c>
      <c r="N419" s="38">
        <v>897</v>
      </c>
      <c r="O419" s="38">
        <v>2</v>
      </c>
      <c r="P419" s="38">
        <v>767</v>
      </c>
      <c r="Q419" s="38">
        <v>741</v>
      </c>
      <c r="R419" s="38">
        <v>318</v>
      </c>
      <c r="S419" s="38">
        <f>SUM(Table1[[#This Row],[January]:[December]])</f>
        <v>6046</v>
      </c>
    </row>
    <row r="420" spans="1:19" hidden="1">
      <c r="A420" s="38" t="str">
        <f>_xlfn.CONCAT(B420,"-",C420)</f>
        <v>517-Biohood</v>
      </c>
      <c r="B420" s="38">
        <f>INDEX(Prefixes!$A$3:$B$22, MATCH(Data!C272,Prefixes!$B$3:$B$22, 1), 1)</f>
        <v>517</v>
      </c>
      <c r="C420" s="37" t="s">
        <v>65</v>
      </c>
      <c r="D420" s="38">
        <v>490268</v>
      </c>
      <c r="E420" s="36" t="s">
        <v>181</v>
      </c>
      <c r="F420" s="38">
        <v>82</v>
      </c>
      <c r="G420" s="38">
        <v>830</v>
      </c>
      <c r="H420" s="38">
        <v>16</v>
      </c>
      <c r="I420" s="38">
        <v>214</v>
      </c>
      <c r="J420" s="38">
        <v>505</v>
      </c>
      <c r="K420" s="38">
        <v>527</v>
      </c>
      <c r="L420" s="38">
        <v>454</v>
      </c>
      <c r="M420" s="38">
        <v>798</v>
      </c>
      <c r="N420" s="38">
        <v>654</v>
      </c>
      <c r="O420" s="38">
        <v>240</v>
      </c>
      <c r="P420" s="38">
        <v>499</v>
      </c>
      <c r="Q420" s="38">
        <v>788</v>
      </c>
      <c r="R420" s="38">
        <v>520</v>
      </c>
      <c r="S420" s="38">
        <f>SUM(Table1[[#This Row],[January]:[December]])</f>
        <v>6045</v>
      </c>
    </row>
    <row r="421" spans="1:19" hidden="1">
      <c r="A421" s="38" t="str">
        <f>_xlfn.CONCAT(B421,"-",C421)</f>
        <v>529-Autoclave</v>
      </c>
      <c r="B421" s="38">
        <f>INDEX(Prefixes!$A$3:$B$22, MATCH(Data!C43,Prefixes!$B$3:$B$22, 1), 1)</f>
        <v>529</v>
      </c>
      <c r="C421" s="37" t="s">
        <v>82</v>
      </c>
      <c r="D421" s="38">
        <v>490039</v>
      </c>
      <c r="E421" s="36" t="s">
        <v>170</v>
      </c>
      <c r="F421" s="38">
        <v>97</v>
      </c>
      <c r="G421" s="38">
        <v>657</v>
      </c>
      <c r="H421" s="38">
        <v>74</v>
      </c>
      <c r="I421" s="38">
        <v>91</v>
      </c>
      <c r="J421" s="38">
        <v>857</v>
      </c>
      <c r="K421" s="38">
        <v>214</v>
      </c>
      <c r="L421" s="38">
        <v>800</v>
      </c>
      <c r="M421" s="38">
        <v>580</v>
      </c>
      <c r="N421" s="38">
        <v>220</v>
      </c>
      <c r="O421" s="38">
        <v>217</v>
      </c>
      <c r="P421" s="38">
        <v>654</v>
      </c>
      <c r="Q421" s="38">
        <v>742</v>
      </c>
      <c r="R421" s="38">
        <v>938</v>
      </c>
      <c r="S421" s="38">
        <f>SUM(Table1[[#This Row],[January]:[December]])</f>
        <v>6044</v>
      </c>
    </row>
    <row r="422" spans="1:19" hidden="1">
      <c r="A422" s="38" t="str">
        <f>_xlfn.CONCAT(B422,"-",C422)</f>
        <v>507-Centrifuges</v>
      </c>
      <c r="B422" s="38">
        <f>INDEX(Prefixes!$A$3:$B$22, MATCH(Data!C380,Prefixes!$B$3:$B$22, 1), 1)</f>
        <v>507</v>
      </c>
      <c r="C422" s="37" t="s">
        <v>43</v>
      </c>
      <c r="D422" s="38">
        <v>490376</v>
      </c>
      <c r="E422" s="36" t="s">
        <v>327</v>
      </c>
      <c r="F422" s="38">
        <v>18</v>
      </c>
      <c r="G422" s="38">
        <v>391</v>
      </c>
      <c r="H422" s="38">
        <v>475</v>
      </c>
      <c r="I422" s="38">
        <v>584</v>
      </c>
      <c r="J422" s="38">
        <v>746</v>
      </c>
      <c r="K422" s="38">
        <v>550</v>
      </c>
      <c r="L422" s="38">
        <v>550</v>
      </c>
      <c r="M422" s="38">
        <v>536</v>
      </c>
      <c r="N422" s="38">
        <v>569</v>
      </c>
      <c r="O422" s="38">
        <v>31</v>
      </c>
      <c r="P422" s="38">
        <v>786</v>
      </c>
      <c r="Q422" s="38">
        <v>295</v>
      </c>
      <c r="R422" s="38">
        <v>524</v>
      </c>
      <c r="S422" s="38">
        <f>SUM(Table1[[#This Row],[January]:[December]])</f>
        <v>6037</v>
      </c>
    </row>
    <row r="423" spans="1:19" ht="44.25" hidden="1">
      <c r="A423" s="38" t="str">
        <f>_xlfn.CONCAT(B423,"-",C423)</f>
        <v>517-Centrifuges</v>
      </c>
      <c r="B423" s="38">
        <f>INDEX(Prefixes!$A$3:$B$22, MATCH(Data!C518,Prefixes!$B$3:$B$22, 1), 1)</f>
        <v>517</v>
      </c>
      <c r="C423" s="37" t="s">
        <v>43</v>
      </c>
      <c r="D423" s="38">
        <v>490514</v>
      </c>
      <c r="E423" s="36" t="s">
        <v>578</v>
      </c>
      <c r="F423" s="38">
        <v>24</v>
      </c>
      <c r="G423" s="38">
        <v>723</v>
      </c>
      <c r="H423" s="38">
        <v>536</v>
      </c>
      <c r="I423" s="38">
        <v>562</v>
      </c>
      <c r="J423" s="38">
        <v>565</v>
      </c>
      <c r="K423" s="38">
        <v>788</v>
      </c>
      <c r="L423" s="38">
        <v>377</v>
      </c>
      <c r="M423" s="38">
        <v>98</v>
      </c>
      <c r="N423" s="38">
        <v>813</v>
      </c>
      <c r="O423" s="38">
        <v>631</v>
      </c>
      <c r="P423" s="38">
        <v>486</v>
      </c>
      <c r="Q423" s="38">
        <v>80</v>
      </c>
      <c r="R423" s="38">
        <v>362</v>
      </c>
      <c r="S423" s="38">
        <f>SUM(Table1[[#This Row],[January]:[December]])</f>
        <v>6021</v>
      </c>
    </row>
    <row r="424" spans="1:19" hidden="1">
      <c r="A424" s="38" t="str">
        <f>_xlfn.CONCAT(B424,"-",C424)</f>
        <v>513-Fermentors</v>
      </c>
      <c r="B424" s="38">
        <f>INDEX(Prefixes!$A$3:$B$22, MATCH(Data!C670,Prefixes!$B$3:$B$22, 1), 1)</f>
        <v>513</v>
      </c>
      <c r="C424" s="37" t="s">
        <v>130</v>
      </c>
      <c r="D424" s="38">
        <v>490666</v>
      </c>
      <c r="E424" s="36" t="s">
        <v>204</v>
      </c>
      <c r="F424" s="38">
        <v>1</v>
      </c>
      <c r="G424" s="38">
        <v>820</v>
      </c>
      <c r="H424" s="38">
        <v>256</v>
      </c>
      <c r="I424" s="38">
        <v>981</v>
      </c>
      <c r="J424" s="38">
        <v>673</v>
      </c>
      <c r="K424" s="38">
        <v>647</v>
      </c>
      <c r="L424" s="38">
        <v>178</v>
      </c>
      <c r="M424" s="38">
        <v>488</v>
      </c>
      <c r="N424" s="38">
        <v>122</v>
      </c>
      <c r="O424" s="38">
        <v>351</v>
      </c>
      <c r="P424" s="38">
        <v>734</v>
      </c>
      <c r="Q424" s="38">
        <v>16</v>
      </c>
      <c r="R424" s="38">
        <v>751</v>
      </c>
      <c r="S424" s="38">
        <f>SUM(Table1[[#This Row],[January]:[December]])</f>
        <v>6017</v>
      </c>
    </row>
    <row r="425" spans="1:19" ht="29.5" hidden="1">
      <c r="A425" s="38" t="str">
        <f>_xlfn.CONCAT(B425,"-",C425)</f>
        <v>513-Glove Boxes</v>
      </c>
      <c r="B425" s="38">
        <f>INDEX(Prefixes!$A$3:$B$22, MATCH(Data!C701,Prefixes!$B$3:$B$22, 1), 1)</f>
        <v>513</v>
      </c>
      <c r="C425" s="37" t="s">
        <v>45</v>
      </c>
      <c r="D425" s="38">
        <v>490697</v>
      </c>
      <c r="E425" s="36" t="s">
        <v>502</v>
      </c>
      <c r="F425" s="38">
        <v>94</v>
      </c>
      <c r="G425" s="38">
        <v>596</v>
      </c>
      <c r="H425" s="38">
        <v>639</v>
      </c>
      <c r="I425" s="38">
        <v>829</v>
      </c>
      <c r="J425" s="38">
        <v>10</v>
      </c>
      <c r="K425" s="38">
        <v>385</v>
      </c>
      <c r="L425" s="38">
        <v>556</v>
      </c>
      <c r="M425" s="38">
        <v>23</v>
      </c>
      <c r="N425" s="38">
        <v>949</v>
      </c>
      <c r="O425" s="38">
        <v>971</v>
      </c>
      <c r="P425" s="38">
        <v>529</v>
      </c>
      <c r="Q425" s="38">
        <v>131</v>
      </c>
      <c r="R425" s="38">
        <v>399</v>
      </c>
      <c r="S425" s="38">
        <f>SUM(Table1[[#This Row],[January]:[December]])</f>
        <v>6017</v>
      </c>
    </row>
    <row r="426" spans="1:19" ht="29.5" hidden="1">
      <c r="A426" s="38" t="str">
        <f>_xlfn.CONCAT(B426,"-",C426)</f>
        <v>513-Glove Boxes</v>
      </c>
      <c r="B426" s="38">
        <f>INDEX(Prefixes!$A$3:$B$22, MATCH(Data!C702,Prefixes!$B$3:$B$22, 1), 1)</f>
        <v>513</v>
      </c>
      <c r="C426" s="37" t="s">
        <v>45</v>
      </c>
      <c r="D426" s="38">
        <v>490698</v>
      </c>
      <c r="E426" s="36" t="s">
        <v>503</v>
      </c>
      <c r="F426" s="38">
        <v>59</v>
      </c>
      <c r="G426" s="38">
        <v>18</v>
      </c>
      <c r="H426" s="38">
        <v>909</v>
      </c>
      <c r="I426" s="38">
        <v>791</v>
      </c>
      <c r="J426" s="38">
        <v>834</v>
      </c>
      <c r="K426" s="38">
        <v>335</v>
      </c>
      <c r="L426" s="38">
        <v>859</v>
      </c>
      <c r="M426" s="38">
        <v>190</v>
      </c>
      <c r="N426" s="38">
        <v>475</v>
      </c>
      <c r="O426" s="38">
        <v>177</v>
      </c>
      <c r="P426" s="38">
        <v>67</v>
      </c>
      <c r="Q426" s="38">
        <v>628</v>
      </c>
      <c r="R426" s="38">
        <v>733</v>
      </c>
      <c r="S426" s="38">
        <f>SUM(Table1[[#This Row],[January]:[December]])</f>
        <v>6016</v>
      </c>
    </row>
    <row r="427" spans="1:19" hidden="1">
      <c r="A427" s="38" t="str">
        <f>_xlfn.CONCAT(B427,"-",C427)</f>
        <v>503-Microscopes</v>
      </c>
      <c r="B427" s="38">
        <f>INDEX(Prefixes!$A$3:$B$22, MATCH(Data!C718,Prefixes!$B$3:$B$22, 1), 1)</f>
        <v>503</v>
      </c>
      <c r="C427" s="37" t="s">
        <v>48</v>
      </c>
      <c r="D427" s="38">
        <v>490714</v>
      </c>
      <c r="E427" s="36" t="s">
        <v>53</v>
      </c>
      <c r="F427" s="38">
        <v>93</v>
      </c>
      <c r="G427" s="38">
        <v>157</v>
      </c>
      <c r="H427" s="38">
        <v>909</v>
      </c>
      <c r="I427" s="38">
        <v>698</v>
      </c>
      <c r="J427" s="38">
        <v>796</v>
      </c>
      <c r="K427" s="38">
        <v>451</v>
      </c>
      <c r="L427" s="38">
        <v>966</v>
      </c>
      <c r="M427" s="38">
        <v>269</v>
      </c>
      <c r="N427" s="38">
        <v>274</v>
      </c>
      <c r="O427" s="38">
        <v>339</v>
      </c>
      <c r="P427" s="38">
        <v>663</v>
      </c>
      <c r="Q427" s="38">
        <v>58</v>
      </c>
      <c r="R427" s="38">
        <v>435</v>
      </c>
      <c r="S427" s="38">
        <f>SUM(Table1[[#This Row],[January]:[December]])</f>
        <v>6015</v>
      </c>
    </row>
    <row r="428" spans="1:19" hidden="1">
      <c r="A428" s="38" t="str">
        <f>_xlfn.CONCAT(B428,"-",C428)</f>
        <v>503-Cell Disrupters</v>
      </c>
      <c r="B428" s="38">
        <f>INDEX(Prefixes!$A$3:$B$22, MATCH(Data!C308,Prefixes!$B$3:$B$22, 1), 1)</f>
        <v>503</v>
      </c>
      <c r="C428" s="37" t="s">
        <v>50</v>
      </c>
      <c r="D428" s="38">
        <v>490304</v>
      </c>
      <c r="E428" s="36" t="s">
        <v>401</v>
      </c>
      <c r="F428" s="38">
        <v>90</v>
      </c>
      <c r="G428" s="38">
        <v>561</v>
      </c>
      <c r="H428" s="38">
        <v>787</v>
      </c>
      <c r="I428" s="38">
        <v>224</v>
      </c>
      <c r="J428" s="38">
        <v>19</v>
      </c>
      <c r="K428" s="38">
        <v>101</v>
      </c>
      <c r="L428" s="38">
        <v>962</v>
      </c>
      <c r="M428" s="38">
        <v>81</v>
      </c>
      <c r="N428" s="38">
        <v>743</v>
      </c>
      <c r="O428" s="38">
        <v>873</v>
      </c>
      <c r="P428" s="38">
        <v>641</v>
      </c>
      <c r="Q428" s="38">
        <v>689</v>
      </c>
      <c r="R428" s="38">
        <v>328</v>
      </c>
      <c r="S428" s="38">
        <f>SUM(Table1[[#This Row],[January]:[December]])</f>
        <v>6009</v>
      </c>
    </row>
    <row r="429" spans="1:19" ht="44.25" hidden="1">
      <c r="A429" s="38" t="str">
        <f>_xlfn.CONCAT(B429,"-",C429)</f>
        <v>505-Centrifuges</v>
      </c>
      <c r="B429" s="38">
        <f>INDEX(Prefixes!$A$3:$B$22, MATCH(Data!C431,Prefixes!$B$3:$B$22, 1), 1)</f>
        <v>505</v>
      </c>
      <c r="C429" s="37" t="s">
        <v>43</v>
      </c>
      <c r="D429" s="38">
        <v>490427</v>
      </c>
      <c r="E429" s="36" t="s">
        <v>180</v>
      </c>
      <c r="F429" s="38">
        <v>45</v>
      </c>
      <c r="G429" s="38">
        <v>551</v>
      </c>
      <c r="H429" s="38">
        <v>989</v>
      </c>
      <c r="I429" s="38">
        <v>166</v>
      </c>
      <c r="J429" s="38">
        <v>499</v>
      </c>
      <c r="K429" s="38">
        <v>290</v>
      </c>
      <c r="L429" s="38">
        <v>376</v>
      </c>
      <c r="M429" s="38">
        <v>181</v>
      </c>
      <c r="N429" s="38">
        <v>797</v>
      </c>
      <c r="O429" s="38">
        <v>615</v>
      </c>
      <c r="P429" s="38">
        <v>461</v>
      </c>
      <c r="Q429" s="38">
        <v>513</v>
      </c>
      <c r="R429" s="38">
        <v>568</v>
      </c>
      <c r="S429" s="38">
        <f>SUM(Table1[[#This Row],[January]:[December]])</f>
        <v>6006</v>
      </c>
    </row>
    <row r="430" spans="1:19" ht="29.5" hidden="1">
      <c r="A430" s="38" t="str">
        <f>_xlfn.CONCAT(B430,"-",C430)</f>
        <v>513-Evaporators</v>
      </c>
      <c r="B430" s="38">
        <f>INDEX(Prefixes!$A$3:$B$22, MATCH(Data!C643,Prefixes!$B$3:$B$22, 1), 1)</f>
        <v>513</v>
      </c>
      <c r="C430" s="37" t="s">
        <v>63</v>
      </c>
      <c r="D430" s="38">
        <v>490639</v>
      </c>
      <c r="E430" s="36" t="s">
        <v>606</v>
      </c>
      <c r="F430" s="38">
        <v>0</v>
      </c>
      <c r="G430" s="38">
        <v>236</v>
      </c>
      <c r="H430" s="38">
        <v>382</v>
      </c>
      <c r="I430" s="38">
        <v>541</v>
      </c>
      <c r="J430" s="38">
        <v>160</v>
      </c>
      <c r="K430" s="38">
        <v>431</v>
      </c>
      <c r="L430" s="38">
        <v>535</v>
      </c>
      <c r="M430" s="38">
        <v>773</v>
      </c>
      <c r="N430" s="38">
        <v>847</v>
      </c>
      <c r="O430" s="38">
        <v>67</v>
      </c>
      <c r="P430" s="38">
        <v>951</v>
      </c>
      <c r="Q430" s="38">
        <v>858</v>
      </c>
      <c r="R430" s="38">
        <v>225</v>
      </c>
      <c r="S430" s="38">
        <f>SUM(Table1[[#This Row],[January]:[December]])</f>
        <v>6006</v>
      </c>
    </row>
    <row r="431" spans="1:19" hidden="1">
      <c r="A431" s="38" t="str">
        <f>_xlfn.CONCAT(B431,"-",C431)</f>
        <v>500-Bath</v>
      </c>
      <c r="B431" s="38">
        <f>INDEX(Prefixes!$A$3:$B$22, MATCH(Data!C242,Prefixes!$B$3:$B$22, 1), 1)</f>
        <v>500</v>
      </c>
      <c r="C431" s="37" t="s">
        <v>39</v>
      </c>
      <c r="D431" s="38">
        <v>490238</v>
      </c>
      <c r="E431" s="36" t="s">
        <v>811</v>
      </c>
      <c r="F431" s="38">
        <v>51</v>
      </c>
      <c r="G431" s="38">
        <v>229</v>
      </c>
      <c r="H431" s="38">
        <v>568</v>
      </c>
      <c r="I431" s="38">
        <v>125</v>
      </c>
      <c r="J431" s="38">
        <v>545</v>
      </c>
      <c r="K431" s="38">
        <v>816</v>
      </c>
      <c r="L431" s="38">
        <v>46</v>
      </c>
      <c r="M431" s="38">
        <v>713</v>
      </c>
      <c r="N431" s="38">
        <v>720</v>
      </c>
      <c r="O431" s="38">
        <v>761</v>
      </c>
      <c r="P431" s="38">
        <v>220</v>
      </c>
      <c r="Q431" s="38">
        <v>883</v>
      </c>
      <c r="R431" s="38">
        <v>378</v>
      </c>
      <c r="S431" s="38">
        <f>SUM(Table1[[#This Row],[January]:[December]])</f>
        <v>6004</v>
      </c>
    </row>
    <row r="432" spans="1:19" ht="44.25" hidden="1">
      <c r="A432" s="38" t="str">
        <f>_xlfn.CONCAT(B432,"-",C432)</f>
        <v>513-Bath</v>
      </c>
      <c r="B432" s="38">
        <f>INDEX(Prefixes!$A$3:$B$22, MATCH(Data!C223,Prefixes!$B$3:$B$22, 1), 1)</f>
        <v>513</v>
      </c>
      <c r="C432" s="37" t="s">
        <v>39</v>
      </c>
      <c r="D432" s="38">
        <v>490219</v>
      </c>
      <c r="E432" s="36" t="s">
        <v>483</v>
      </c>
      <c r="F432" s="38">
        <v>63</v>
      </c>
      <c r="G432" s="38">
        <v>211</v>
      </c>
      <c r="H432" s="38">
        <v>667</v>
      </c>
      <c r="I432" s="38">
        <v>119</v>
      </c>
      <c r="J432" s="38">
        <v>695</v>
      </c>
      <c r="K432" s="38">
        <v>760</v>
      </c>
      <c r="L432" s="38">
        <v>295</v>
      </c>
      <c r="M432" s="38">
        <v>867</v>
      </c>
      <c r="N432" s="38">
        <v>135</v>
      </c>
      <c r="O432" s="38">
        <v>953</v>
      </c>
      <c r="P432" s="38">
        <v>822</v>
      </c>
      <c r="Q432" s="38">
        <v>243</v>
      </c>
      <c r="R432" s="38">
        <v>232</v>
      </c>
      <c r="S432" s="38">
        <f>SUM(Table1[[#This Row],[January]:[December]])</f>
        <v>5999</v>
      </c>
    </row>
    <row r="433" spans="1:19" hidden="1">
      <c r="A433" s="38" t="str">
        <f>_xlfn.CONCAT(B433,"-",C433)</f>
        <v>505-Centrifuges</v>
      </c>
      <c r="B433" s="38">
        <f>INDEX(Prefixes!$A$3:$B$22, MATCH(Data!C415,Prefixes!$B$3:$B$22, 1), 1)</f>
        <v>505</v>
      </c>
      <c r="C433" s="37" t="s">
        <v>43</v>
      </c>
      <c r="D433" s="38">
        <v>490411</v>
      </c>
      <c r="E433" s="36" t="s">
        <v>98</v>
      </c>
      <c r="F433" s="38">
        <v>61</v>
      </c>
      <c r="G433" s="38">
        <v>856</v>
      </c>
      <c r="H433" s="38">
        <v>35</v>
      </c>
      <c r="I433" s="38">
        <v>637</v>
      </c>
      <c r="J433" s="38">
        <v>923</v>
      </c>
      <c r="K433" s="38">
        <v>248</v>
      </c>
      <c r="L433" s="38">
        <v>40</v>
      </c>
      <c r="M433" s="38">
        <v>64</v>
      </c>
      <c r="N433" s="38">
        <v>69</v>
      </c>
      <c r="O433" s="38">
        <v>961</v>
      </c>
      <c r="P433" s="38">
        <v>987</v>
      </c>
      <c r="Q433" s="38">
        <v>324</v>
      </c>
      <c r="R433" s="38">
        <v>855</v>
      </c>
      <c r="S433" s="38">
        <f>SUM(Table1[[#This Row],[January]:[December]])</f>
        <v>5999</v>
      </c>
    </row>
    <row r="434" spans="1:19" ht="29.5" hidden="1">
      <c r="A434" s="38" t="str">
        <f>_xlfn.CONCAT(B434,"-",C434)</f>
        <v>505-Centrifuges</v>
      </c>
      <c r="B434" s="38">
        <f>INDEX(Prefixes!$A$3:$B$22, MATCH(Data!C432,Prefixes!$B$3:$B$22, 1), 1)</f>
        <v>505</v>
      </c>
      <c r="C434" s="37" t="s">
        <v>43</v>
      </c>
      <c r="D434" s="38">
        <v>490428</v>
      </c>
      <c r="E434" s="36" t="s">
        <v>212</v>
      </c>
      <c r="F434" s="38">
        <v>78</v>
      </c>
      <c r="G434" s="38">
        <v>992</v>
      </c>
      <c r="H434" s="38">
        <v>65</v>
      </c>
      <c r="I434" s="38">
        <v>129</v>
      </c>
      <c r="J434" s="38">
        <v>950</v>
      </c>
      <c r="K434" s="38">
        <v>533</v>
      </c>
      <c r="L434" s="38">
        <v>691</v>
      </c>
      <c r="M434" s="38">
        <v>513</v>
      </c>
      <c r="N434" s="38">
        <v>461</v>
      </c>
      <c r="O434" s="38">
        <v>724</v>
      </c>
      <c r="P434" s="38">
        <v>534</v>
      </c>
      <c r="Q434" s="38">
        <v>101</v>
      </c>
      <c r="R434" s="38">
        <v>300</v>
      </c>
      <c r="S434" s="38">
        <f>SUM(Table1[[#This Row],[January]:[December]])</f>
        <v>5993</v>
      </c>
    </row>
    <row r="435" spans="1:19" hidden="1">
      <c r="A435" s="38" t="str">
        <f>_xlfn.CONCAT(B435,"-",C435)</f>
        <v>513-Centrifuges</v>
      </c>
      <c r="B435" s="38">
        <f>INDEX(Prefixes!$A$3:$B$22, MATCH(Data!C435,Prefixes!$B$3:$B$22, 1), 1)</f>
        <v>513</v>
      </c>
      <c r="C435" s="37" t="s">
        <v>43</v>
      </c>
      <c r="D435" s="38">
        <v>490431</v>
      </c>
      <c r="E435" s="36" t="s">
        <v>197</v>
      </c>
      <c r="F435" s="38">
        <v>22</v>
      </c>
      <c r="G435" s="38">
        <v>844</v>
      </c>
      <c r="H435" s="38">
        <v>224</v>
      </c>
      <c r="I435" s="38">
        <v>880</v>
      </c>
      <c r="J435" s="38">
        <v>260</v>
      </c>
      <c r="K435" s="38">
        <v>88</v>
      </c>
      <c r="L435" s="38">
        <v>214</v>
      </c>
      <c r="M435" s="38">
        <v>654</v>
      </c>
      <c r="N435" s="38">
        <v>544</v>
      </c>
      <c r="O435" s="38">
        <v>114</v>
      </c>
      <c r="P435" s="38">
        <v>382</v>
      </c>
      <c r="Q435" s="38">
        <v>941</v>
      </c>
      <c r="R435" s="38">
        <v>848</v>
      </c>
      <c r="S435" s="38">
        <f>SUM(Table1[[#This Row],[January]:[December]])</f>
        <v>5993</v>
      </c>
    </row>
    <row r="436" spans="1:19" hidden="1">
      <c r="A436" s="38" t="str">
        <f>_xlfn.CONCAT(B436,"-",C436)</f>
        <v>513-Balances</v>
      </c>
      <c r="B436" s="38">
        <f>INDEX(Prefixes!$A$3:$B$22, MATCH(Data!C71,Prefixes!$B$3:$B$22, 1), 1)</f>
        <v>513</v>
      </c>
      <c r="C436" s="37" t="s">
        <v>75</v>
      </c>
      <c r="D436" s="38">
        <v>490067</v>
      </c>
      <c r="E436" s="36" t="s">
        <v>825</v>
      </c>
      <c r="F436" s="38">
        <v>36</v>
      </c>
      <c r="G436" s="38">
        <v>162</v>
      </c>
      <c r="H436" s="38">
        <v>16</v>
      </c>
      <c r="I436" s="38">
        <v>939</v>
      </c>
      <c r="J436" s="38">
        <v>242</v>
      </c>
      <c r="K436" s="38">
        <v>268</v>
      </c>
      <c r="L436" s="38">
        <v>375</v>
      </c>
      <c r="M436" s="38">
        <v>874</v>
      </c>
      <c r="N436" s="38">
        <v>246</v>
      </c>
      <c r="O436" s="38">
        <v>806</v>
      </c>
      <c r="P436" s="38">
        <v>490</v>
      </c>
      <c r="Q436" s="38">
        <v>738</v>
      </c>
      <c r="R436" s="38">
        <v>836</v>
      </c>
      <c r="S436" s="38">
        <f>SUM(Table1[[#This Row],[January]:[December]])</f>
        <v>5992</v>
      </c>
    </row>
    <row r="437" spans="1:19" hidden="1">
      <c r="A437" s="38" t="str">
        <f>_xlfn.CONCAT(B437,"-",C437)</f>
        <v>519-Desiccators</v>
      </c>
      <c r="B437" s="38">
        <f>INDEX(Prefixes!$A$3:$B$22, MATCH(Data!C624,Prefixes!$B$3:$B$22, 1), 1)</f>
        <v>519</v>
      </c>
      <c r="C437" s="37" t="s">
        <v>37</v>
      </c>
      <c r="D437" s="38">
        <v>490620</v>
      </c>
      <c r="E437" s="36" t="s">
        <v>38</v>
      </c>
      <c r="F437" s="38">
        <v>85</v>
      </c>
      <c r="G437" s="38">
        <v>59</v>
      </c>
      <c r="H437" s="38">
        <v>924</v>
      </c>
      <c r="I437" s="38">
        <v>627</v>
      </c>
      <c r="J437" s="38">
        <v>680</v>
      </c>
      <c r="K437" s="38">
        <v>788</v>
      </c>
      <c r="L437" s="38">
        <v>392</v>
      </c>
      <c r="M437" s="38">
        <v>197</v>
      </c>
      <c r="N437" s="38">
        <v>525</v>
      </c>
      <c r="O437" s="38">
        <v>98</v>
      </c>
      <c r="P437" s="38">
        <v>852</v>
      </c>
      <c r="Q437" s="38">
        <v>646</v>
      </c>
      <c r="R437" s="38">
        <v>201</v>
      </c>
      <c r="S437" s="38">
        <f>SUM(Table1[[#This Row],[January]:[December]])</f>
        <v>5989</v>
      </c>
    </row>
    <row r="438" spans="1:19" ht="29.5" hidden="1">
      <c r="A438" s="38" t="str">
        <f>_xlfn.CONCAT(B438,"-",C438)</f>
        <v>533-Centrifuges</v>
      </c>
      <c r="B438" s="38">
        <f>INDEX(Prefixes!$A$3:$B$22, MATCH(Data!C513,Prefixes!$B$3:$B$22, 1), 1)</f>
        <v>533</v>
      </c>
      <c r="C438" s="37" t="s">
        <v>43</v>
      </c>
      <c r="D438" s="38">
        <v>490509</v>
      </c>
      <c r="E438" s="36" t="s">
        <v>546</v>
      </c>
      <c r="F438" s="38">
        <v>0</v>
      </c>
      <c r="G438" s="38">
        <v>435</v>
      </c>
      <c r="H438" s="38">
        <v>563</v>
      </c>
      <c r="I438" s="38">
        <v>338</v>
      </c>
      <c r="J438" s="38">
        <v>626</v>
      </c>
      <c r="K438" s="38">
        <v>765</v>
      </c>
      <c r="L438" s="38">
        <v>240</v>
      </c>
      <c r="M438" s="38">
        <v>125</v>
      </c>
      <c r="N438" s="38">
        <v>988</v>
      </c>
      <c r="O438" s="38">
        <v>753</v>
      </c>
      <c r="P438" s="38">
        <v>415</v>
      </c>
      <c r="Q438" s="38">
        <v>69</v>
      </c>
      <c r="R438" s="38">
        <v>669</v>
      </c>
      <c r="S438" s="38">
        <f>SUM(Table1[[#This Row],[January]:[December]])</f>
        <v>5986</v>
      </c>
    </row>
    <row r="439" spans="1:19" hidden="1">
      <c r="A439" s="38" t="str">
        <f>_xlfn.CONCAT(B439,"-",C439)</f>
        <v>535-Spectrophotometers</v>
      </c>
      <c r="B439" s="38">
        <f>INDEX(Prefixes!$A$3:$B$22, MATCH(Data!C815,Prefixes!$B$3:$B$22, 1), 1)</f>
        <v>535</v>
      </c>
      <c r="C439" s="37" t="s">
        <v>41</v>
      </c>
      <c r="D439" s="38">
        <v>490811</v>
      </c>
      <c r="E439" s="36" t="s">
        <v>777</v>
      </c>
      <c r="F439" s="38">
        <v>24</v>
      </c>
      <c r="G439" s="38">
        <v>818</v>
      </c>
      <c r="H439" s="38">
        <v>88</v>
      </c>
      <c r="I439" s="38">
        <v>981</v>
      </c>
      <c r="J439" s="38">
        <v>773</v>
      </c>
      <c r="K439" s="38">
        <v>28</v>
      </c>
      <c r="L439" s="38">
        <v>297</v>
      </c>
      <c r="M439" s="38">
        <v>87</v>
      </c>
      <c r="N439" s="38">
        <v>611</v>
      </c>
      <c r="O439" s="38">
        <v>868</v>
      </c>
      <c r="P439" s="38">
        <v>721</v>
      </c>
      <c r="Q439" s="38">
        <v>656</v>
      </c>
      <c r="R439" s="38">
        <v>58</v>
      </c>
      <c r="S439" s="38">
        <f>SUM(Table1[[#This Row],[January]:[December]])</f>
        <v>5986</v>
      </c>
    </row>
    <row r="440" spans="1:19" ht="29.5" hidden="1">
      <c r="A440" s="38" t="str">
        <f>_xlfn.CONCAT(B440,"-",C440)</f>
        <v>513-Bath</v>
      </c>
      <c r="B440" s="38">
        <f>INDEX(Prefixes!$A$3:$B$22, MATCH(Data!C175,Prefixes!$B$3:$B$22, 1), 1)</f>
        <v>513</v>
      </c>
      <c r="C440" s="37" t="s">
        <v>39</v>
      </c>
      <c r="D440" s="38">
        <v>490171</v>
      </c>
      <c r="E440" s="36" t="s">
        <v>317</v>
      </c>
      <c r="F440" s="38">
        <v>51</v>
      </c>
      <c r="G440" s="38">
        <v>938</v>
      </c>
      <c r="H440" s="38">
        <v>941</v>
      </c>
      <c r="I440" s="38">
        <v>846</v>
      </c>
      <c r="J440" s="38">
        <v>74</v>
      </c>
      <c r="K440" s="38">
        <v>247</v>
      </c>
      <c r="L440" s="38">
        <v>632</v>
      </c>
      <c r="M440" s="38">
        <v>93</v>
      </c>
      <c r="N440" s="38">
        <v>758</v>
      </c>
      <c r="O440" s="38">
        <v>489</v>
      </c>
      <c r="P440" s="38">
        <v>292</v>
      </c>
      <c r="Q440" s="38">
        <v>422</v>
      </c>
      <c r="R440" s="38">
        <v>253</v>
      </c>
      <c r="S440" s="38">
        <f>SUM(Table1[[#This Row],[January]:[December]])</f>
        <v>5985</v>
      </c>
    </row>
    <row r="441" spans="1:19" hidden="1">
      <c r="A441" s="38" t="str">
        <f>_xlfn.CONCAT(B441,"-",C441)</f>
        <v>503-Bath</v>
      </c>
      <c r="B441" s="38">
        <f>INDEX(Prefixes!$A$3:$B$22, MATCH(Data!C225,Prefixes!$B$3:$B$22, 1), 1)</f>
        <v>503</v>
      </c>
      <c r="C441" s="37" t="s">
        <v>39</v>
      </c>
      <c r="D441" s="38">
        <v>490221</v>
      </c>
      <c r="E441" s="36" t="s">
        <v>488</v>
      </c>
      <c r="F441" s="38">
        <v>49</v>
      </c>
      <c r="G441" s="38">
        <v>603</v>
      </c>
      <c r="H441" s="38">
        <v>151</v>
      </c>
      <c r="I441" s="38">
        <v>0</v>
      </c>
      <c r="J441" s="38">
        <v>323</v>
      </c>
      <c r="K441" s="38">
        <v>152</v>
      </c>
      <c r="L441" s="38">
        <v>62</v>
      </c>
      <c r="M441" s="38">
        <v>979</v>
      </c>
      <c r="N441" s="38">
        <v>470</v>
      </c>
      <c r="O441" s="38">
        <v>837</v>
      </c>
      <c r="P441" s="38">
        <v>611</v>
      </c>
      <c r="Q441" s="38">
        <v>940</v>
      </c>
      <c r="R441" s="38">
        <v>854</v>
      </c>
      <c r="S441" s="38">
        <f>SUM(Table1[[#This Row],[January]:[December]])</f>
        <v>5982</v>
      </c>
    </row>
    <row r="442" spans="1:19" ht="29.5" hidden="1">
      <c r="A442" s="38" t="str">
        <f>_xlfn.CONCAT(B442,"-",C442)</f>
        <v>515-Biohood</v>
      </c>
      <c r="B442" s="38">
        <f>INDEX(Prefixes!$A$3:$B$22, MATCH(Data!C291,Prefixes!$B$3:$B$22, 1), 1)</f>
        <v>515</v>
      </c>
      <c r="C442" s="37" t="s">
        <v>65</v>
      </c>
      <c r="D442" s="38">
        <v>490287</v>
      </c>
      <c r="E442" s="36" t="s">
        <v>660</v>
      </c>
      <c r="F442" s="38">
        <v>63</v>
      </c>
      <c r="G442" s="38">
        <v>94</v>
      </c>
      <c r="H442" s="38">
        <v>675</v>
      </c>
      <c r="I442" s="38">
        <v>858</v>
      </c>
      <c r="J442" s="38">
        <v>369</v>
      </c>
      <c r="K442" s="38">
        <v>264</v>
      </c>
      <c r="L442" s="38">
        <v>690</v>
      </c>
      <c r="M442" s="38">
        <v>193</v>
      </c>
      <c r="N442" s="38">
        <v>478</v>
      </c>
      <c r="O442" s="38">
        <v>700</v>
      </c>
      <c r="P442" s="38">
        <v>849</v>
      </c>
      <c r="Q442" s="38">
        <v>69</v>
      </c>
      <c r="R442" s="38">
        <v>743</v>
      </c>
      <c r="S442" s="38">
        <f>SUM(Table1[[#This Row],[January]:[December]])</f>
        <v>5982</v>
      </c>
    </row>
    <row r="443" spans="1:19" hidden="1">
      <c r="A443" s="38" t="str">
        <f>_xlfn.CONCAT(B443,"-",C443)</f>
        <v>513-Evaporators</v>
      </c>
      <c r="B443" s="38">
        <f>INDEX(Prefixes!$A$3:$B$22, MATCH(Data!C635,Prefixes!$B$3:$B$22, 1), 1)</f>
        <v>513</v>
      </c>
      <c r="C443" s="37" t="s">
        <v>63</v>
      </c>
      <c r="D443" s="38">
        <v>490631</v>
      </c>
      <c r="E443" s="36" t="s">
        <v>275</v>
      </c>
      <c r="F443" s="38">
        <v>85</v>
      </c>
      <c r="G443" s="38">
        <v>167</v>
      </c>
      <c r="H443" s="38">
        <v>950</v>
      </c>
      <c r="I443" s="38">
        <v>836</v>
      </c>
      <c r="J443" s="38">
        <v>847</v>
      </c>
      <c r="K443" s="38">
        <v>80</v>
      </c>
      <c r="L443" s="38">
        <v>144</v>
      </c>
      <c r="M443" s="38">
        <v>773</v>
      </c>
      <c r="N443" s="38">
        <v>334</v>
      </c>
      <c r="O443" s="38">
        <v>927</v>
      </c>
      <c r="P443" s="38">
        <v>97</v>
      </c>
      <c r="Q443" s="38">
        <v>616</v>
      </c>
      <c r="R443" s="38">
        <v>211</v>
      </c>
      <c r="S443" s="38">
        <f>SUM(Table1[[#This Row],[January]:[December]])</f>
        <v>5982</v>
      </c>
    </row>
    <row r="444" spans="1:19" ht="29.5" hidden="1">
      <c r="A444" s="38" t="str">
        <f>_xlfn.CONCAT(B444,"-",C444)</f>
        <v>507-Balances</v>
      </c>
      <c r="B444" s="38">
        <f>INDEX(Prefixes!$A$3:$B$22, MATCH(Data!C92,Prefixes!$B$3:$B$22, 1), 1)</f>
        <v>507</v>
      </c>
      <c r="C444" s="37" t="s">
        <v>75</v>
      </c>
      <c r="D444" s="38">
        <v>490088</v>
      </c>
      <c r="E444" s="36" t="s">
        <v>280</v>
      </c>
      <c r="F444" s="38">
        <v>75</v>
      </c>
      <c r="G444" s="38">
        <v>758</v>
      </c>
      <c r="H444" s="38">
        <v>989</v>
      </c>
      <c r="I444" s="38">
        <v>196</v>
      </c>
      <c r="J444" s="38">
        <v>332</v>
      </c>
      <c r="K444" s="38">
        <v>72</v>
      </c>
      <c r="L444" s="38">
        <v>287</v>
      </c>
      <c r="M444" s="38">
        <v>520</v>
      </c>
      <c r="N444" s="38">
        <v>579</v>
      </c>
      <c r="O444" s="38">
        <v>935</v>
      </c>
      <c r="P444" s="38">
        <v>298</v>
      </c>
      <c r="Q444" s="38">
        <v>344</v>
      </c>
      <c r="R444" s="38">
        <v>671</v>
      </c>
      <c r="S444" s="38">
        <f>SUM(Table1[[#This Row],[January]:[December]])</f>
        <v>5981</v>
      </c>
    </row>
    <row r="445" spans="1:19" ht="29.5" hidden="1">
      <c r="A445" s="38" t="str">
        <f>_xlfn.CONCAT(B445,"-",C445)</f>
        <v>503-Centrifuges</v>
      </c>
      <c r="B445" s="38">
        <f>INDEX(Prefixes!$A$3:$B$22, MATCH(Data!C560,Prefixes!$B$3:$B$22, 1), 1)</f>
        <v>503</v>
      </c>
      <c r="C445" s="37" t="s">
        <v>43</v>
      </c>
      <c r="D445" s="38">
        <v>490556</v>
      </c>
      <c r="E445" s="36" t="s">
        <v>756</v>
      </c>
      <c r="F445" s="38">
        <v>36</v>
      </c>
      <c r="G445" s="38">
        <v>280</v>
      </c>
      <c r="H445" s="38">
        <v>289</v>
      </c>
      <c r="I445" s="38">
        <v>817</v>
      </c>
      <c r="J445" s="38">
        <v>729</v>
      </c>
      <c r="K445" s="38">
        <v>149</v>
      </c>
      <c r="L445" s="38">
        <v>304</v>
      </c>
      <c r="M445" s="38">
        <v>552</v>
      </c>
      <c r="N445" s="38">
        <v>815</v>
      </c>
      <c r="O445" s="38">
        <v>752</v>
      </c>
      <c r="P445" s="38">
        <v>301</v>
      </c>
      <c r="Q445" s="38">
        <v>344</v>
      </c>
      <c r="R445" s="38">
        <v>642</v>
      </c>
      <c r="S445" s="38">
        <f>SUM(Table1[[#This Row],[January]:[December]])</f>
        <v>5974</v>
      </c>
    </row>
    <row r="446" spans="1:19" hidden="1">
      <c r="A446" s="38" t="str">
        <f>_xlfn.CONCAT(B446,"-",C446)</f>
        <v>513-Centrifuges</v>
      </c>
      <c r="B446" s="38">
        <f>INDEX(Prefixes!$A$3:$B$22, MATCH(Data!C413,Prefixes!$B$3:$B$22, 1), 1)</f>
        <v>513</v>
      </c>
      <c r="C446" s="37" t="s">
        <v>43</v>
      </c>
      <c r="D446" s="38">
        <v>490409</v>
      </c>
      <c r="E446" s="36" t="s">
        <v>79</v>
      </c>
      <c r="F446" s="38">
        <v>77</v>
      </c>
      <c r="G446" s="38">
        <v>787</v>
      </c>
      <c r="H446" s="38">
        <v>665</v>
      </c>
      <c r="I446" s="38">
        <v>584</v>
      </c>
      <c r="J446" s="38">
        <v>465</v>
      </c>
      <c r="K446" s="38">
        <v>780</v>
      </c>
      <c r="L446" s="38">
        <v>659</v>
      </c>
      <c r="M446" s="38">
        <v>121</v>
      </c>
      <c r="N446" s="38">
        <v>20</v>
      </c>
      <c r="O446" s="38">
        <v>815</v>
      </c>
      <c r="P446" s="38">
        <v>291</v>
      </c>
      <c r="Q446" s="38">
        <v>505</v>
      </c>
      <c r="R446" s="38">
        <v>280</v>
      </c>
      <c r="S446" s="38">
        <f>SUM(Table1[[#This Row],[January]:[December]])</f>
        <v>5972</v>
      </c>
    </row>
    <row r="447" spans="1:19" hidden="1">
      <c r="A447" s="38" t="str">
        <f>_xlfn.CONCAT(B447,"-",C447)</f>
        <v>525-Centrifuges</v>
      </c>
      <c r="B447" s="38">
        <f>INDEX(Prefixes!$A$3:$B$22, MATCH(Data!C509,Prefixes!$B$3:$B$22, 1), 1)</f>
        <v>525</v>
      </c>
      <c r="C447" s="37" t="s">
        <v>43</v>
      </c>
      <c r="D447" s="38">
        <v>490505</v>
      </c>
      <c r="E447" s="36" t="s">
        <v>513</v>
      </c>
      <c r="F447" s="38">
        <v>15</v>
      </c>
      <c r="G447" s="38">
        <v>749</v>
      </c>
      <c r="H447" s="38">
        <v>293</v>
      </c>
      <c r="I447" s="38">
        <v>417</v>
      </c>
      <c r="J447" s="38">
        <v>817</v>
      </c>
      <c r="K447" s="38">
        <v>755</v>
      </c>
      <c r="L447" s="38">
        <v>580</v>
      </c>
      <c r="M447" s="38">
        <v>911</v>
      </c>
      <c r="N447" s="38">
        <v>354</v>
      </c>
      <c r="O447" s="38">
        <v>200</v>
      </c>
      <c r="P447" s="38">
        <v>303</v>
      </c>
      <c r="Q447" s="38">
        <v>477</v>
      </c>
      <c r="R447" s="38">
        <v>105</v>
      </c>
      <c r="S447" s="38">
        <f>SUM(Table1[[#This Row],[January]:[December]])</f>
        <v>5961</v>
      </c>
    </row>
    <row r="448" spans="1:19" hidden="1">
      <c r="A448" s="38" t="str">
        <f>_xlfn.CONCAT(B448,"-",C448)</f>
        <v>503-Autoclave</v>
      </c>
      <c r="B448" s="38">
        <f>INDEX(Prefixes!$A$3:$B$22, MATCH(Data!C39,Prefixes!$B$3:$B$22, 1), 1)</f>
        <v>503</v>
      </c>
      <c r="C448" s="37" t="s">
        <v>82</v>
      </c>
      <c r="D448" s="38">
        <v>490035</v>
      </c>
      <c r="E448" s="36" t="s">
        <v>854</v>
      </c>
      <c r="F448" s="38">
        <v>0</v>
      </c>
      <c r="G448" s="38">
        <v>514</v>
      </c>
      <c r="H448" s="38">
        <v>801</v>
      </c>
      <c r="I448" s="38">
        <v>695</v>
      </c>
      <c r="J448" s="38">
        <v>632</v>
      </c>
      <c r="K448" s="38">
        <v>114</v>
      </c>
      <c r="L448" s="38">
        <v>499</v>
      </c>
      <c r="M448" s="38">
        <v>65</v>
      </c>
      <c r="N448" s="38">
        <v>849</v>
      </c>
      <c r="O448" s="38">
        <v>271</v>
      </c>
      <c r="P448" s="38">
        <v>877</v>
      </c>
      <c r="Q448" s="38">
        <v>212</v>
      </c>
      <c r="R448" s="38">
        <v>430</v>
      </c>
      <c r="S448" s="38">
        <f>SUM(Table1[[#This Row],[January]:[December]])</f>
        <v>5959</v>
      </c>
    </row>
    <row r="449" spans="1:19" hidden="1">
      <c r="A449" s="38" t="str">
        <f>_xlfn.CONCAT(B449,"-",C449)</f>
        <v>513-Centrifuges</v>
      </c>
      <c r="B449" s="38">
        <f>INDEX(Prefixes!$A$3:$B$22, MATCH(Data!C411,Prefixes!$B$3:$B$22, 1), 1)</f>
        <v>513</v>
      </c>
      <c r="C449" s="37" t="s">
        <v>43</v>
      </c>
      <c r="D449" s="38">
        <v>490407</v>
      </c>
      <c r="E449" s="36" t="s">
        <v>380</v>
      </c>
      <c r="F449" s="38">
        <v>78</v>
      </c>
      <c r="G449" s="38">
        <v>595</v>
      </c>
      <c r="H449" s="38">
        <v>35</v>
      </c>
      <c r="I449" s="38">
        <v>852</v>
      </c>
      <c r="J449" s="38">
        <v>910</v>
      </c>
      <c r="K449" s="38">
        <v>148</v>
      </c>
      <c r="L449" s="38">
        <v>994</v>
      </c>
      <c r="M449" s="38">
        <v>425</v>
      </c>
      <c r="N449" s="38">
        <v>412</v>
      </c>
      <c r="O449" s="38">
        <v>41</v>
      </c>
      <c r="P449" s="38">
        <v>365</v>
      </c>
      <c r="Q449" s="38">
        <v>948</v>
      </c>
      <c r="R449" s="38">
        <v>223</v>
      </c>
      <c r="S449" s="38">
        <f>SUM(Table1[[#This Row],[January]:[December]])</f>
        <v>5948</v>
      </c>
    </row>
    <row r="450" spans="1:19" ht="29.5" hidden="1">
      <c r="A450" s="38" t="str">
        <f>_xlfn.CONCAT(B450,"-",C450)</f>
        <v>505-Bath</v>
      </c>
      <c r="B450" s="38">
        <f>INDEX(Prefixes!$A$3:$B$22, MATCH(Data!C235,Prefixes!$B$3:$B$22, 1), 1)</f>
        <v>505</v>
      </c>
      <c r="C450" s="37" t="s">
        <v>39</v>
      </c>
      <c r="D450" s="38">
        <v>490231</v>
      </c>
      <c r="E450" s="36" t="s">
        <v>603</v>
      </c>
      <c r="F450" s="38">
        <v>39</v>
      </c>
      <c r="G450" s="38">
        <v>204</v>
      </c>
      <c r="H450" s="38">
        <v>244</v>
      </c>
      <c r="I450" s="38">
        <v>709</v>
      </c>
      <c r="J450" s="38">
        <v>679</v>
      </c>
      <c r="K450" s="38">
        <v>880</v>
      </c>
      <c r="L450" s="38">
        <v>767</v>
      </c>
      <c r="M450" s="38">
        <v>796</v>
      </c>
      <c r="N450" s="38">
        <v>481</v>
      </c>
      <c r="O450" s="38">
        <v>169</v>
      </c>
      <c r="P450" s="38">
        <v>56</v>
      </c>
      <c r="Q450" s="38">
        <v>217</v>
      </c>
      <c r="R450" s="38">
        <v>744</v>
      </c>
      <c r="S450" s="38">
        <f>SUM(Table1[[#This Row],[January]:[December]])</f>
        <v>5946</v>
      </c>
    </row>
    <row r="451" spans="1:19" hidden="1">
      <c r="A451" s="38" t="str">
        <f>_xlfn.CONCAT(B451,"-",C451)</f>
        <v>505-Fermentors</v>
      </c>
      <c r="B451" s="38">
        <f>INDEX(Prefixes!$A$3:$B$22, MATCH(Data!C673,Prefixes!$B$3:$B$22, 1), 1)</f>
        <v>505</v>
      </c>
      <c r="C451" s="37" t="s">
        <v>130</v>
      </c>
      <c r="D451" s="38">
        <v>490669</v>
      </c>
      <c r="E451" s="36" t="s">
        <v>286</v>
      </c>
      <c r="F451" s="38">
        <v>27</v>
      </c>
      <c r="G451" s="38">
        <v>550</v>
      </c>
      <c r="H451" s="38">
        <v>651</v>
      </c>
      <c r="I451" s="38">
        <v>98</v>
      </c>
      <c r="J451" s="38">
        <v>295</v>
      </c>
      <c r="K451" s="38">
        <v>884</v>
      </c>
      <c r="L451" s="38">
        <v>825</v>
      </c>
      <c r="M451" s="38">
        <v>148</v>
      </c>
      <c r="N451" s="38">
        <v>325</v>
      </c>
      <c r="O451" s="38">
        <v>262</v>
      </c>
      <c r="P451" s="38">
        <v>887</v>
      </c>
      <c r="Q451" s="38">
        <v>497</v>
      </c>
      <c r="R451" s="38">
        <v>523</v>
      </c>
      <c r="S451" s="38">
        <f>SUM(Table1[[#This Row],[January]:[December]])</f>
        <v>5945</v>
      </c>
    </row>
    <row r="452" spans="1:19" hidden="1">
      <c r="A452" s="38" t="str">
        <f>_xlfn.CONCAT(B452,"-",C452)</f>
        <v>503-Centrifuges</v>
      </c>
      <c r="B452" s="38">
        <f>INDEX(Prefixes!$A$3:$B$22, MATCH(Data!C354,Prefixes!$B$3:$B$22, 1), 1)</f>
        <v>503</v>
      </c>
      <c r="C452" s="37" t="s">
        <v>43</v>
      </c>
      <c r="D452" s="38">
        <v>490350</v>
      </c>
      <c r="E452" s="36" t="s">
        <v>792</v>
      </c>
      <c r="F452" s="38">
        <v>63</v>
      </c>
      <c r="G452" s="38">
        <v>948</v>
      </c>
      <c r="H452" s="38">
        <v>732</v>
      </c>
      <c r="I452" s="38">
        <v>41</v>
      </c>
      <c r="J452" s="38">
        <v>80</v>
      </c>
      <c r="K452" s="38">
        <v>361</v>
      </c>
      <c r="L452" s="38">
        <v>677</v>
      </c>
      <c r="M452" s="38">
        <v>758</v>
      </c>
      <c r="N452" s="38">
        <v>629</v>
      </c>
      <c r="O452" s="38">
        <v>86</v>
      </c>
      <c r="P452" s="38">
        <v>809</v>
      </c>
      <c r="Q452" s="38">
        <v>89</v>
      </c>
      <c r="R452" s="38">
        <v>734</v>
      </c>
      <c r="S452" s="38">
        <f>SUM(Table1[[#This Row],[January]:[December]])</f>
        <v>5944</v>
      </c>
    </row>
    <row r="453" spans="1:19" hidden="1">
      <c r="A453" s="38" t="str">
        <f>_xlfn.CONCAT(B453,"-",C453)</f>
        <v>513-Centrifuges</v>
      </c>
      <c r="B453" s="38">
        <f>INDEX(Prefixes!$A$3:$B$22, MATCH(Data!C367,Prefixes!$B$3:$B$22, 1), 1)</f>
        <v>513</v>
      </c>
      <c r="C453" s="37" t="s">
        <v>43</v>
      </c>
      <c r="D453" s="38">
        <v>490363</v>
      </c>
      <c r="E453" s="36" t="s">
        <v>91</v>
      </c>
      <c r="F453" s="38">
        <v>72</v>
      </c>
      <c r="G453" s="38">
        <v>338</v>
      </c>
      <c r="H453" s="38">
        <v>794</v>
      </c>
      <c r="I453" s="38">
        <v>42</v>
      </c>
      <c r="J453" s="38">
        <v>898</v>
      </c>
      <c r="K453" s="38">
        <v>978</v>
      </c>
      <c r="L453" s="38">
        <v>418</v>
      </c>
      <c r="M453" s="38">
        <v>75</v>
      </c>
      <c r="N453" s="38">
        <v>965</v>
      </c>
      <c r="O453" s="38">
        <v>20</v>
      </c>
      <c r="P453" s="38">
        <v>529</v>
      </c>
      <c r="Q453" s="38">
        <v>314</v>
      </c>
      <c r="R453" s="38">
        <v>562</v>
      </c>
      <c r="S453" s="38">
        <f>SUM(Table1[[#This Row],[January]:[December]])</f>
        <v>5933</v>
      </c>
    </row>
    <row r="454" spans="1:19" hidden="1">
      <c r="A454" s="38" t="str">
        <f>_xlfn.CONCAT(B454,"-",C454)</f>
        <v>513-Spectrophotometers</v>
      </c>
      <c r="B454" s="38">
        <f>INDEX(Prefixes!$A$3:$B$22, MATCH(Data!C778,Prefixes!$B$3:$B$22, 1), 1)</f>
        <v>513</v>
      </c>
      <c r="C454" s="37" t="s">
        <v>41</v>
      </c>
      <c r="D454" s="38">
        <v>490774</v>
      </c>
      <c r="E454" s="36" t="s">
        <v>768</v>
      </c>
      <c r="F454" s="38">
        <v>23</v>
      </c>
      <c r="G454" s="38">
        <v>449</v>
      </c>
      <c r="H454" s="38">
        <v>362</v>
      </c>
      <c r="I454" s="38">
        <v>209</v>
      </c>
      <c r="J454" s="38">
        <v>210</v>
      </c>
      <c r="K454" s="38">
        <v>530</v>
      </c>
      <c r="L454" s="38">
        <v>359</v>
      </c>
      <c r="M454" s="38">
        <v>459</v>
      </c>
      <c r="N454" s="38">
        <v>444</v>
      </c>
      <c r="O454" s="38">
        <v>962</v>
      </c>
      <c r="P454" s="38">
        <v>989</v>
      </c>
      <c r="Q454" s="38">
        <v>24</v>
      </c>
      <c r="R454" s="38">
        <v>932</v>
      </c>
      <c r="S454" s="38">
        <f>SUM(Table1[[#This Row],[January]:[December]])</f>
        <v>5929</v>
      </c>
    </row>
    <row r="455" spans="1:19" ht="29.5" hidden="1">
      <c r="A455" s="38" t="str">
        <f>_xlfn.CONCAT(B455,"-",C455)</f>
        <v>535-Cell Disrupters</v>
      </c>
      <c r="B455" s="38">
        <f>INDEX(Prefixes!$A$3:$B$22, MATCH(Data!C321,Prefixes!$B$3:$B$22, 1), 1)</f>
        <v>535</v>
      </c>
      <c r="C455" s="37" t="s">
        <v>50</v>
      </c>
      <c r="D455" s="38">
        <v>490317</v>
      </c>
      <c r="E455" s="36" t="s">
        <v>690</v>
      </c>
      <c r="F455" s="38">
        <v>19</v>
      </c>
      <c r="G455" s="38">
        <v>425</v>
      </c>
      <c r="H455" s="38">
        <v>716</v>
      </c>
      <c r="I455" s="38">
        <v>889</v>
      </c>
      <c r="J455" s="38">
        <v>134</v>
      </c>
      <c r="K455" s="38">
        <v>6</v>
      </c>
      <c r="L455" s="38">
        <v>516</v>
      </c>
      <c r="M455" s="38">
        <v>545</v>
      </c>
      <c r="N455" s="38">
        <v>836</v>
      </c>
      <c r="O455" s="38">
        <v>971</v>
      </c>
      <c r="P455" s="38">
        <v>256</v>
      </c>
      <c r="Q455" s="38">
        <v>166</v>
      </c>
      <c r="R455" s="38">
        <v>455</v>
      </c>
      <c r="S455" s="38">
        <f>SUM(Table1[[#This Row],[January]:[December]])</f>
        <v>5915</v>
      </c>
    </row>
    <row r="456" spans="1:19" hidden="1">
      <c r="A456" s="38" t="str">
        <f>_xlfn.CONCAT(B456,"-",C456)</f>
        <v>525-Centrifuges</v>
      </c>
      <c r="B456" s="38">
        <f>INDEX(Prefixes!$A$3:$B$22, MATCH(Data!C403,Prefixes!$B$3:$B$22, 1), 1)</f>
        <v>525</v>
      </c>
      <c r="C456" s="37" t="s">
        <v>43</v>
      </c>
      <c r="D456" s="38">
        <v>490399</v>
      </c>
      <c r="E456" s="36" t="s">
        <v>648</v>
      </c>
      <c r="F456" s="38">
        <v>34</v>
      </c>
      <c r="G456" s="38">
        <v>351</v>
      </c>
      <c r="H456" s="38">
        <v>564</v>
      </c>
      <c r="I456" s="38">
        <v>969</v>
      </c>
      <c r="J456" s="38">
        <v>450</v>
      </c>
      <c r="K456" s="38">
        <v>627</v>
      </c>
      <c r="L456" s="38">
        <v>13</v>
      </c>
      <c r="M456" s="38">
        <v>938</v>
      </c>
      <c r="N456" s="38">
        <v>95</v>
      </c>
      <c r="O456" s="38">
        <v>953</v>
      </c>
      <c r="P456" s="38">
        <v>606</v>
      </c>
      <c r="Q456" s="38">
        <v>71</v>
      </c>
      <c r="R456" s="38">
        <v>274</v>
      </c>
      <c r="S456" s="38">
        <f>SUM(Table1[[#This Row],[January]:[December]])</f>
        <v>5911</v>
      </c>
    </row>
    <row r="457" spans="1:19" ht="44.25" hidden="1">
      <c r="A457" s="38" t="str">
        <f>_xlfn.CONCAT(B457,"-",C457)</f>
        <v>505-Bath</v>
      </c>
      <c r="B457" s="38">
        <f>INDEX(Prefixes!$A$3:$B$22, MATCH(Data!C210,Prefixes!$B$3:$B$22, 1), 1)</f>
        <v>505</v>
      </c>
      <c r="C457" s="37" t="s">
        <v>39</v>
      </c>
      <c r="D457" s="38">
        <v>490206</v>
      </c>
      <c r="E457" s="36" t="s">
        <v>460</v>
      </c>
      <c r="F457" s="38">
        <v>43</v>
      </c>
      <c r="G457" s="38">
        <v>356</v>
      </c>
      <c r="H457" s="38">
        <v>88</v>
      </c>
      <c r="I457" s="38">
        <v>731</v>
      </c>
      <c r="J457" s="38">
        <v>334</v>
      </c>
      <c r="K457" s="38">
        <v>25</v>
      </c>
      <c r="L457" s="38">
        <v>894</v>
      </c>
      <c r="M457" s="38">
        <v>728</v>
      </c>
      <c r="N457" s="38">
        <v>256</v>
      </c>
      <c r="O457" s="38">
        <v>786</v>
      </c>
      <c r="P457" s="38">
        <v>19</v>
      </c>
      <c r="Q457" s="38">
        <v>873</v>
      </c>
      <c r="R457" s="38">
        <v>815</v>
      </c>
      <c r="S457" s="38">
        <f>SUM(Table1[[#This Row],[January]:[December]])</f>
        <v>5905</v>
      </c>
    </row>
    <row r="458" spans="1:19" hidden="1">
      <c r="A458" s="38" t="str">
        <f>_xlfn.CONCAT(B458,"-",C458)</f>
        <v>533-Microscopes</v>
      </c>
      <c r="B458" s="38">
        <f>INDEX(Prefixes!$A$3:$B$22, MATCH(Data!C742,Prefixes!$B$3:$B$22, 1), 1)</f>
        <v>533</v>
      </c>
      <c r="C458" s="37" t="s">
        <v>48</v>
      </c>
      <c r="D458" s="38">
        <v>490738</v>
      </c>
      <c r="E458" s="36" t="s">
        <v>673</v>
      </c>
      <c r="F458" s="38">
        <v>96</v>
      </c>
      <c r="G458" s="38">
        <v>913</v>
      </c>
      <c r="H458" s="38">
        <v>379</v>
      </c>
      <c r="I458" s="38">
        <v>29</v>
      </c>
      <c r="J458" s="38">
        <v>903</v>
      </c>
      <c r="K458" s="38">
        <v>751</v>
      </c>
      <c r="L458" s="38">
        <v>94</v>
      </c>
      <c r="M458" s="38">
        <v>241</v>
      </c>
      <c r="N458" s="38">
        <v>426</v>
      </c>
      <c r="O458" s="38">
        <v>801</v>
      </c>
      <c r="P458" s="38">
        <v>65</v>
      </c>
      <c r="Q458" s="38">
        <v>996</v>
      </c>
      <c r="R458" s="38">
        <v>302</v>
      </c>
      <c r="S458" s="38">
        <f>SUM(Table1[[#This Row],[January]:[December]])</f>
        <v>5900</v>
      </c>
    </row>
    <row r="459" spans="1:19" ht="44.25" hidden="1">
      <c r="A459" s="38" t="str">
        <f>_xlfn.CONCAT(B459,"-",C459)</f>
        <v>513-Bath</v>
      </c>
      <c r="B459" s="38">
        <f>INDEX(Prefixes!$A$3:$B$22, MATCH(Data!C195,Prefixes!$B$3:$B$22, 1), 1)</f>
        <v>513</v>
      </c>
      <c r="C459" s="37" t="s">
        <v>39</v>
      </c>
      <c r="D459" s="38">
        <v>490191</v>
      </c>
      <c r="E459" s="36" t="s">
        <v>434</v>
      </c>
      <c r="F459" s="38">
        <v>43</v>
      </c>
      <c r="G459" s="38">
        <v>392</v>
      </c>
      <c r="H459" s="38">
        <v>536</v>
      </c>
      <c r="I459" s="38">
        <v>479</v>
      </c>
      <c r="J459" s="38">
        <v>4</v>
      </c>
      <c r="K459" s="38">
        <v>935</v>
      </c>
      <c r="L459" s="38">
        <v>877</v>
      </c>
      <c r="M459" s="38">
        <v>822</v>
      </c>
      <c r="N459" s="38">
        <v>138</v>
      </c>
      <c r="O459" s="38">
        <v>111</v>
      </c>
      <c r="P459" s="38">
        <v>457</v>
      </c>
      <c r="Q459" s="38">
        <v>508</v>
      </c>
      <c r="R459" s="38">
        <v>639</v>
      </c>
      <c r="S459" s="38">
        <f>SUM(Table1[[#This Row],[January]:[December]])</f>
        <v>5898</v>
      </c>
    </row>
    <row r="460" spans="1:19" ht="44.25" hidden="1">
      <c r="A460" s="38" t="str">
        <f>_xlfn.CONCAT(B460,"-",C460)</f>
        <v>513-Centrifuges</v>
      </c>
      <c r="B460" s="38">
        <f>INDEX(Prefixes!$A$3:$B$22, MATCH(Data!C525,Prefixes!$B$3:$B$22, 1), 1)</f>
        <v>513</v>
      </c>
      <c r="C460" s="37" t="s">
        <v>43</v>
      </c>
      <c r="D460" s="38">
        <v>490521</v>
      </c>
      <c r="E460" s="36" t="s">
        <v>610</v>
      </c>
      <c r="F460" s="38">
        <v>13</v>
      </c>
      <c r="G460" s="38">
        <v>399</v>
      </c>
      <c r="H460" s="38">
        <v>436</v>
      </c>
      <c r="I460" s="38">
        <v>398</v>
      </c>
      <c r="J460" s="38">
        <v>22</v>
      </c>
      <c r="K460" s="38">
        <v>488</v>
      </c>
      <c r="L460" s="38">
        <v>778</v>
      </c>
      <c r="M460" s="38">
        <v>578</v>
      </c>
      <c r="N460" s="38">
        <v>580</v>
      </c>
      <c r="O460" s="38">
        <v>314</v>
      </c>
      <c r="P460" s="38">
        <v>105</v>
      </c>
      <c r="Q460" s="38">
        <v>997</v>
      </c>
      <c r="R460" s="38">
        <v>801</v>
      </c>
      <c r="S460" s="38">
        <f>SUM(Table1[[#This Row],[January]:[December]])</f>
        <v>5896</v>
      </c>
    </row>
    <row r="461" spans="1:19" ht="29.5" hidden="1">
      <c r="A461" s="38" t="str">
        <f>_xlfn.CONCAT(B461,"-",C461)</f>
        <v>500-Balances</v>
      </c>
      <c r="B461" s="38">
        <f>INDEX(Prefixes!$A$3:$B$22, MATCH(Data!C72,Prefixes!$B$3:$B$22, 1), 1)</f>
        <v>500</v>
      </c>
      <c r="C461" s="37" t="s">
        <v>75</v>
      </c>
      <c r="D461" s="38">
        <v>490068</v>
      </c>
      <c r="E461" s="36" t="s">
        <v>550</v>
      </c>
      <c r="F461" s="38">
        <v>63</v>
      </c>
      <c r="G461" s="38">
        <v>640</v>
      </c>
      <c r="H461" s="38">
        <v>880</v>
      </c>
      <c r="I461" s="38">
        <v>463</v>
      </c>
      <c r="J461" s="38">
        <v>589</v>
      </c>
      <c r="K461" s="38">
        <v>969</v>
      </c>
      <c r="L461" s="38">
        <v>167</v>
      </c>
      <c r="M461" s="38">
        <v>135</v>
      </c>
      <c r="N461" s="38">
        <v>324</v>
      </c>
      <c r="O461" s="38">
        <v>209</v>
      </c>
      <c r="P461" s="38">
        <v>828</v>
      </c>
      <c r="Q461" s="38">
        <v>483</v>
      </c>
      <c r="R461" s="38">
        <v>208</v>
      </c>
      <c r="S461" s="38">
        <f>SUM(Table1[[#This Row],[January]:[December]])</f>
        <v>5895</v>
      </c>
    </row>
    <row r="462" spans="1:19" hidden="1">
      <c r="A462" s="38" t="str">
        <f>_xlfn.CONCAT(B462,"-",C462)</f>
        <v>503-Gas Chromatographs</v>
      </c>
      <c r="B462" s="38">
        <f>INDEX(Prefixes!$A$3:$B$22, MATCH(Data!C685,Prefixes!$B$3:$B$22, 1), 1)</f>
        <v>503</v>
      </c>
      <c r="C462" s="37" t="s">
        <v>115</v>
      </c>
      <c r="D462" s="38">
        <v>490681</v>
      </c>
      <c r="E462" s="36" t="s">
        <v>150</v>
      </c>
      <c r="F462" s="38">
        <v>59</v>
      </c>
      <c r="G462" s="38">
        <v>80</v>
      </c>
      <c r="H462" s="38">
        <v>733</v>
      </c>
      <c r="I462" s="38">
        <v>560</v>
      </c>
      <c r="J462" s="38">
        <v>733</v>
      </c>
      <c r="K462" s="38">
        <v>307</v>
      </c>
      <c r="L462" s="38">
        <v>583</v>
      </c>
      <c r="M462" s="38">
        <v>504</v>
      </c>
      <c r="N462" s="38">
        <v>625</v>
      </c>
      <c r="O462" s="38">
        <v>889</v>
      </c>
      <c r="P462" s="38">
        <v>448</v>
      </c>
      <c r="Q462" s="38">
        <v>279</v>
      </c>
      <c r="R462" s="38">
        <v>149</v>
      </c>
      <c r="S462" s="38">
        <f>SUM(Table1[[#This Row],[January]:[December]])</f>
        <v>5890</v>
      </c>
    </row>
    <row r="463" spans="1:19" ht="29.5" hidden="1">
      <c r="A463" s="38" t="str">
        <f>_xlfn.CONCAT(B463,"-",C463)</f>
        <v>505-Evaporators</v>
      </c>
      <c r="B463" s="38">
        <f>INDEX(Prefixes!$A$3:$B$22, MATCH(Data!C649,Prefixes!$B$3:$B$22, 1), 1)</f>
        <v>505</v>
      </c>
      <c r="C463" s="37" t="s">
        <v>63</v>
      </c>
      <c r="D463" s="38">
        <v>490645</v>
      </c>
      <c r="E463" s="36" t="s">
        <v>613</v>
      </c>
      <c r="F463" s="38">
        <v>97</v>
      </c>
      <c r="G463" s="38">
        <v>451</v>
      </c>
      <c r="H463" s="38">
        <v>89</v>
      </c>
      <c r="I463" s="38">
        <v>293</v>
      </c>
      <c r="J463" s="38">
        <v>485</v>
      </c>
      <c r="K463" s="38">
        <v>838</v>
      </c>
      <c r="L463" s="38">
        <v>396</v>
      </c>
      <c r="M463" s="38">
        <v>904</v>
      </c>
      <c r="N463" s="38">
        <v>651</v>
      </c>
      <c r="O463" s="38">
        <v>790</v>
      </c>
      <c r="P463" s="38">
        <v>225</v>
      </c>
      <c r="Q463" s="38">
        <v>677</v>
      </c>
      <c r="R463" s="38">
        <v>88</v>
      </c>
      <c r="S463" s="38">
        <f>SUM(Table1[[#This Row],[January]:[December]])</f>
        <v>5887</v>
      </c>
    </row>
    <row r="464" spans="1:19" ht="29.5" hidden="1">
      <c r="A464" s="38" t="str">
        <f>_xlfn.CONCAT(B464,"-",C464)</f>
        <v>521-Microscopes</v>
      </c>
      <c r="B464" s="38">
        <f>INDEX(Prefixes!$A$3:$B$22, MATCH(Data!C738,Prefixes!$B$3:$B$22, 1), 1)</f>
        <v>521</v>
      </c>
      <c r="C464" s="37" t="s">
        <v>48</v>
      </c>
      <c r="D464" s="38">
        <v>490734</v>
      </c>
      <c r="E464" s="36" t="s">
        <v>636</v>
      </c>
      <c r="F464" s="38">
        <v>47</v>
      </c>
      <c r="G464" s="38">
        <v>578</v>
      </c>
      <c r="H464" s="38">
        <v>400</v>
      </c>
      <c r="I464" s="38">
        <v>248</v>
      </c>
      <c r="J464" s="38">
        <v>338</v>
      </c>
      <c r="K464" s="38">
        <v>999</v>
      </c>
      <c r="L464" s="38">
        <v>245</v>
      </c>
      <c r="M464" s="38">
        <v>926</v>
      </c>
      <c r="N464" s="38">
        <v>204</v>
      </c>
      <c r="O464" s="38">
        <v>937</v>
      </c>
      <c r="P464" s="38">
        <v>629</v>
      </c>
      <c r="Q464" s="38">
        <v>323</v>
      </c>
      <c r="R464" s="38">
        <v>56</v>
      </c>
      <c r="S464" s="38">
        <f>SUM(Table1[[#This Row],[January]:[December]])</f>
        <v>5883</v>
      </c>
    </row>
    <row r="465" spans="1:19" ht="29.5" hidden="1">
      <c r="A465" s="38" t="str">
        <f>_xlfn.CONCAT(B465,"-",C465)</f>
        <v>503-Balances</v>
      </c>
      <c r="B465" s="38">
        <f>INDEX(Prefixes!$A$3:$B$22, MATCH(Data!C136,Prefixes!$B$3:$B$22, 1), 1)</f>
        <v>503</v>
      </c>
      <c r="C465" s="37" t="s">
        <v>75</v>
      </c>
      <c r="D465" s="38">
        <v>490132</v>
      </c>
      <c r="E465" s="36" t="s">
        <v>703</v>
      </c>
      <c r="F465" s="38">
        <v>36</v>
      </c>
      <c r="G465" s="38">
        <v>25</v>
      </c>
      <c r="H465" s="38">
        <v>725</v>
      </c>
      <c r="I465" s="38">
        <v>571</v>
      </c>
      <c r="J465" s="38">
        <v>805</v>
      </c>
      <c r="K465" s="38">
        <v>223</v>
      </c>
      <c r="L465" s="38">
        <v>849</v>
      </c>
      <c r="M465" s="38">
        <v>75</v>
      </c>
      <c r="N465" s="38">
        <v>515</v>
      </c>
      <c r="O465" s="38">
        <v>371</v>
      </c>
      <c r="P465" s="38">
        <v>790</v>
      </c>
      <c r="Q465" s="38">
        <v>331</v>
      </c>
      <c r="R465" s="38">
        <v>602</v>
      </c>
      <c r="S465" s="38">
        <f>SUM(Table1[[#This Row],[January]:[December]])</f>
        <v>5882</v>
      </c>
    </row>
    <row r="466" spans="1:19" hidden="1">
      <c r="A466" s="38" t="str">
        <f>_xlfn.CONCAT(B466,"-",C466)</f>
        <v>513-Bath</v>
      </c>
      <c r="B466" s="38">
        <f>INDEX(Prefixes!$A$3:$B$22, MATCH(Data!C152,Prefixes!$B$3:$B$22, 1), 1)</f>
        <v>513</v>
      </c>
      <c r="C466" s="37" t="s">
        <v>39</v>
      </c>
      <c r="D466" s="38">
        <v>490148</v>
      </c>
      <c r="E466" s="36" t="s">
        <v>73</v>
      </c>
      <c r="F466" s="38">
        <v>57</v>
      </c>
      <c r="G466" s="38">
        <v>504</v>
      </c>
      <c r="H466" s="38">
        <v>206</v>
      </c>
      <c r="I466" s="38">
        <v>256</v>
      </c>
      <c r="J466" s="38">
        <v>259</v>
      </c>
      <c r="K466" s="38">
        <v>674</v>
      </c>
      <c r="L466" s="38">
        <v>708</v>
      </c>
      <c r="M466" s="38">
        <v>64</v>
      </c>
      <c r="N466" s="38">
        <v>839</v>
      </c>
      <c r="O466" s="38">
        <v>726</v>
      </c>
      <c r="P466" s="38">
        <v>53</v>
      </c>
      <c r="Q466" s="38">
        <v>746</v>
      </c>
      <c r="R466" s="38">
        <v>844</v>
      </c>
      <c r="S466" s="38">
        <f>SUM(Table1[[#This Row],[January]:[December]])</f>
        <v>5879</v>
      </c>
    </row>
    <row r="467" spans="1:19" ht="29.5" hidden="1">
      <c r="A467" s="38" t="str">
        <f>_xlfn.CONCAT(B467,"-",C467)</f>
        <v>513-Reactors</v>
      </c>
      <c r="B467" s="38">
        <f>INDEX(Prefixes!$A$3:$B$22, MATCH(Data!C769,Prefixes!$B$3:$B$22, 1), 1)</f>
        <v>513</v>
      </c>
      <c r="C467" s="37" t="s">
        <v>109</v>
      </c>
      <c r="D467" s="38">
        <v>490765</v>
      </c>
      <c r="E467" s="36" t="s">
        <v>493</v>
      </c>
      <c r="F467" s="38">
        <v>85</v>
      </c>
      <c r="G467" s="38">
        <v>807</v>
      </c>
      <c r="H467" s="38">
        <v>234</v>
      </c>
      <c r="I467" s="38">
        <v>612</v>
      </c>
      <c r="J467" s="38">
        <v>63</v>
      </c>
      <c r="K467" s="38">
        <v>455</v>
      </c>
      <c r="L467" s="38">
        <v>849</v>
      </c>
      <c r="M467" s="38">
        <v>663</v>
      </c>
      <c r="N467" s="38">
        <v>782</v>
      </c>
      <c r="O467" s="38">
        <v>880</v>
      </c>
      <c r="P467" s="38">
        <v>93</v>
      </c>
      <c r="Q467" s="38">
        <v>76</v>
      </c>
      <c r="R467" s="38">
        <v>365</v>
      </c>
      <c r="S467" s="38">
        <f>SUM(Table1[[#This Row],[January]:[December]])</f>
        <v>5879</v>
      </c>
    </row>
    <row r="468" spans="1:19" hidden="1">
      <c r="A468" s="38" t="str">
        <f>_xlfn.CONCAT(B468,"-",C468)</f>
        <v>513-Microscopes</v>
      </c>
      <c r="B468" s="38">
        <f>INDEX(Prefixes!$A$3:$B$22, MATCH(Data!C726,Prefixes!$B$3:$B$22, 1), 1)</f>
        <v>513</v>
      </c>
      <c r="C468" s="37" t="s">
        <v>48</v>
      </c>
      <c r="D468" s="38">
        <v>490722</v>
      </c>
      <c r="E468" s="36" t="s">
        <v>267</v>
      </c>
      <c r="F468" s="38">
        <v>7</v>
      </c>
      <c r="G468" s="38">
        <v>196</v>
      </c>
      <c r="H468" s="38">
        <v>211</v>
      </c>
      <c r="I468" s="38">
        <v>988</v>
      </c>
      <c r="J468" s="38">
        <v>222</v>
      </c>
      <c r="K468" s="38">
        <v>560</v>
      </c>
      <c r="L468" s="38">
        <v>844</v>
      </c>
      <c r="M468" s="38">
        <v>879</v>
      </c>
      <c r="N468" s="38">
        <v>272</v>
      </c>
      <c r="O468" s="38">
        <v>668</v>
      </c>
      <c r="P468" s="38">
        <v>586</v>
      </c>
      <c r="Q468" s="38">
        <v>366</v>
      </c>
      <c r="R468" s="38">
        <v>85</v>
      </c>
      <c r="S468" s="38">
        <f>SUM(Table1[[#This Row],[January]:[December]])</f>
        <v>5877</v>
      </c>
    </row>
    <row r="469" spans="1:19" hidden="1">
      <c r="A469" s="38" t="str">
        <f>_xlfn.CONCAT(B469,"-",C469)</f>
        <v>503-Centrifuges</v>
      </c>
      <c r="B469" s="38">
        <f>INDEX(Prefixes!$A$3:$B$22, MATCH(Data!C465,Prefixes!$B$3:$B$22, 1), 1)</f>
        <v>503</v>
      </c>
      <c r="C469" s="37" t="s">
        <v>43</v>
      </c>
      <c r="D469" s="38">
        <v>490461</v>
      </c>
      <c r="E469" s="36" t="s">
        <v>323</v>
      </c>
      <c r="F469" s="38">
        <v>34</v>
      </c>
      <c r="G469" s="38">
        <v>426</v>
      </c>
      <c r="H469" s="38">
        <v>545</v>
      </c>
      <c r="I469" s="38">
        <v>536</v>
      </c>
      <c r="J469" s="38">
        <v>204</v>
      </c>
      <c r="K469" s="38">
        <v>722</v>
      </c>
      <c r="L469" s="38">
        <v>605</v>
      </c>
      <c r="M469" s="38">
        <v>139</v>
      </c>
      <c r="N469" s="38">
        <v>944</v>
      </c>
      <c r="O469" s="38">
        <v>549</v>
      </c>
      <c r="P469" s="38">
        <v>342</v>
      </c>
      <c r="Q469" s="38">
        <v>316</v>
      </c>
      <c r="R469" s="38">
        <v>543</v>
      </c>
      <c r="S469" s="38">
        <f>SUM(Table1[[#This Row],[January]:[December]])</f>
        <v>5871</v>
      </c>
    </row>
    <row r="470" spans="1:19" ht="29.5" hidden="1">
      <c r="A470" s="38" t="str">
        <f>_xlfn.CONCAT(B470,"-",C470)</f>
        <v>513-Evaporators</v>
      </c>
      <c r="B470" s="38">
        <f>INDEX(Prefixes!$A$3:$B$22, MATCH(Data!C654,Prefixes!$B$3:$B$22, 1), 1)</f>
        <v>513</v>
      </c>
      <c r="C470" s="37" t="s">
        <v>63</v>
      </c>
      <c r="D470" s="38">
        <v>490650</v>
      </c>
      <c r="E470" s="36" t="s">
        <v>652</v>
      </c>
      <c r="F470" s="38">
        <v>58</v>
      </c>
      <c r="G470" s="38">
        <v>830</v>
      </c>
      <c r="H470" s="38">
        <v>378</v>
      </c>
      <c r="I470" s="38">
        <v>951</v>
      </c>
      <c r="J470" s="38">
        <v>621</v>
      </c>
      <c r="K470" s="38">
        <v>345</v>
      </c>
      <c r="L470" s="38">
        <v>660</v>
      </c>
      <c r="M470" s="38">
        <v>413</v>
      </c>
      <c r="N470" s="38">
        <v>461</v>
      </c>
      <c r="O470" s="38">
        <v>368</v>
      </c>
      <c r="P470" s="38">
        <v>136</v>
      </c>
      <c r="Q470" s="38">
        <v>285</v>
      </c>
      <c r="R470" s="38">
        <v>417</v>
      </c>
      <c r="S470" s="38">
        <f>SUM(Table1[[#This Row],[January]:[December]])</f>
        <v>5865</v>
      </c>
    </row>
    <row r="471" spans="1:19" hidden="1">
      <c r="A471" s="38" t="str">
        <f>_xlfn.CONCAT(B471,"-",C471)</f>
        <v>507-Microscopes</v>
      </c>
      <c r="B471" s="38">
        <f>INDEX(Prefixes!$A$3:$B$22, MATCH(Data!C724,Prefixes!$B$3:$B$22, 1), 1)</f>
        <v>507</v>
      </c>
      <c r="C471" s="37" t="s">
        <v>48</v>
      </c>
      <c r="D471" s="38">
        <v>490720</v>
      </c>
      <c r="E471" s="36" t="s">
        <v>336</v>
      </c>
      <c r="F471" s="38">
        <v>79</v>
      </c>
      <c r="G471" s="38">
        <v>860</v>
      </c>
      <c r="H471" s="38">
        <v>472</v>
      </c>
      <c r="I471" s="38">
        <v>570</v>
      </c>
      <c r="J471" s="38">
        <v>92</v>
      </c>
      <c r="K471" s="38">
        <v>780</v>
      </c>
      <c r="L471" s="38">
        <v>162</v>
      </c>
      <c r="M471" s="38">
        <v>660</v>
      </c>
      <c r="N471" s="38">
        <v>794</v>
      </c>
      <c r="O471" s="38">
        <v>894</v>
      </c>
      <c r="P471" s="38">
        <v>46</v>
      </c>
      <c r="Q471" s="38">
        <v>400</v>
      </c>
      <c r="R471" s="38">
        <v>133</v>
      </c>
      <c r="S471" s="38">
        <f>SUM(Table1[[#This Row],[January]:[December]])</f>
        <v>5863</v>
      </c>
    </row>
    <row r="472" spans="1:19" ht="44.25" hidden="1">
      <c r="A472" s="38" t="str">
        <f>_xlfn.CONCAT(B472,"-",C472)</f>
        <v>501-Microscopes</v>
      </c>
      <c r="B472" s="38">
        <f>INDEX(Prefixes!$A$3:$B$22, MATCH(Data!C737,Prefixes!$B$3:$B$22, 1), 1)</f>
        <v>501</v>
      </c>
      <c r="C472" s="37" t="s">
        <v>48</v>
      </c>
      <c r="D472" s="38">
        <v>490733</v>
      </c>
      <c r="E472" s="36" t="s">
        <v>624</v>
      </c>
      <c r="F472" s="38">
        <v>97</v>
      </c>
      <c r="G472" s="38">
        <v>791</v>
      </c>
      <c r="H472" s="38">
        <v>486</v>
      </c>
      <c r="I472" s="38">
        <v>422</v>
      </c>
      <c r="J472" s="38">
        <v>237</v>
      </c>
      <c r="K472" s="38">
        <v>913</v>
      </c>
      <c r="L472" s="38">
        <v>95</v>
      </c>
      <c r="M472" s="38">
        <v>922</v>
      </c>
      <c r="N472" s="38">
        <v>398</v>
      </c>
      <c r="O472" s="38">
        <v>874</v>
      </c>
      <c r="P472" s="38">
        <v>247</v>
      </c>
      <c r="Q472" s="38">
        <v>94</v>
      </c>
      <c r="R472" s="38">
        <v>384</v>
      </c>
      <c r="S472" s="38">
        <f>SUM(Table1[[#This Row],[January]:[December]])</f>
        <v>5863</v>
      </c>
    </row>
    <row r="473" spans="1:19" ht="29.5" hidden="1">
      <c r="A473" s="38" t="str">
        <f>_xlfn.CONCAT(B473,"-",C473)</f>
        <v>500-Balances</v>
      </c>
      <c r="B473" s="38">
        <f>INDEX(Prefixes!$A$3:$B$22, MATCH(Data!C66,Prefixes!$B$3:$B$22, 1), 1)</f>
        <v>500</v>
      </c>
      <c r="C473" s="37" t="s">
        <v>75</v>
      </c>
      <c r="D473" s="38">
        <v>490062</v>
      </c>
      <c r="E473" s="36" t="s">
        <v>319</v>
      </c>
      <c r="F473" s="38">
        <v>1</v>
      </c>
      <c r="G473" s="38">
        <v>717</v>
      </c>
      <c r="H473" s="38">
        <v>989</v>
      </c>
      <c r="I473" s="38">
        <v>143</v>
      </c>
      <c r="J473" s="38">
        <v>867</v>
      </c>
      <c r="K473" s="38">
        <v>290</v>
      </c>
      <c r="L473" s="38">
        <v>512</v>
      </c>
      <c r="M473" s="38">
        <v>186</v>
      </c>
      <c r="N473" s="38">
        <v>801</v>
      </c>
      <c r="O473" s="38">
        <v>1</v>
      </c>
      <c r="P473" s="38">
        <v>998</v>
      </c>
      <c r="Q473" s="38">
        <v>317</v>
      </c>
      <c r="R473" s="38">
        <v>41</v>
      </c>
      <c r="S473" s="38">
        <f>SUM(Table1[[#This Row],[January]:[December]])</f>
        <v>5862</v>
      </c>
    </row>
    <row r="474" spans="1:19" hidden="1">
      <c r="A474" s="38" t="str">
        <f>_xlfn.CONCAT(B474,"-",C474)</f>
        <v>519-Centrifuges</v>
      </c>
      <c r="B474" s="38">
        <f>INDEX(Prefixes!$A$3:$B$22, MATCH(Data!C430,Prefixes!$B$3:$B$22, 1), 1)</f>
        <v>519</v>
      </c>
      <c r="C474" s="37" t="s">
        <v>43</v>
      </c>
      <c r="D474" s="38">
        <v>490426</v>
      </c>
      <c r="E474" s="36" t="s">
        <v>175</v>
      </c>
      <c r="F474" s="38">
        <v>4</v>
      </c>
      <c r="G474" s="38">
        <v>881</v>
      </c>
      <c r="H474" s="38">
        <v>117</v>
      </c>
      <c r="I474" s="38">
        <v>875</v>
      </c>
      <c r="J474" s="38">
        <v>219</v>
      </c>
      <c r="K474" s="38">
        <v>880</v>
      </c>
      <c r="L474" s="38">
        <v>257</v>
      </c>
      <c r="M474" s="38">
        <v>629</v>
      </c>
      <c r="N474" s="38">
        <v>128</v>
      </c>
      <c r="O474" s="38">
        <v>601</v>
      </c>
      <c r="P474" s="38">
        <v>652</v>
      </c>
      <c r="Q474" s="38">
        <v>497</v>
      </c>
      <c r="R474" s="38">
        <v>121</v>
      </c>
      <c r="S474" s="38">
        <f>SUM(Table1[[#This Row],[January]:[December]])</f>
        <v>5857</v>
      </c>
    </row>
    <row r="475" spans="1:19" hidden="1">
      <c r="A475" s="38" t="str">
        <f>_xlfn.CONCAT(B475,"-",C475)</f>
        <v>529-Spectrophotometers</v>
      </c>
      <c r="B475" s="38">
        <f>INDEX(Prefixes!$A$3:$B$22, MATCH(Data!C800,Prefixes!$B$3:$B$22, 1), 1)</f>
        <v>529</v>
      </c>
      <c r="C475" s="37" t="s">
        <v>41</v>
      </c>
      <c r="D475" s="38">
        <v>490796</v>
      </c>
      <c r="E475" s="36" t="s">
        <v>263</v>
      </c>
      <c r="F475" s="38">
        <v>43</v>
      </c>
      <c r="G475" s="38">
        <v>38</v>
      </c>
      <c r="H475" s="38">
        <v>375</v>
      </c>
      <c r="I475" s="38">
        <v>828</v>
      </c>
      <c r="J475" s="38">
        <v>235</v>
      </c>
      <c r="K475" s="38">
        <v>889</v>
      </c>
      <c r="L475" s="38">
        <v>553</v>
      </c>
      <c r="M475" s="38">
        <v>123</v>
      </c>
      <c r="N475" s="38">
        <v>258</v>
      </c>
      <c r="O475" s="38">
        <v>863</v>
      </c>
      <c r="P475" s="38">
        <v>666</v>
      </c>
      <c r="Q475" s="38">
        <v>399</v>
      </c>
      <c r="R475" s="38">
        <v>628</v>
      </c>
      <c r="S475" s="38">
        <f>SUM(Table1[[#This Row],[January]:[December]])</f>
        <v>5855</v>
      </c>
    </row>
    <row r="476" spans="1:19" hidden="1">
      <c r="A476" s="38" t="str">
        <f>_xlfn.CONCAT(B476,"-",C476)</f>
        <v>513-Centrifuges</v>
      </c>
      <c r="B476" s="38">
        <f>INDEX(Prefixes!$A$3:$B$22, MATCH(Data!C422,Prefixes!$B$3:$B$22, 1), 1)</f>
        <v>513</v>
      </c>
      <c r="C476" s="37" t="s">
        <v>43</v>
      </c>
      <c r="D476" s="38">
        <v>490418</v>
      </c>
      <c r="E476" s="36" t="s">
        <v>123</v>
      </c>
      <c r="F476" s="38">
        <v>22</v>
      </c>
      <c r="G476" s="38">
        <v>115</v>
      </c>
      <c r="H476" s="38">
        <v>92</v>
      </c>
      <c r="I476" s="38">
        <v>879</v>
      </c>
      <c r="J476" s="38">
        <v>546</v>
      </c>
      <c r="K476" s="38">
        <v>177</v>
      </c>
      <c r="L476" s="38">
        <v>795</v>
      </c>
      <c r="M476" s="38">
        <v>773</v>
      </c>
      <c r="N476" s="38">
        <v>881</v>
      </c>
      <c r="O476" s="38">
        <v>497</v>
      </c>
      <c r="P476" s="38">
        <v>339</v>
      </c>
      <c r="Q476" s="38">
        <v>665</v>
      </c>
      <c r="R476" s="38">
        <v>95</v>
      </c>
      <c r="S476" s="38">
        <f>SUM(Table1[[#This Row],[January]:[December]])</f>
        <v>5854</v>
      </c>
    </row>
    <row r="477" spans="1:19" ht="29.5" hidden="1">
      <c r="A477" s="38" t="str">
        <f>_xlfn.CONCAT(B477,"-",C477)</f>
        <v>505-Spectrophotometers</v>
      </c>
      <c r="B477" s="38">
        <f>INDEX(Prefixes!$A$3:$B$22, MATCH(Data!C817,Prefixes!$B$3:$B$22, 1), 1)</f>
        <v>505</v>
      </c>
      <c r="C477" s="37" t="s">
        <v>41</v>
      </c>
      <c r="D477" s="38">
        <v>490813</v>
      </c>
      <c r="E477" s="36" t="s">
        <v>844</v>
      </c>
      <c r="F477" s="38">
        <v>45</v>
      </c>
      <c r="G477" s="38">
        <v>616</v>
      </c>
      <c r="H477" s="38">
        <v>555</v>
      </c>
      <c r="I477" s="38">
        <v>22</v>
      </c>
      <c r="J477" s="38">
        <v>152</v>
      </c>
      <c r="K477" s="38">
        <v>488</v>
      </c>
      <c r="L477" s="38">
        <v>867</v>
      </c>
      <c r="M477" s="38">
        <v>792</v>
      </c>
      <c r="N477" s="38">
        <v>444</v>
      </c>
      <c r="O477" s="38">
        <v>583</v>
      </c>
      <c r="P477" s="38">
        <v>39</v>
      </c>
      <c r="Q477" s="38">
        <v>935</v>
      </c>
      <c r="R477" s="38">
        <v>358</v>
      </c>
      <c r="S477" s="38">
        <f>SUM(Table1[[#This Row],[January]:[December]])</f>
        <v>5851</v>
      </c>
    </row>
    <row r="478" spans="1:19" hidden="1">
      <c r="A478" s="38" t="str">
        <f>_xlfn.CONCAT(B478,"-",C478)</f>
        <v>513-Centrifuges</v>
      </c>
      <c r="B478" s="38">
        <f>INDEX(Prefixes!$A$3:$B$22, MATCH(Data!C506,Prefixes!$B$3:$B$22, 1), 1)</f>
        <v>513</v>
      </c>
      <c r="C478" s="37" t="s">
        <v>43</v>
      </c>
      <c r="D478" s="38">
        <v>490502</v>
      </c>
      <c r="E478" s="36" t="s">
        <v>507</v>
      </c>
      <c r="F478" s="38">
        <v>68</v>
      </c>
      <c r="G478" s="38">
        <v>259</v>
      </c>
      <c r="H478" s="38">
        <v>679</v>
      </c>
      <c r="I478" s="38">
        <v>957</v>
      </c>
      <c r="J478" s="38">
        <v>499</v>
      </c>
      <c r="K478" s="38">
        <v>343</v>
      </c>
      <c r="L478" s="38">
        <v>243</v>
      </c>
      <c r="M478" s="38">
        <v>983</v>
      </c>
      <c r="N478" s="38">
        <v>118</v>
      </c>
      <c r="O478" s="38">
        <v>644</v>
      </c>
      <c r="P478" s="38">
        <v>450</v>
      </c>
      <c r="Q478" s="38">
        <v>663</v>
      </c>
      <c r="R478" s="38">
        <v>9</v>
      </c>
      <c r="S478" s="38">
        <f>SUM(Table1[[#This Row],[January]:[December]])</f>
        <v>5847</v>
      </c>
    </row>
    <row r="479" spans="1:19" hidden="1">
      <c r="A479" s="38" t="str">
        <f>_xlfn.CONCAT(B479,"-",C479)</f>
        <v>505-Centrifuges</v>
      </c>
      <c r="B479" s="38">
        <f>INDEX(Prefixes!$A$3:$B$22, MATCH(Data!C563,Prefixes!$B$3:$B$22, 1), 1)</f>
        <v>505</v>
      </c>
      <c r="C479" s="37" t="s">
        <v>43</v>
      </c>
      <c r="D479" s="38">
        <v>490559</v>
      </c>
      <c r="E479" s="36" t="s">
        <v>771</v>
      </c>
      <c r="F479" s="38">
        <v>21</v>
      </c>
      <c r="G479" s="38">
        <v>404</v>
      </c>
      <c r="H479" s="38">
        <v>986</v>
      </c>
      <c r="I479" s="38">
        <v>983</v>
      </c>
      <c r="J479" s="38">
        <v>458</v>
      </c>
      <c r="K479" s="38">
        <v>183</v>
      </c>
      <c r="L479" s="38">
        <v>7</v>
      </c>
      <c r="M479" s="38">
        <v>646</v>
      </c>
      <c r="N479" s="38">
        <v>161</v>
      </c>
      <c r="O479" s="38">
        <v>833</v>
      </c>
      <c r="P479" s="38">
        <v>175</v>
      </c>
      <c r="Q479" s="38">
        <v>175</v>
      </c>
      <c r="R479" s="38">
        <v>836</v>
      </c>
      <c r="S479" s="38">
        <f>SUM(Table1[[#This Row],[January]:[December]])</f>
        <v>5847</v>
      </c>
    </row>
    <row r="480" spans="1:19" ht="29.5" hidden="1">
      <c r="A480" s="38" t="str">
        <f>_xlfn.CONCAT(B480,"-",C480)</f>
        <v>513-Biohood</v>
      </c>
      <c r="B480" s="38">
        <f>INDEX(Prefixes!$A$3:$B$22, MATCH(Data!C259,Prefixes!$B$3:$B$22, 1), 1)</f>
        <v>513</v>
      </c>
      <c r="C480" s="37" t="s">
        <v>65</v>
      </c>
      <c r="D480" s="38">
        <v>490255</v>
      </c>
      <c r="E480" s="36" t="s">
        <v>859</v>
      </c>
      <c r="F480" s="38">
        <v>35</v>
      </c>
      <c r="G480" s="38">
        <v>275</v>
      </c>
      <c r="H480" s="38">
        <v>787</v>
      </c>
      <c r="I480" s="38">
        <v>557</v>
      </c>
      <c r="J480" s="38">
        <v>556</v>
      </c>
      <c r="K480" s="38">
        <v>642</v>
      </c>
      <c r="L480" s="38">
        <v>146</v>
      </c>
      <c r="M480" s="38">
        <v>26</v>
      </c>
      <c r="N480" s="38">
        <v>742</v>
      </c>
      <c r="O480" s="38">
        <v>864</v>
      </c>
      <c r="P480" s="38">
        <v>438</v>
      </c>
      <c r="Q480" s="38">
        <v>81</v>
      </c>
      <c r="R480" s="38">
        <v>730</v>
      </c>
      <c r="S480" s="38">
        <f>SUM(Table1[[#This Row],[January]:[December]])</f>
        <v>5844</v>
      </c>
    </row>
    <row r="481" spans="1:19" hidden="1">
      <c r="A481" s="38" t="str">
        <f>_xlfn.CONCAT(B481,"-",C481)</f>
        <v>521-Centrifuges</v>
      </c>
      <c r="B481" s="38">
        <f>INDEX(Prefixes!$A$3:$B$22, MATCH(Data!C424,Prefixes!$B$3:$B$22, 1), 1)</f>
        <v>521</v>
      </c>
      <c r="C481" s="37" t="s">
        <v>43</v>
      </c>
      <c r="D481" s="38">
        <v>490420</v>
      </c>
      <c r="E481" s="36" t="s">
        <v>151</v>
      </c>
      <c r="F481" s="38">
        <v>81</v>
      </c>
      <c r="G481" s="38">
        <v>96</v>
      </c>
      <c r="H481" s="38">
        <v>639</v>
      </c>
      <c r="I481" s="38">
        <v>620</v>
      </c>
      <c r="J481" s="38">
        <v>221</v>
      </c>
      <c r="K481" s="38">
        <v>916</v>
      </c>
      <c r="L481" s="38">
        <v>839</v>
      </c>
      <c r="M481" s="38">
        <v>142</v>
      </c>
      <c r="N481" s="38">
        <v>179</v>
      </c>
      <c r="O481" s="38">
        <v>531</v>
      </c>
      <c r="P481" s="38">
        <v>632</v>
      </c>
      <c r="Q481" s="38">
        <v>645</v>
      </c>
      <c r="R481" s="38">
        <v>378</v>
      </c>
      <c r="S481" s="38">
        <f>SUM(Table1[[#This Row],[January]:[December]])</f>
        <v>5838</v>
      </c>
    </row>
    <row r="482" spans="1:19" hidden="1">
      <c r="A482" s="38" t="str">
        <f>_xlfn.CONCAT(B482,"-",C482)</f>
        <v>523-Microscopes</v>
      </c>
      <c r="B482" s="38">
        <f>INDEX(Prefixes!$A$3:$B$22, MATCH(Data!C751,Prefixes!$B$3:$B$22, 1), 1)</f>
        <v>523</v>
      </c>
      <c r="C482" s="37" t="s">
        <v>48</v>
      </c>
      <c r="D482" s="38">
        <v>490747</v>
      </c>
      <c r="E482" s="36" t="s">
        <v>801</v>
      </c>
      <c r="F482" s="38">
        <v>99</v>
      </c>
      <c r="G482" s="38">
        <v>623</v>
      </c>
      <c r="H482" s="38">
        <v>685</v>
      </c>
      <c r="I482" s="38">
        <v>799</v>
      </c>
      <c r="J482" s="38">
        <v>147</v>
      </c>
      <c r="K482" s="38">
        <v>59</v>
      </c>
      <c r="L482" s="38">
        <v>523</v>
      </c>
      <c r="M482" s="38">
        <v>780</v>
      </c>
      <c r="N482" s="38">
        <v>640</v>
      </c>
      <c r="O482" s="38">
        <v>829</v>
      </c>
      <c r="P482" s="38">
        <v>13</v>
      </c>
      <c r="Q482" s="38">
        <v>65</v>
      </c>
      <c r="R482" s="38">
        <v>675</v>
      </c>
      <c r="S482" s="38">
        <f>SUM(Table1[[#This Row],[January]:[December]])</f>
        <v>5838</v>
      </c>
    </row>
    <row r="483" spans="1:19" hidden="1">
      <c r="A483" s="38" t="str">
        <f>_xlfn.CONCAT(B483,"-",C483)</f>
        <v>533-Analyzer</v>
      </c>
      <c r="B483" s="38">
        <f>INDEX(Prefixes!$A$3:$B$22, MATCH(Data!C33,Prefixes!$B$3:$B$22, 1), 1)</f>
        <v>533</v>
      </c>
      <c r="C483" s="37" t="s">
        <v>56</v>
      </c>
      <c r="D483" s="38">
        <v>490029</v>
      </c>
      <c r="E483" s="36" t="s">
        <v>807</v>
      </c>
      <c r="F483" s="38">
        <v>78</v>
      </c>
      <c r="G483" s="38">
        <v>971</v>
      </c>
      <c r="H483" s="38">
        <v>527</v>
      </c>
      <c r="I483" s="38">
        <v>753</v>
      </c>
      <c r="J483" s="38">
        <v>3</v>
      </c>
      <c r="K483" s="38">
        <v>677</v>
      </c>
      <c r="L483" s="38">
        <v>783</v>
      </c>
      <c r="M483" s="38">
        <v>293</v>
      </c>
      <c r="N483" s="38">
        <v>44</v>
      </c>
      <c r="O483" s="38">
        <v>559</v>
      </c>
      <c r="P483" s="38">
        <v>660</v>
      </c>
      <c r="Q483" s="38">
        <v>358</v>
      </c>
      <c r="R483" s="38">
        <v>209</v>
      </c>
      <c r="S483" s="38">
        <f>SUM(Table1[[#This Row],[January]:[December]])</f>
        <v>5837</v>
      </c>
    </row>
    <row r="484" spans="1:19" ht="44.25" hidden="1">
      <c r="A484" s="38" t="str">
        <f>_xlfn.CONCAT(B484,"-",C484)</f>
        <v>531-Balances</v>
      </c>
      <c r="B484" s="38">
        <f>INDEX(Prefixes!$A$3:$B$22, MATCH(Data!C104,Prefixes!$B$3:$B$22, 1), 1)</f>
        <v>531</v>
      </c>
      <c r="C484" s="37" t="s">
        <v>75</v>
      </c>
      <c r="D484" s="38">
        <v>490100</v>
      </c>
      <c r="E484" s="36" t="s">
        <v>446</v>
      </c>
      <c r="F484" s="38">
        <v>89</v>
      </c>
      <c r="G484" s="38">
        <v>132</v>
      </c>
      <c r="H484" s="38">
        <v>593</v>
      </c>
      <c r="I484" s="38">
        <v>726</v>
      </c>
      <c r="J484" s="38">
        <v>143</v>
      </c>
      <c r="K484" s="38">
        <v>765</v>
      </c>
      <c r="L484" s="38">
        <v>116</v>
      </c>
      <c r="M484" s="38">
        <v>566</v>
      </c>
      <c r="N484" s="38">
        <v>954</v>
      </c>
      <c r="O484" s="38">
        <v>128</v>
      </c>
      <c r="P484" s="38">
        <v>311</v>
      </c>
      <c r="Q484" s="38">
        <v>978</v>
      </c>
      <c r="R484" s="38">
        <v>419</v>
      </c>
      <c r="S484" s="38">
        <f>SUM(Table1[[#This Row],[January]:[December]])</f>
        <v>5831</v>
      </c>
    </row>
    <row r="485" spans="1:19" ht="29.5" hidden="1">
      <c r="A485" s="38" t="str">
        <f>_xlfn.CONCAT(B485,"-",C485)</f>
        <v>529-Centrifuges</v>
      </c>
      <c r="B485" s="38">
        <f>INDEX(Prefixes!$A$3:$B$22, MATCH(Data!C471,Prefixes!$B$3:$B$22, 1), 1)</f>
        <v>529</v>
      </c>
      <c r="C485" s="37" t="s">
        <v>43</v>
      </c>
      <c r="D485" s="38">
        <v>490467</v>
      </c>
      <c r="E485" s="36" t="s">
        <v>346</v>
      </c>
      <c r="F485" s="38">
        <v>47</v>
      </c>
      <c r="G485" s="38">
        <v>686</v>
      </c>
      <c r="H485" s="38">
        <v>861</v>
      </c>
      <c r="I485" s="38">
        <v>722</v>
      </c>
      <c r="J485" s="38">
        <v>218</v>
      </c>
      <c r="K485" s="38">
        <v>858</v>
      </c>
      <c r="L485" s="38">
        <v>4</v>
      </c>
      <c r="M485" s="38">
        <v>149</v>
      </c>
      <c r="N485" s="38">
        <v>35</v>
      </c>
      <c r="O485" s="38">
        <v>393</v>
      </c>
      <c r="P485" s="38">
        <v>364</v>
      </c>
      <c r="Q485" s="38">
        <v>675</v>
      </c>
      <c r="R485" s="38">
        <v>865</v>
      </c>
      <c r="S485" s="38">
        <f>SUM(Table1[[#This Row],[January]:[December]])</f>
        <v>5830</v>
      </c>
    </row>
    <row r="486" spans="1:19" ht="29.5" hidden="1">
      <c r="A486" s="38" t="str">
        <f>_xlfn.CONCAT(B486,"-",C486)</f>
        <v>501-Balances</v>
      </c>
      <c r="B486" s="38">
        <f>INDEX(Prefixes!$A$3:$B$22, MATCH(Data!C97,Prefixes!$B$3:$B$22, 1), 1)</f>
        <v>501</v>
      </c>
      <c r="C486" s="37" t="s">
        <v>75</v>
      </c>
      <c r="D486" s="38">
        <v>490093</v>
      </c>
      <c r="E486" s="36" t="s">
        <v>365</v>
      </c>
      <c r="F486" s="38">
        <v>41</v>
      </c>
      <c r="G486" s="38">
        <v>855</v>
      </c>
      <c r="H486" s="38">
        <v>391</v>
      </c>
      <c r="I486" s="38">
        <v>340</v>
      </c>
      <c r="J486" s="38">
        <v>162</v>
      </c>
      <c r="K486" s="38">
        <v>632</v>
      </c>
      <c r="L486" s="38">
        <v>700</v>
      </c>
      <c r="M486" s="38">
        <v>89</v>
      </c>
      <c r="N486" s="38">
        <v>915</v>
      </c>
      <c r="O486" s="38">
        <v>100</v>
      </c>
      <c r="P486" s="38">
        <v>602</v>
      </c>
      <c r="Q486" s="38">
        <v>987</v>
      </c>
      <c r="R486" s="38">
        <v>55</v>
      </c>
      <c r="S486" s="38">
        <f>SUM(Table1[[#This Row],[January]:[December]])</f>
        <v>5828</v>
      </c>
    </row>
    <row r="487" spans="1:19" hidden="1">
      <c r="A487" s="38" t="str">
        <f>_xlfn.CONCAT(B487,"-",C487)</f>
        <v>513-Bath</v>
      </c>
      <c r="B487" s="38">
        <f>INDEX(Prefixes!$A$3:$B$22, MATCH(Data!C164,Prefixes!$B$3:$B$22, 1), 1)</f>
        <v>513</v>
      </c>
      <c r="C487" s="37" t="s">
        <v>39</v>
      </c>
      <c r="D487" s="38">
        <v>490160</v>
      </c>
      <c r="E487" s="36" t="s">
        <v>183</v>
      </c>
      <c r="F487" s="38">
        <v>79</v>
      </c>
      <c r="G487" s="38">
        <v>860</v>
      </c>
      <c r="H487" s="38">
        <v>911</v>
      </c>
      <c r="I487" s="38">
        <v>466</v>
      </c>
      <c r="J487" s="38">
        <v>200</v>
      </c>
      <c r="K487" s="38">
        <v>876</v>
      </c>
      <c r="L487" s="38">
        <v>47</v>
      </c>
      <c r="M487" s="38">
        <v>819</v>
      </c>
      <c r="N487" s="38">
        <v>90</v>
      </c>
      <c r="O487" s="38">
        <v>110</v>
      </c>
      <c r="P487" s="38">
        <v>411</v>
      </c>
      <c r="Q487" s="38">
        <v>533</v>
      </c>
      <c r="R487" s="38">
        <v>503</v>
      </c>
      <c r="S487" s="38">
        <f>SUM(Table1[[#This Row],[January]:[December]])</f>
        <v>5826</v>
      </c>
    </row>
    <row r="488" spans="1:19" hidden="1">
      <c r="A488" s="38" t="str">
        <f>_xlfn.CONCAT(B488,"-",C488)</f>
        <v>505-Gas Chromatographs</v>
      </c>
      <c r="B488" s="38">
        <f>INDEX(Prefixes!$A$3:$B$22, MATCH(Data!C687,Prefixes!$B$3:$B$22, 1), 1)</f>
        <v>505</v>
      </c>
      <c r="C488" s="37" t="s">
        <v>115</v>
      </c>
      <c r="D488" s="38">
        <v>490683</v>
      </c>
      <c r="E488" s="36" t="s">
        <v>169</v>
      </c>
      <c r="F488" s="38">
        <v>65</v>
      </c>
      <c r="G488" s="38">
        <v>48</v>
      </c>
      <c r="H488" s="38">
        <v>91</v>
      </c>
      <c r="I488" s="38">
        <v>230</v>
      </c>
      <c r="J488" s="38">
        <v>545</v>
      </c>
      <c r="K488" s="38">
        <v>950</v>
      </c>
      <c r="L488" s="38">
        <v>417</v>
      </c>
      <c r="M488" s="38">
        <v>903</v>
      </c>
      <c r="N488" s="38">
        <v>613</v>
      </c>
      <c r="O488" s="38">
        <v>247</v>
      </c>
      <c r="P488" s="38">
        <v>901</v>
      </c>
      <c r="Q488" s="38">
        <v>562</v>
      </c>
      <c r="R488" s="38">
        <v>319</v>
      </c>
      <c r="S488" s="38">
        <f>SUM(Table1[[#This Row],[January]:[December]])</f>
        <v>5826</v>
      </c>
    </row>
    <row r="489" spans="1:19" hidden="1">
      <c r="A489" s="38" t="str">
        <f>_xlfn.CONCAT(B489,"-",C489)</f>
        <v>519-Balances</v>
      </c>
      <c r="B489" s="38">
        <f>INDEX(Prefixes!$A$3:$B$22, MATCH(Data!C140,Prefixes!$B$3:$B$22, 1), 1)</f>
        <v>519</v>
      </c>
      <c r="C489" s="37" t="s">
        <v>75</v>
      </c>
      <c r="D489" s="38">
        <v>490136</v>
      </c>
      <c r="E489" s="36" t="s">
        <v>869</v>
      </c>
      <c r="F489" s="38">
        <v>65</v>
      </c>
      <c r="G489" s="38">
        <v>936</v>
      </c>
      <c r="H489" s="38">
        <v>101</v>
      </c>
      <c r="I489" s="38">
        <v>272</v>
      </c>
      <c r="J489" s="38">
        <v>70</v>
      </c>
      <c r="K489" s="38">
        <v>523</v>
      </c>
      <c r="L489" s="38">
        <v>952</v>
      </c>
      <c r="M489" s="38">
        <v>219</v>
      </c>
      <c r="N489" s="38">
        <v>282</v>
      </c>
      <c r="O489" s="38">
        <v>918</v>
      </c>
      <c r="P489" s="38">
        <v>887</v>
      </c>
      <c r="Q489" s="38">
        <v>33</v>
      </c>
      <c r="R489" s="38">
        <v>632</v>
      </c>
      <c r="S489" s="38">
        <f>SUM(Table1[[#This Row],[January]:[December]])</f>
        <v>5825</v>
      </c>
    </row>
    <row r="490" spans="1:19" ht="44.25" hidden="1">
      <c r="A490" s="38" t="str">
        <f>_xlfn.CONCAT(B490,"-",C490)</f>
        <v>509-Centrifuges</v>
      </c>
      <c r="B490" s="38">
        <f>INDEX(Prefixes!$A$3:$B$22, MATCH(Data!C515,Prefixes!$B$3:$B$22, 1), 1)</f>
        <v>509</v>
      </c>
      <c r="C490" s="37" t="s">
        <v>43</v>
      </c>
      <c r="D490" s="38">
        <v>490511</v>
      </c>
      <c r="E490" s="36" t="s">
        <v>548</v>
      </c>
      <c r="F490" s="38">
        <v>97</v>
      </c>
      <c r="G490" s="38">
        <v>898</v>
      </c>
      <c r="H490" s="38">
        <v>458</v>
      </c>
      <c r="I490" s="38">
        <v>751</v>
      </c>
      <c r="J490" s="38">
        <v>738</v>
      </c>
      <c r="K490" s="38">
        <v>7</v>
      </c>
      <c r="L490" s="38">
        <v>365</v>
      </c>
      <c r="M490" s="38">
        <v>70</v>
      </c>
      <c r="N490" s="38">
        <v>407</v>
      </c>
      <c r="O490" s="38">
        <v>544</v>
      </c>
      <c r="P490" s="38">
        <v>475</v>
      </c>
      <c r="Q490" s="38">
        <v>541</v>
      </c>
      <c r="R490" s="38">
        <v>570</v>
      </c>
      <c r="S490" s="38">
        <f>SUM(Table1[[#This Row],[January]:[December]])</f>
        <v>5824</v>
      </c>
    </row>
    <row r="491" spans="1:19" hidden="1">
      <c r="A491" s="38" t="str">
        <f>_xlfn.CONCAT(B491,"-",C491)</f>
        <v>509-Analyzer</v>
      </c>
      <c r="B491" s="38">
        <f>INDEX(Prefixes!$A$3:$B$22, MATCH(Data!C11,Prefixes!$B$3:$B$22, 1), 1)</f>
        <v>509</v>
      </c>
      <c r="C491" s="37" t="s">
        <v>56</v>
      </c>
      <c r="D491" s="38">
        <v>490007</v>
      </c>
      <c r="E491" s="36" t="s">
        <v>153</v>
      </c>
      <c r="F491" s="38">
        <v>82</v>
      </c>
      <c r="G491" s="38">
        <v>673</v>
      </c>
      <c r="H491" s="38">
        <v>86</v>
      </c>
      <c r="I491" s="38">
        <v>604</v>
      </c>
      <c r="J491" s="38">
        <v>269</v>
      </c>
      <c r="K491" s="38">
        <v>606</v>
      </c>
      <c r="L491" s="38">
        <v>236</v>
      </c>
      <c r="M491" s="38">
        <v>594</v>
      </c>
      <c r="N491" s="38">
        <v>27</v>
      </c>
      <c r="O491" s="38">
        <v>585</v>
      </c>
      <c r="P491" s="38">
        <v>723</v>
      </c>
      <c r="Q491" s="38">
        <v>741</v>
      </c>
      <c r="R491" s="38">
        <v>674</v>
      </c>
      <c r="S491" s="38">
        <f>SUM(Table1[[#This Row],[January]:[December]])</f>
        <v>5818</v>
      </c>
    </row>
    <row r="492" spans="1:19" hidden="1">
      <c r="A492" s="38" t="str">
        <f>_xlfn.CONCAT(B492,"-",C492)</f>
        <v>503-Balances</v>
      </c>
      <c r="B492" s="38">
        <f>INDEX(Prefixes!$A$3:$B$22, MATCH(Data!C75,Prefixes!$B$3:$B$22, 1), 1)</f>
        <v>503</v>
      </c>
      <c r="C492" s="37" t="s">
        <v>75</v>
      </c>
      <c r="D492" s="38">
        <v>490071</v>
      </c>
      <c r="E492" s="36" t="s">
        <v>173</v>
      </c>
      <c r="F492" s="38">
        <v>36</v>
      </c>
      <c r="G492" s="38">
        <v>645</v>
      </c>
      <c r="H492" s="38">
        <v>476</v>
      </c>
      <c r="I492" s="38">
        <v>169</v>
      </c>
      <c r="J492" s="38">
        <v>101</v>
      </c>
      <c r="K492" s="38">
        <v>4</v>
      </c>
      <c r="L492" s="38">
        <v>853</v>
      </c>
      <c r="M492" s="38">
        <v>204</v>
      </c>
      <c r="N492" s="38">
        <v>76</v>
      </c>
      <c r="O492" s="38">
        <v>985</v>
      </c>
      <c r="P492" s="38">
        <v>813</v>
      </c>
      <c r="Q492" s="38">
        <v>852</v>
      </c>
      <c r="R492" s="38">
        <v>637</v>
      </c>
      <c r="S492" s="38">
        <f>SUM(Table1[[#This Row],[January]:[December]])</f>
        <v>5815</v>
      </c>
    </row>
    <row r="493" spans="1:19" ht="29.5" hidden="1">
      <c r="A493" s="38" t="str">
        <f>_xlfn.CONCAT(B493,"-",C493)</f>
        <v>500-Centrifuges</v>
      </c>
      <c r="B493" s="38">
        <f>INDEX(Prefixes!$A$3:$B$22, MATCH(Data!C508,Prefixes!$B$3:$B$22, 1), 1)</f>
        <v>500</v>
      </c>
      <c r="C493" s="37" t="s">
        <v>43</v>
      </c>
      <c r="D493" s="38">
        <v>490504</v>
      </c>
      <c r="E493" s="36" t="s">
        <v>509</v>
      </c>
      <c r="F493" s="38">
        <v>64</v>
      </c>
      <c r="G493" s="38">
        <v>803</v>
      </c>
      <c r="H493" s="38">
        <v>392</v>
      </c>
      <c r="I493" s="38">
        <v>329</v>
      </c>
      <c r="J493" s="38">
        <v>363</v>
      </c>
      <c r="K493" s="38">
        <v>991</v>
      </c>
      <c r="L493" s="38">
        <v>247</v>
      </c>
      <c r="M493" s="38">
        <v>470</v>
      </c>
      <c r="N493" s="38">
        <v>378</v>
      </c>
      <c r="O493" s="38">
        <v>917</v>
      </c>
      <c r="P493" s="38">
        <v>45</v>
      </c>
      <c r="Q493" s="38">
        <v>480</v>
      </c>
      <c r="R493" s="38">
        <v>397</v>
      </c>
      <c r="S493" s="38">
        <f>SUM(Table1[[#This Row],[January]:[December]])</f>
        <v>5812</v>
      </c>
    </row>
    <row r="494" spans="1:19" hidden="1">
      <c r="A494" s="38" t="str">
        <f>_xlfn.CONCAT(B494,"-",C494)</f>
        <v>515-Centrifuges</v>
      </c>
      <c r="B494" s="38">
        <f>INDEX(Prefixes!$A$3:$B$22, MATCH(Data!C357,Prefixes!$B$3:$B$22, 1), 1)</f>
        <v>515</v>
      </c>
      <c r="C494" s="37" t="s">
        <v>43</v>
      </c>
      <c r="D494" s="38">
        <v>490353</v>
      </c>
      <c r="E494" s="36" t="s">
        <v>805</v>
      </c>
      <c r="F494" s="38">
        <v>33</v>
      </c>
      <c r="G494" s="38">
        <v>577</v>
      </c>
      <c r="H494" s="38">
        <v>37</v>
      </c>
      <c r="I494" s="38">
        <v>990</v>
      </c>
      <c r="J494" s="38">
        <v>383</v>
      </c>
      <c r="K494" s="38">
        <v>665</v>
      </c>
      <c r="L494" s="38">
        <v>150</v>
      </c>
      <c r="M494" s="38">
        <v>454</v>
      </c>
      <c r="N494" s="38">
        <v>272</v>
      </c>
      <c r="O494" s="38">
        <v>973</v>
      </c>
      <c r="P494" s="38">
        <v>286</v>
      </c>
      <c r="Q494" s="38">
        <v>616</v>
      </c>
      <c r="R494" s="38">
        <v>406</v>
      </c>
      <c r="S494" s="38">
        <f>SUM(Table1[[#This Row],[January]:[December]])</f>
        <v>5809</v>
      </c>
    </row>
    <row r="495" spans="1:19" ht="29.5" hidden="1">
      <c r="A495" s="38" t="str">
        <f>_xlfn.CONCAT(B495,"-",C495)</f>
        <v>507-Glove Boxes</v>
      </c>
      <c r="B495" s="38">
        <f>INDEX(Prefixes!$A$3:$B$22, MATCH(Data!C697,Prefixes!$B$3:$B$22, 1), 1)</f>
        <v>507</v>
      </c>
      <c r="C495" s="37" t="s">
        <v>45</v>
      </c>
      <c r="D495" s="38">
        <v>490693</v>
      </c>
      <c r="E495" s="36" t="s">
        <v>215</v>
      </c>
      <c r="F495" s="38">
        <v>57</v>
      </c>
      <c r="G495" s="38">
        <v>214</v>
      </c>
      <c r="H495" s="38">
        <v>286</v>
      </c>
      <c r="I495" s="38">
        <v>698</v>
      </c>
      <c r="J495" s="38">
        <v>189</v>
      </c>
      <c r="K495" s="38">
        <v>465</v>
      </c>
      <c r="L495" s="38">
        <v>887</v>
      </c>
      <c r="M495" s="38">
        <v>806</v>
      </c>
      <c r="N495" s="38">
        <v>677</v>
      </c>
      <c r="O495" s="38">
        <v>144</v>
      </c>
      <c r="P495" s="38">
        <v>422</v>
      </c>
      <c r="Q495" s="38">
        <v>211</v>
      </c>
      <c r="R495" s="38">
        <v>809</v>
      </c>
      <c r="S495" s="38">
        <f>SUM(Table1[[#This Row],[January]:[December]])</f>
        <v>5808</v>
      </c>
    </row>
    <row r="496" spans="1:19" hidden="1">
      <c r="A496" s="38" t="str">
        <f>_xlfn.CONCAT(B496,"-",C496)</f>
        <v>505-Centrifuges</v>
      </c>
      <c r="B496" s="38">
        <f>INDEX(Prefixes!$A$3:$B$22, MATCH(Data!C466,Prefixes!$B$3:$B$22, 1), 1)</f>
        <v>505</v>
      </c>
      <c r="C496" s="37" t="s">
        <v>43</v>
      </c>
      <c r="D496" s="38">
        <v>490462</v>
      </c>
      <c r="E496" s="36" t="s">
        <v>325</v>
      </c>
      <c r="F496" s="38">
        <v>51</v>
      </c>
      <c r="G496" s="38">
        <v>441</v>
      </c>
      <c r="H496" s="38">
        <v>609</v>
      </c>
      <c r="I496" s="38">
        <v>467</v>
      </c>
      <c r="J496" s="38">
        <v>100</v>
      </c>
      <c r="K496" s="38">
        <v>223</v>
      </c>
      <c r="L496" s="38">
        <v>307</v>
      </c>
      <c r="M496" s="38">
        <v>848</v>
      </c>
      <c r="N496" s="38">
        <v>21</v>
      </c>
      <c r="O496" s="38">
        <v>758</v>
      </c>
      <c r="P496" s="38">
        <v>623</v>
      </c>
      <c r="Q496" s="38">
        <v>982</v>
      </c>
      <c r="R496" s="38">
        <v>426</v>
      </c>
      <c r="S496" s="38">
        <f>SUM(Table1[[#This Row],[January]:[December]])</f>
        <v>5805</v>
      </c>
    </row>
    <row r="497" spans="1:19" ht="29.5" hidden="1">
      <c r="A497" s="38" t="str">
        <f>_xlfn.CONCAT(B497,"-",C497)</f>
        <v>513-Gas Chromatographs</v>
      </c>
      <c r="B497" s="38">
        <f>INDEX(Prefixes!$A$3:$B$22, MATCH(Data!C682,Prefixes!$B$3:$B$22, 1), 1)</f>
        <v>513</v>
      </c>
      <c r="C497" s="37" t="s">
        <v>115</v>
      </c>
      <c r="D497" s="38">
        <v>490678</v>
      </c>
      <c r="E497" s="36" t="s">
        <v>595</v>
      </c>
      <c r="F497" s="38">
        <v>50</v>
      </c>
      <c r="G497" s="38">
        <v>755</v>
      </c>
      <c r="H497" s="38">
        <v>132</v>
      </c>
      <c r="I497" s="38">
        <v>194</v>
      </c>
      <c r="J497" s="38">
        <v>791</v>
      </c>
      <c r="K497" s="38">
        <v>135</v>
      </c>
      <c r="L497" s="38">
        <v>878</v>
      </c>
      <c r="M497" s="38">
        <v>560</v>
      </c>
      <c r="N497" s="38">
        <v>707</v>
      </c>
      <c r="O497" s="38">
        <v>349</v>
      </c>
      <c r="P497" s="38">
        <v>505</v>
      </c>
      <c r="Q497" s="38">
        <v>718</v>
      </c>
      <c r="R497" s="38">
        <v>80</v>
      </c>
      <c r="S497" s="38">
        <f>SUM(Table1[[#This Row],[January]:[December]])</f>
        <v>5804</v>
      </c>
    </row>
    <row r="498" spans="1:19" hidden="1">
      <c r="A498" s="38" t="str">
        <f>_xlfn.CONCAT(B498,"-",C498)</f>
        <v>513-Autoclave</v>
      </c>
      <c r="B498" s="38">
        <f>INDEX(Prefixes!$A$3:$B$22, MATCH(Data!C51,Prefixes!$B$3:$B$22, 1), 1)</f>
        <v>513</v>
      </c>
      <c r="C498" s="37" t="s">
        <v>82</v>
      </c>
      <c r="D498" s="38">
        <v>490047</v>
      </c>
      <c r="E498" s="36" t="s">
        <v>413</v>
      </c>
      <c r="F498" s="38">
        <v>33</v>
      </c>
      <c r="G498" s="38">
        <v>376</v>
      </c>
      <c r="H498" s="38">
        <v>550</v>
      </c>
      <c r="I498" s="38">
        <v>365</v>
      </c>
      <c r="J498" s="38">
        <v>544</v>
      </c>
      <c r="K498" s="38">
        <v>632</v>
      </c>
      <c r="L498" s="38">
        <v>874</v>
      </c>
      <c r="M498" s="38">
        <v>367</v>
      </c>
      <c r="N498" s="38">
        <v>665</v>
      </c>
      <c r="O498" s="38">
        <v>129</v>
      </c>
      <c r="P498" s="38">
        <v>427</v>
      </c>
      <c r="Q498" s="38">
        <v>719</v>
      </c>
      <c r="R498" s="38">
        <v>149</v>
      </c>
      <c r="S498" s="38">
        <f>SUM(Table1[[#This Row],[January]:[December]])</f>
        <v>5797</v>
      </c>
    </row>
    <row r="499" spans="1:19" hidden="1">
      <c r="A499" s="38" t="str">
        <f>_xlfn.CONCAT(B499,"-",C499)</f>
        <v>513-Spectrophotometers</v>
      </c>
      <c r="B499" s="38">
        <f>INDEX(Prefixes!$A$3:$B$22, MATCH(Data!C796,Prefixes!$B$3:$B$22, 1), 1)</f>
        <v>513</v>
      </c>
      <c r="C499" s="37" t="s">
        <v>41</v>
      </c>
      <c r="D499" s="38">
        <v>490792</v>
      </c>
      <c r="E499" s="36" t="s">
        <v>101</v>
      </c>
      <c r="F499" s="38">
        <v>19</v>
      </c>
      <c r="G499" s="38">
        <v>208</v>
      </c>
      <c r="H499" s="38">
        <v>234</v>
      </c>
      <c r="I499" s="38">
        <v>645</v>
      </c>
      <c r="J499" s="38">
        <v>785</v>
      </c>
      <c r="K499" s="38">
        <v>662</v>
      </c>
      <c r="L499" s="38">
        <v>361</v>
      </c>
      <c r="M499" s="38">
        <v>352</v>
      </c>
      <c r="N499" s="38">
        <v>684</v>
      </c>
      <c r="O499" s="38">
        <v>668</v>
      </c>
      <c r="P499" s="38">
        <v>771</v>
      </c>
      <c r="Q499" s="38">
        <v>170</v>
      </c>
      <c r="R499" s="38">
        <v>257</v>
      </c>
      <c r="S499" s="38">
        <f>SUM(Table1[[#This Row],[January]:[December]])</f>
        <v>5797</v>
      </c>
    </row>
    <row r="500" spans="1:19" hidden="1">
      <c r="A500" s="38" t="str">
        <f>_xlfn.CONCAT(B500,"-",C500)</f>
        <v>509-Microscopes</v>
      </c>
      <c r="B500" s="38">
        <f>INDEX(Prefixes!$A$3:$B$22, MATCH(Data!C710,Prefixes!$B$3:$B$22, 1), 1)</f>
        <v>509</v>
      </c>
      <c r="C500" s="37" t="s">
        <v>48</v>
      </c>
      <c r="D500" s="38">
        <v>490706</v>
      </c>
      <c r="E500" s="36" t="s">
        <v>779</v>
      </c>
      <c r="F500" s="38">
        <v>29</v>
      </c>
      <c r="G500" s="38">
        <v>751</v>
      </c>
      <c r="H500" s="38">
        <v>871</v>
      </c>
      <c r="I500" s="38">
        <v>804</v>
      </c>
      <c r="J500" s="38">
        <v>429</v>
      </c>
      <c r="K500" s="38">
        <v>184</v>
      </c>
      <c r="L500" s="38">
        <v>124</v>
      </c>
      <c r="M500" s="38">
        <v>683</v>
      </c>
      <c r="N500" s="38">
        <v>168</v>
      </c>
      <c r="O500" s="38">
        <v>479</v>
      </c>
      <c r="P500" s="38">
        <v>791</v>
      </c>
      <c r="Q500" s="38">
        <v>479</v>
      </c>
      <c r="R500" s="38">
        <v>33</v>
      </c>
      <c r="S500" s="38">
        <f>SUM(Table1[[#This Row],[January]:[December]])</f>
        <v>5796</v>
      </c>
    </row>
    <row r="501" spans="1:19" ht="29.5" hidden="1">
      <c r="A501" s="38" t="str">
        <f>_xlfn.CONCAT(B501,"-",C501)</f>
        <v>527-Balances</v>
      </c>
      <c r="B501" s="38">
        <f>INDEX(Prefixes!$A$3:$B$22, MATCH(Data!C117,Prefixes!$B$3:$B$22, 1), 1)</f>
        <v>527</v>
      </c>
      <c r="C501" s="37" t="s">
        <v>75</v>
      </c>
      <c r="D501" s="38">
        <v>490113</v>
      </c>
      <c r="E501" s="36" t="s">
        <v>549</v>
      </c>
      <c r="F501" s="38">
        <v>4</v>
      </c>
      <c r="G501" s="38">
        <v>862</v>
      </c>
      <c r="H501" s="38">
        <v>54</v>
      </c>
      <c r="I501" s="38">
        <v>319</v>
      </c>
      <c r="J501" s="38">
        <v>325</v>
      </c>
      <c r="K501" s="38">
        <v>878</v>
      </c>
      <c r="L501" s="38">
        <v>115</v>
      </c>
      <c r="M501" s="38">
        <v>623</v>
      </c>
      <c r="N501" s="38">
        <v>611</v>
      </c>
      <c r="O501" s="38">
        <v>92</v>
      </c>
      <c r="P501" s="38">
        <v>765</v>
      </c>
      <c r="Q501" s="38">
        <v>450</v>
      </c>
      <c r="R501" s="38">
        <v>700</v>
      </c>
      <c r="S501" s="38">
        <f>SUM(Table1[[#This Row],[January]:[December]])</f>
        <v>5794</v>
      </c>
    </row>
    <row r="502" spans="1:19" hidden="1">
      <c r="A502" s="38" t="str">
        <f>_xlfn.CONCAT(B502,"-",C502)</f>
        <v>529-Centrifuges</v>
      </c>
      <c r="B502" s="38">
        <f>INDEX(Prefixes!$A$3:$B$22, MATCH(Data!C573,Prefixes!$B$3:$B$22, 1), 1)</f>
        <v>529</v>
      </c>
      <c r="C502" s="37" t="s">
        <v>43</v>
      </c>
      <c r="D502" s="38">
        <v>490569</v>
      </c>
      <c r="E502" s="36" t="s">
        <v>806</v>
      </c>
      <c r="F502" s="38">
        <v>61</v>
      </c>
      <c r="G502" s="38">
        <v>505</v>
      </c>
      <c r="H502" s="38">
        <v>6</v>
      </c>
      <c r="I502" s="38">
        <v>962</v>
      </c>
      <c r="J502" s="38">
        <v>467</v>
      </c>
      <c r="K502" s="38">
        <v>387</v>
      </c>
      <c r="L502" s="38">
        <v>74</v>
      </c>
      <c r="M502" s="38">
        <v>773</v>
      </c>
      <c r="N502" s="38">
        <v>640</v>
      </c>
      <c r="O502" s="38">
        <v>157</v>
      </c>
      <c r="P502" s="38">
        <v>335</v>
      </c>
      <c r="Q502" s="38">
        <v>665</v>
      </c>
      <c r="R502" s="38">
        <v>823</v>
      </c>
      <c r="S502" s="38">
        <f>SUM(Table1[[#This Row],[January]:[December]])</f>
        <v>5794</v>
      </c>
    </row>
    <row r="503" spans="1:19" ht="29.5" hidden="1">
      <c r="A503" s="38" t="str">
        <f>_xlfn.CONCAT(B503,"-",C503)</f>
        <v>529-Bath</v>
      </c>
      <c r="B503" s="38">
        <f>INDEX(Prefixes!$A$3:$B$22, MATCH(Data!C231,Prefixes!$B$3:$B$22, 1), 1)</f>
        <v>529</v>
      </c>
      <c r="C503" s="37" t="s">
        <v>39</v>
      </c>
      <c r="D503" s="38">
        <v>490227</v>
      </c>
      <c r="E503" s="36" t="s">
        <v>519</v>
      </c>
      <c r="F503" s="38">
        <v>47</v>
      </c>
      <c r="G503" s="38">
        <v>712</v>
      </c>
      <c r="H503" s="38">
        <v>304</v>
      </c>
      <c r="I503" s="38">
        <v>647</v>
      </c>
      <c r="J503" s="38">
        <v>997</v>
      </c>
      <c r="K503" s="38">
        <v>578</v>
      </c>
      <c r="L503" s="38">
        <v>354</v>
      </c>
      <c r="M503" s="38">
        <v>202</v>
      </c>
      <c r="N503" s="38">
        <v>372</v>
      </c>
      <c r="O503" s="38">
        <v>655</v>
      </c>
      <c r="P503" s="38">
        <v>129</v>
      </c>
      <c r="Q503" s="38">
        <v>267</v>
      </c>
      <c r="R503" s="38">
        <v>575</v>
      </c>
      <c r="S503" s="38">
        <f>SUM(Table1[[#This Row],[January]:[December]])</f>
        <v>5792</v>
      </c>
    </row>
    <row r="504" spans="1:19" hidden="1">
      <c r="A504" s="38" t="str">
        <f>_xlfn.CONCAT(B504,"-",C504)</f>
        <v>505-Cell Harvesters</v>
      </c>
      <c r="B504" s="38">
        <f>INDEX(Prefixes!$A$3:$B$22, MATCH(Data!C342,Prefixes!$B$3:$B$22, 1), 1)</f>
        <v>505</v>
      </c>
      <c r="C504" s="37" t="s">
        <v>71</v>
      </c>
      <c r="D504" s="38">
        <v>490338</v>
      </c>
      <c r="E504" s="36" t="s">
        <v>738</v>
      </c>
      <c r="F504" s="38">
        <v>97</v>
      </c>
      <c r="G504" s="38">
        <v>440</v>
      </c>
      <c r="H504" s="38">
        <v>423</v>
      </c>
      <c r="I504" s="38">
        <v>182</v>
      </c>
      <c r="J504" s="38">
        <v>858</v>
      </c>
      <c r="K504" s="38">
        <v>570</v>
      </c>
      <c r="L504" s="38">
        <v>692</v>
      </c>
      <c r="M504" s="38">
        <v>388</v>
      </c>
      <c r="N504" s="38">
        <v>380</v>
      </c>
      <c r="O504" s="38">
        <v>914</v>
      </c>
      <c r="P504" s="38">
        <v>657</v>
      </c>
      <c r="Q504" s="38">
        <v>256</v>
      </c>
      <c r="R504" s="38">
        <v>17</v>
      </c>
      <c r="S504" s="38">
        <f>SUM(Table1[[#This Row],[January]:[December]])</f>
        <v>5777</v>
      </c>
    </row>
    <row r="505" spans="1:19" ht="29.5" hidden="1">
      <c r="A505" s="38" t="str">
        <f>_xlfn.CONCAT(B505,"-",C505)</f>
        <v>505-Bath</v>
      </c>
      <c r="B505" s="38">
        <f>INDEX(Prefixes!$A$3:$B$22, MATCH(Data!C188,Prefixes!$B$3:$B$22, 1), 1)</f>
        <v>505</v>
      </c>
      <c r="C505" s="37" t="s">
        <v>39</v>
      </c>
      <c r="D505" s="38">
        <v>490184</v>
      </c>
      <c r="E505" s="36" t="s">
        <v>40</v>
      </c>
      <c r="F505" s="38">
        <v>93</v>
      </c>
      <c r="G505" s="38">
        <v>605</v>
      </c>
      <c r="H505" s="38">
        <v>838</v>
      </c>
      <c r="I505" s="38">
        <v>997</v>
      </c>
      <c r="J505" s="38">
        <v>418</v>
      </c>
      <c r="K505" s="38">
        <v>639</v>
      </c>
      <c r="L505" s="38">
        <v>479</v>
      </c>
      <c r="M505" s="38">
        <v>94</v>
      </c>
      <c r="N505" s="38">
        <v>493</v>
      </c>
      <c r="O505" s="38">
        <v>258</v>
      </c>
      <c r="P505" s="38">
        <v>48</v>
      </c>
      <c r="Q505" s="38">
        <v>701</v>
      </c>
      <c r="R505" s="38">
        <v>204</v>
      </c>
      <c r="S505" s="38">
        <f>SUM(Table1[[#This Row],[January]:[December]])</f>
        <v>5774</v>
      </c>
    </row>
    <row r="506" spans="1:19" hidden="1">
      <c r="A506" s="38" t="str">
        <f>_xlfn.CONCAT(B506,"-",C506)</f>
        <v>527-Centrifuges</v>
      </c>
      <c r="B506" s="38">
        <f>INDEX(Prefixes!$A$3:$B$22, MATCH(Data!C426,Prefixes!$B$3:$B$22, 1), 1)</f>
        <v>527</v>
      </c>
      <c r="C506" s="37" t="s">
        <v>43</v>
      </c>
      <c r="D506" s="38">
        <v>490422</v>
      </c>
      <c r="E506" s="36" t="s">
        <v>157</v>
      </c>
      <c r="F506" s="38">
        <v>32</v>
      </c>
      <c r="G506" s="38">
        <v>236</v>
      </c>
      <c r="H506" s="38">
        <v>765</v>
      </c>
      <c r="I506" s="38">
        <v>551</v>
      </c>
      <c r="J506" s="38">
        <v>808</v>
      </c>
      <c r="K506" s="38">
        <v>554</v>
      </c>
      <c r="L506" s="38">
        <v>104</v>
      </c>
      <c r="M506" s="38">
        <v>611</v>
      </c>
      <c r="N506" s="38">
        <v>879</v>
      </c>
      <c r="O506" s="38">
        <v>211</v>
      </c>
      <c r="P506" s="38">
        <v>240</v>
      </c>
      <c r="Q506" s="38">
        <v>1</v>
      </c>
      <c r="R506" s="38">
        <v>803</v>
      </c>
      <c r="S506" s="38">
        <f>SUM(Table1[[#This Row],[January]:[December]])</f>
        <v>5763</v>
      </c>
    </row>
    <row r="507" spans="1:19" ht="44.25" hidden="1">
      <c r="A507" s="38" t="str">
        <f>_xlfn.CONCAT(B507,"-",C507)</f>
        <v>500-Reactors</v>
      </c>
      <c r="B507" s="38">
        <f>INDEX(Prefixes!$A$3:$B$22, MATCH(Data!C759,Prefixes!$B$3:$B$22, 1), 1)</f>
        <v>500</v>
      </c>
      <c r="C507" s="37" t="s">
        <v>109</v>
      </c>
      <c r="D507" s="38">
        <v>490755</v>
      </c>
      <c r="E507" s="36" t="s">
        <v>110</v>
      </c>
      <c r="F507" s="38">
        <v>88</v>
      </c>
      <c r="G507" s="38">
        <v>891</v>
      </c>
      <c r="H507" s="38">
        <v>567</v>
      </c>
      <c r="I507" s="38">
        <v>698</v>
      </c>
      <c r="J507" s="38">
        <v>919</v>
      </c>
      <c r="K507" s="38">
        <v>269</v>
      </c>
      <c r="L507" s="38">
        <v>497</v>
      </c>
      <c r="M507" s="38">
        <v>28</v>
      </c>
      <c r="N507" s="38">
        <v>666</v>
      </c>
      <c r="O507" s="38">
        <v>506</v>
      </c>
      <c r="P507" s="38">
        <v>151</v>
      </c>
      <c r="Q507" s="38">
        <v>544</v>
      </c>
      <c r="R507" s="38">
        <v>23</v>
      </c>
      <c r="S507" s="38">
        <f>SUM(Table1[[#This Row],[January]:[December]])</f>
        <v>5759</v>
      </c>
    </row>
    <row r="508" spans="1:19" hidden="1">
      <c r="A508" s="38" t="str">
        <f>_xlfn.CONCAT(B508,"-",C508)</f>
        <v>513-Analyzer</v>
      </c>
      <c r="B508" s="38">
        <f>INDEX(Prefixes!$A$3:$B$22, MATCH(Data!C12,Prefixes!$B$3:$B$22, 1), 1)</f>
        <v>513</v>
      </c>
      <c r="C508" s="37" t="s">
        <v>56</v>
      </c>
      <c r="D508" s="38">
        <v>490008</v>
      </c>
      <c r="E508" s="36" t="s">
        <v>190</v>
      </c>
      <c r="F508" s="38">
        <v>22</v>
      </c>
      <c r="G508" s="38">
        <v>339</v>
      </c>
      <c r="H508" s="38">
        <v>879</v>
      </c>
      <c r="I508" s="38">
        <v>902</v>
      </c>
      <c r="J508" s="38">
        <v>530</v>
      </c>
      <c r="K508" s="38">
        <v>142</v>
      </c>
      <c r="L508" s="38">
        <v>442</v>
      </c>
      <c r="M508" s="38">
        <v>813</v>
      </c>
      <c r="N508" s="38">
        <v>8</v>
      </c>
      <c r="O508" s="38">
        <v>725</v>
      </c>
      <c r="P508" s="38">
        <v>185</v>
      </c>
      <c r="Q508" s="38">
        <v>47</v>
      </c>
      <c r="R508" s="38">
        <v>743</v>
      </c>
      <c r="S508" s="38">
        <f>SUM(Table1[[#This Row],[January]:[December]])</f>
        <v>5755</v>
      </c>
    </row>
    <row r="509" spans="1:19" ht="29.5" hidden="1">
      <c r="A509" s="38" t="str">
        <f>_xlfn.CONCAT(B509,"-",C509)</f>
        <v>513-Gas Chromatographs</v>
      </c>
      <c r="B509" s="38">
        <f>INDEX(Prefixes!$A$3:$B$22, MATCH(Data!C686,Prefixes!$B$3:$B$22, 1), 1)</f>
        <v>513</v>
      </c>
      <c r="C509" s="37" t="s">
        <v>115</v>
      </c>
      <c r="D509" s="38">
        <v>490682</v>
      </c>
      <c r="E509" s="36" t="s">
        <v>164</v>
      </c>
      <c r="F509" s="38">
        <v>88</v>
      </c>
      <c r="G509" s="38">
        <v>118</v>
      </c>
      <c r="H509" s="38">
        <v>427</v>
      </c>
      <c r="I509" s="38">
        <v>703</v>
      </c>
      <c r="J509" s="38">
        <v>777</v>
      </c>
      <c r="K509" s="38">
        <v>777</v>
      </c>
      <c r="L509" s="38">
        <v>661</v>
      </c>
      <c r="M509" s="38">
        <v>250</v>
      </c>
      <c r="N509" s="38">
        <v>210</v>
      </c>
      <c r="O509" s="38">
        <v>299</v>
      </c>
      <c r="P509" s="38">
        <v>109</v>
      </c>
      <c r="Q509" s="38">
        <v>643</v>
      </c>
      <c r="R509" s="38">
        <v>776</v>
      </c>
      <c r="S509" s="38">
        <f>SUM(Table1[[#This Row],[January]:[December]])</f>
        <v>5750</v>
      </c>
    </row>
    <row r="510" spans="1:19" hidden="1">
      <c r="A510" s="38" t="str">
        <f>_xlfn.CONCAT(B510,"-",C510)</f>
        <v>505-Centrifuges</v>
      </c>
      <c r="B510" s="38">
        <f>INDEX(Prefixes!$A$3:$B$22, MATCH(Data!C503,Prefixes!$B$3:$B$22, 1), 1)</f>
        <v>505</v>
      </c>
      <c r="C510" s="37" t="s">
        <v>43</v>
      </c>
      <c r="D510" s="38">
        <v>490499</v>
      </c>
      <c r="E510" s="36" t="s">
        <v>447</v>
      </c>
      <c r="F510" s="38">
        <v>45</v>
      </c>
      <c r="G510" s="38">
        <v>749</v>
      </c>
      <c r="H510" s="38">
        <v>512</v>
      </c>
      <c r="I510" s="38">
        <v>476</v>
      </c>
      <c r="J510" s="38">
        <v>314</v>
      </c>
      <c r="K510" s="38">
        <v>169</v>
      </c>
      <c r="L510" s="38">
        <v>144</v>
      </c>
      <c r="M510" s="38">
        <v>956</v>
      </c>
      <c r="N510" s="38">
        <v>472</v>
      </c>
      <c r="O510" s="38">
        <v>119</v>
      </c>
      <c r="P510" s="38">
        <v>906</v>
      </c>
      <c r="Q510" s="38">
        <v>47</v>
      </c>
      <c r="R510" s="38">
        <v>885</v>
      </c>
      <c r="S510" s="38">
        <f>SUM(Table1[[#This Row],[January]:[December]])</f>
        <v>5749</v>
      </c>
    </row>
    <row r="511" spans="1:19" hidden="1">
      <c r="A511" s="38" t="str">
        <f>_xlfn.CONCAT(B511,"-",C511)</f>
        <v>513-Centrifuges</v>
      </c>
      <c r="B511" s="38">
        <f>INDEX(Prefixes!$A$3:$B$22, MATCH(Data!C344,Prefixes!$B$3:$B$22, 1), 1)</f>
        <v>513</v>
      </c>
      <c r="C511" s="37" t="s">
        <v>43</v>
      </c>
      <c r="D511" s="38">
        <v>490340</v>
      </c>
      <c r="E511" s="36" t="s">
        <v>132</v>
      </c>
      <c r="F511" s="38">
        <v>3</v>
      </c>
      <c r="G511" s="38">
        <v>624</v>
      </c>
      <c r="H511" s="38">
        <v>296</v>
      </c>
      <c r="I511" s="38">
        <v>919</v>
      </c>
      <c r="J511" s="38">
        <v>64</v>
      </c>
      <c r="K511" s="38">
        <v>272</v>
      </c>
      <c r="L511" s="38">
        <v>100</v>
      </c>
      <c r="M511" s="38">
        <v>259</v>
      </c>
      <c r="N511" s="38">
        <v>748</v>
      </c>
      <c r="O511" s="38">
        <v>224</v>
      </c>
      <c r="P511" s="38">
        <v>908</v>
      </c>
      <c r="Q511" s="38">
        <v>653</v>
      </c>
      <c r="R511" s="38">
        <v>676</v>
      </c>
      <c r="S511" s="38">
        <f>SUM(Table1[[#This Row],[January]:[December]])</f>
        <v>5743</v>
      </c>
    </row>
    <row r="512" spans="1:19" hidden="1">
      <c r="A512" s="38" t="str">
        <f>_xlfn.CONCAT(B512,"-",C512)</f>
        <v>513-Centrifuges</v>
      </c>
      <c r="B512" s="38">
        <f>INDEX(Prefixes!$A$3:$B$22, MATCH(Data!C580,Prefixes!$B$3:$B$22, 1), 1)</f>
        <v>513</v>
      </c>
      <c r="C512" s="37" t="s">
        <v>43</v>
      </c>
      <c r="D512" s="38">
        <v>490576</v>
      </c>
      <c r="E512" s="36" t="s">
        <v>836</v>
      </c>
      <c r="F512" s="38">
        <v>19</v>
      </c>
      <c r="G512" s="38">
        <v>739</v>
      </c>
      <c r="H512" s="38">
        <v>119</v>
      </c>
      <c r="I512" s="38">
        <v>391</v>
      </c>
      <c r="J512" s="38">
        <v>788</v>
      </c>
      <c r="K512" s="38">
        <v>832</v>
      </c>
      <c r="L512" s="38">
        <v>785</v>
      </c>
      <c r="M512" s="38">
        <v>359</v>
      </c>
      <c r="N512" s="38">
        <v>249</v>
      </c>
      <c r="O512" s="38">
        <v>185</v>
      </c>
      <c r="P512" s="38">
        <v>664</v>
      </c>
      <c r="Q512" s="38">
        <v>398</v>
      </c>
      <c r="R512" s="38">
        <v>232</v>
      </c>
      <c r="S512" s="38">
        <f>SUM(Table1[[#This Row],[January]:[December]])</f>
        <v>5741</v>
      </c>
    </row>
    <row r="513" spans="1:19" hidden="1">
      <c r="A513" s="38" t="str">
        <f>_xlfn.CONCAT(B513,"-",C513)</f>
        <v>519-Spectrophotometers</v>
      </c>
      <c r="B513" s="38">
        <f>INDEX(Prefixes!$A$3:$B$22, MATCH(Data!C773,Prefixes!$B$3:$B$22, 1), 1)</f>
        <v>519</v>
      </c>
      <c r="C513" s="37" t="s">
        <v>41</v>
      </c>
      <c r="D513" s="38">
        <v>490769</v>
      </c>
      <c r="E513" s="36" t="s">
        <v>763</v>
      </c>
      <c r="F513" s="38">
        <v>17</v>
      </c>
      <c r="G513" s="38">
        <v>0</v>
      </c>
      <c r="H513" s="38">
        <v>730</v>
      </c>
      <c r="I513" s="38">
        <v>473</v>
      </c>
      <c r="J513" s="38">
        <v>384</v>
      </c>
      <c r="K513" s="38">
        <v>118</v>
      </c>
      <c r="L513" s="38">
        <v>336</v>
      </c>
      <c r="M513" s="38">
        <v>231</v>
      </c>
      <c r="N513" s="38">
        <v>868</v>
      </c>
      <c r="O513" s="38">
        <v>722</v>
      </c>
      <c r="P513" s="38">
        <v>748</v>
      </c>
      <c r="Q513" s="38">
        <v>724</v>
      </c>
      <c r="R513" s="38">
        <v>407</v>
      </c>
      <c r="S513" s="38">
        <f>SUM(Table1[[#This Row],[January]:[December]])</f>
        <v>5741</v>
      </c>
    </row>
    <row r="514" spans="1:19" ht="29.5" hidden="1">
      <c r="A514" s="38" t="str">
        <f>_xlfn.CONCAT(B514,"-",C514)</f>
        <v>533-Centrifuges</v>
      </c>
      <c r="B514" s="38">
        <f>INDEX(Prefixes!$A$3:$B$22, MATCH(Data!C582,Prefixes!$B$3:$B$22, 1), 1)</f>
        <v>533</v>
      </c>
      <c r="C514" s="37" t="s">
        <v>43</v>
      </c>
      <c r="D514" s="38">
        <v>490578</v>
      </c>
      <c r="E514" s="36" t="s">
        <v>840</v>
      </c>
      <c r="F514" s="38">
        <v>37</v>
      </c>
      <c r="G514" s="38">
        <v>285</v>
      </c>
      <c r="H514" s="38">
        <v>413</v>
      </c>
      <c r="I514" s="38">
        <v>241</v>
      </c>
      <c r="J514" s="38">
        <v>131</v>
      </c>
      <c r="K514" s="38">
        <v>3</v>
      </c>
      <c r="L514" s="38">
        <v>613</v>
      </c>
      <c r="M514" s="38">
        <v>863</v>
      </c>
      <c r="N514" s="38">
        <v>628</v>
      </c>
      <c r="O514" s="38">
        <v>665</v>
      </c>
      <c r="P514" s="38">
        <v>398</v>
      </c>
      <c r="Q514" s="38">
        <v>870</v>
      </c>
      <c r="R514" s="38">
        <v>625</v>
      </c>
      <c r="S514" s="38">
        <f>SUM(Table1[[#This Row],[January]:[December]])</f>
        <v>5735</v>
      </c>
    </row>
    <row r="515" spans="1:19" hidden="1">
      <c r="A515" s="38" t="str">
        <f>_xlfn.CONCAT(B515,"-",C515)</f>
        <v>507-Cell Disrupters</v>
      </c>
      <c r="B515" s="38">
        <f>INDEX(Prefixes!$A$3:$B$22, MATCH(Data!C303,Prefixes!$B$3:$B$22, 1), 1)</f>
        <v>507</v>
      </c>
      <c r="C515" s="37" t="s">
        <v>50</v>
      </c>
      <c r="D515" s="38">
        <v>490299</v>
      </c>
      <c r="E515" s="36" t="s">
        <v>292</v>
      </c>
      <c r="F515" s="38">
        <v>61</v>
      </c>
      <c r="G515" s="38">
        <v>38</v>
      </c>
      <c r="H515" s="38">
        <v>675</v>
      </c>
      <c r="I515" s="38">
        <v>14</v>
      </c>
      <c r="J515" s="38">
        <v>580</v>
      </c>
      <c r="K515" s="38">
        <v>491</v>
      </c>
      <c r="L515" s="38">
        <v>325</v>
      </c>
      <c r="M515" s="38">
        <v>507</v>
      </c>
      <c r="N515" s="38">
        <v>869</v>
      </c>
      <c r="O515" s="38">
        <v>772</v>
      </c>
      <c r="P515" s="38">
        <v>538</v>
      </c>
      <c r="Q515" s="38">
        <v>298</v>
      </c>
      <c r="R515" s="38">
        <v>625</v>
      </c>
      <c r="S515" s="38">
        <f>SUM(Table1[[#This Row],[January]:[December]])</f>
        <v>5732</v>
      </c>
    </row>
    <row r="516" spans="1:19" ht="29.5" hidden="1">
      <c r="A516" s="38" t="str">
        <f>_xlfn.CONCAT(B516,"-",C516)</f>
        <v>500-Autoclave</v>
      </c>
      <c r="B516" s="38">
        <f>INDEX(Prefixes!$A$3:$B$22, MATCH(Data!C63,Prefixes!$B$3:$B$22, 1), 1)</f>
        <v>500</v>
      </c>
      <c r="C516" s="37" t="s">
        <v>82</v>
      </c>
      <c r="D516" s="38">
        <v>490059</v>
      </c>
      <c r="E516" s="36" t="s">
        <v>623</v>
      </c>
      <c r="F516" s="38">
        <v>29</v>
      </c>
      <c r="G516" s="38">
        <v>85</v>
      </c>
      <c r="H516" s="38">
        <v>798</v>
      </c>
      <c r="I516" s="38">
        <v>726</v>
      </c>
      <c r="J516" s="38">
        <v>922</v>
      </c>
      <c r="K516" s="38">
        <v>59</v>
      </c>
      <c r="L516" s="38">
        <v>391</v>
      </c>
      <c r="M516" s="38">
        <v>970</v>
      </c>
      <c r="N516" s="38">
        <v>8</v>
      </c>
      <c r="O516" s="38">
        <v>362</v>
      </c>
      <c r="P516" s="38">
        <v>362</v>
      </c>
      <c r="Q516" s="38">
        <v>562</v>
      </c>
      <c r="R516" s="38">
        <v>485</v>
      </c>
      <c r="S516" s="38">
        <f>SUM(Table1[[#This Row],[January]:[December]])</f>
        <v>5730</v>
      </c>
    </row>
    <row r="517" spans="1:19" hidden="1">
      <c r="A517" s="38" t="str">
        <f>_xlfn.CONCAT(B517,"-",C517)</f>
        <v>503-Centrifuges</v>
      </c>
      <c r="B517" s="38">
        <f>INDEX(Prefixes!$A$3:$B$22, MATCH(Data!C409,Prefixes!$B$3:$B$22, 1), 1)</f>
        <v>503</v>
      </c>
      <c r="C517" s="37" t="s">
        <v>43</v>
      </c>
      <c r="D517" s="38">
        <v>490405</v>
      </c>
      <c r="E517" s="36" t="s">
        <v>176</v>
      </c>
      <c r="F517" s="38">
        <v>56</v>
      </c>
      <c r="G517" s="38">
        <v>765</v>
      </c>
      <c r="H517" s="38">
        <v>761</v>
      </c>
      <c r="I517" s="38">
        <v>875</v>
      </c>
      <c r="J517" s="38">
        <v>927</v>
      </c>
      <c r="K517" s="38">
        <v>4</v>
      </c>
      <c r="L517" s="38">
        <v>64</v>
      </c>
      <c r="M517" s="38">
        <v>238</v>
      </c>
      <c r="N517" s="38">
        <v>100</v>
      </c>
      <c r="O517" s="38">
        <v>909</v>
      </c>
      <c r="P517" s="38">
        <v>183</v>
      </c>
      <c r="Q517" s="38">
        <v>785</v>
      </c>
      <c r="R517" s="38">
        <v>119</v>
      </c>
      <c r="S517" s="38">
        <f>SUM(Table1[[#This Row],[January]:[December]])</f>
        <v>5730</v>
      </c>
    </row>
    <row r="518" spans="1:19" hidden="1">
      <c r="A518" s="38" t="str">
        <f>_xlfn.CONCAT(B518,"-",C518)</f>
        <v>513-Desiccators</v>
      </c>
      <c r="B518" s="38">
        <f>INDEX(Prefixes!$A$3:$B$22, MATCH(Data!C627,Prefixes!$B$3:$B$22, 1), 1)</f>
        <v>513</v>
      </c>
      <c r="C518" s="37" t="s">
        <v>37</v>
      </c>
      <c r="D518" s="38">
        <v>490623</v>
      </c>
      <c r="E518" s="36" t="s">
        <v>731</v>
      </c>
      <c r="F518" s="38">
        <v>49</v>
      </c>
      <c r="G518" s="38">
        <v>34</v>
      </c>
      <c r="H518" s="38">
        <v>566</v>
      </c>
      <c r="I518" s="38">
        <v>263</v>
      </c>
      <c r="J518" s="38">
        <v>374</v>
      </c>
      <c r="K518" s="38">
        <v>67</v>
      </c>
      <c r="L518" s="38">
        <v>843</v>
      </c>
      <c r="M518" s="38">
        <v>648</v>
      </c>
      <c r="N518" s="38">
        <v>593</v>
      </c>
      <c r="O518" s="38">
        <v>949</v>
      </c>
      <c r="P518" s="38">
        <v>755</v>
      </c>
      <c r="Q518" s="38">
        <v>352</v>
      </c>
      <c r="R518" s="38">
        <v>281</v>
      </c>
      <c r="S518" s="38">
        <f>SUM(Table1[[#This Row],[January]:[December]])</f>
        <v>5725</v>
      </c>
    </row>
    <row r="519" spans="1:19" ht="29.5" hidden="1">
      <c r="A519" s="38" t="str">
        <f>_xlfn.CONCAT(B519,"-",C519)</f>
        <v>533-Autoclave</v>
      </c>
      <c r="B519" s="38">
        <f>INDEX(Prefixes!$A$3:$B$22, MATCH(Data!C47,Prefixes!$B$3:$B$22, 1), 1)</f>
        <v>533</v>
      </c>
      <c r="C519" s="37" t="s">
        <v>82</v>
      </c>
      <c r="D519" s="38">
        <v>490043</v>
      </c>
      <c r="E519" s="36" t="s">
        <v>277</v>
      </c>
      <c r="F519" s="38">
        <v>68</v>
      </c>
      <c r="G519" s="38">
        <v>330</v>
      </c>
      <c r="H519" s="38">
        <v>700</v>
      </c>
      <c r="I519" s="38">
        <v>260</v>
      </c>
      <c r="J519" s="38">
        <v>535</v>
      </c>
      <c r="K519" s="38">
        <v>596</v>
      </c>
      <c r="L519" s="38">
        <v>278</v>
      </c>
      <c r="M519" s="38">
        <v>287</v>
      </c>
      <c r="N519" s="38">
        <v>717</v>
      </c>
      <c r="O519" s="38">
        <v>118</v>
      </c>
      <c r="P519" s="38">
        <v>823</v>
      </c>
      <c r="Q519" s="38">
        <v>456</v>
      </c>
      <c r="R519" s="38">
        <v>622</v>
      </c>
      <c r="S519" s="38">
        <f>SUM(Table1[[#This Row],[January]:[December]])</f>
        <v>5722</v>
      </c>
    </row>
    <row r="520" spans="1:19" hidden="1">
      <c r="A520" s="38" t="str">
        <f>_xlfn.CONCAT(B520,"-",C520)</f>
        <v>533-Autoclave</v>
      </c>
      <c r="B520" s="38">
        <f>INDEX(Prefixes!$A$3:$B$22, MATCH(Data!C38,Prefixes!$B$3:$B$22, 1), 1)</f>
        <v>533</v>
      </c>
      <c r="C520" s="37" t="s">
        <v>82</v>
      </c>
      <c r="D520" s="38">
        <v>490034</v>
      </c>
      <c r="E520" s="36" t="s">
        <v>855</v>
      </c>
      <c r="F520" s="38">
        <v>44</v>
      </c>
      <c r="G520" s="38">
        <v>998</v>
      </c>
      <c r="H520" s="38">
        <v>91</v>
      </c>
      <c r="I520" s="38">
        <v>886</v>
      </c>
      <c r="J520" s="38">
        <v>158</v>
      </c>
      <c r="K520" s="38">
        <v>681</v>
      </c>
      <c r="L520" s="38">
        <v>73</v>
      </c>
      <c r="M520" s="38">
        <v>344</v>
      </c>
      <c r="N520" s="38">
        <v>749</v>
      </c>
      <c r="O520" s="38">
        <v>867</v>
      </c>
      <c r="P520" s="38">
        <v>352</v>
      </c>
      <c r="Q520" s="38">
        <v>294</v>
      </c>
      <c r="R520" s="38">
        <v>226</v>
      </c>
      <c r="S520" s="38">
        <f>SUM(Table1[[#This Row],[January]:[December]])</f>
        <v>5719</v>
      </c>
    </row>
    <row r="521" spans="1:19" ht="29.5" hidden="1">
      <c r="A521" s="38" t="str">
        <f>_xlfn.CONCAT(B521,"-",C521)</f>
        <v>505-Evaporators</v>
      </c>
      <c r="B521" s="38">
        <f>INDEX(Prefixes!$A$3:$B$22, MATCH(Data!C658,Prefixes!$B$3:$B$22, 1), 1)</f>
        <v>505</v>
      </c>
      <c r="C521" s="37" t="s">
        <v>63</v>
      </c>
      <c r="D521" s="38">
        <v>490654</v>
      </c>
      <c r="E521" s="36" t="s">
        <v>719</v>
      </c>
      <c r="F521" s="38">
        <v>4</v>
      </c>
      <c r="G521" s="38">
        <v>599</v>
      </c>
      <c r="H521" s="38">
        <v>866</v>
      </c>
      <c r="I521" s="38">
        <v>318</v>
      </c>
      <c r="J521" s="38">
        <v>374</v>
      </c>
      <c r="K521" s="38">
        <v>90</v>
      </c>
      <c r="L521" s="38">
        <v>313</v>
      </c>
      <c r="M521" s="38">
        <v>247</v>
      </c>
      <c r="N521" s="38">
        <v>874</v>
      </c>
      <c r="O521" s="38">
        <v>300</v>
      </c>
      <c r="P521" s="38">
        <v>725</v>
      </c>
      <c r="Q521" s="38">
        <v>670</v>
      </c>
      <c r="R521" s="38">
        <v>340</v>
      </c>
      <c r="S521" s="38">
        <f>SUM(Table1[[#This Row],[January]:[December]])</f>
        <v>5716</v>
      </c>
    </row>
    <row r="522" spans="1:19" ht="29.5" hidden="1">
      <c r="A522" s="38" t="str">
        <f>_xlfn.CONCAT(B522,"-",C522)</f>
        <v>503-Biohood</v>
      </c>
      <c r="B522" s="38">
        <f>INDEX(Prefixes!$A$3:$B$22, MATCH(Data!C251,Prefixes!$B$3:$B$22, 1), 1)</f>
        <v>503</v>
      </c>
      <c r="C522" s="37" t="s">
        <v>65</v>
      </c>
      <c r="D522" s="38">
        <v>490247</v>
      </c>
      <c r="E522" s="36" t="s">
        <v>67</v>
      </c>
      <c r="F522" s="38">
        <v>35</v>
      </c>
      <c r="G522" s="38">
        <v>651</v>
      </c>
      <c r="H522" s="38">
        <v>609</v>
      </c>
      <c r="I522" s="38">
        <v>177</v>
      </c>
      <c r="J522" s="38">
        <v>446</v>
      </c>
      <c r="K522" s="38">
        <v>81</v>
      </c>
      <c r="L522" s="38">
        <v>320</v>
      </c>
      <c r="M522" s="38">
        <v>498</v>
      </c>
      <c r="N522" s="38">
        <v>106</v>
      </c>
      <c r="O522" s="38">
        <v>863</v>
      </c>
      <c r="P522" s="38">
        <v>906</v>
      </c>
      <c r="Q522" s="38">
        <v>634</v>
      </c>
      <c r="R522" s="38">
        <v>423</v>
      </c>
      <c r="S522" s="38">
        <f>SUM(Table1[[#This Row],[January]:[December]])</f>
        <v>5714</v>
      </c>
    </row>
    <row r="523" spans="1:19" hidden="1">
      <c r="A523" s="38" t="str">
        <f>_xlfn.CONCAT(B523,"-",C523)</f>
        <v>519-Bath</v>
      </c>
      <c r="B523" s="38">
        <f>INDEX(Prefixes!$A$3:$B$22, MATCH(Data!C216,Prefixes!$B$3:$B$22, 1), 1)</f>
        <v>519</v>
      </c>
      <c r="C523" s="37" t="s">
        <v>39</v>
      </c>
      <c r="D523" s="38">
        <v>490212</v>
      </c>
      <c r="E523" s="36" t="s">
        <v>473</v>
      </c>
      <c r="F523" s="38">
        <v>97</v>
      </c>
      <c r="G523" s="38">
        <v>903</v>
      </c>
      <c r="H523" s="38">
        <v>337</v>
      </c>
      <c r="I523" s="38">
        <v>868</v>
      </c>
      <c r="J523" s="38">
        <v>156</v>
      </c>
      <c r="K523" s="38">
        <v>183</v>
      </c>
      <c r="L523" s="38">
        <v>638</v>
      </c>
      <c r="M523" s="38">
        <v>522</v>
      </c>
      <c r="N523" s="38">
        <v>60</v>
      </c>
      <c r="O523" s="38">
        <v>224</v>
      </c>
      <c r="P523" s="38">
        <v>785</v>
      </c>
      <c r="Q523" s="38">
        <v>985</v>
      </c>
      <c r="R523" s="38">
        <v>49</v>
      </c>
      <c r="S523" s="38">
        <f>SUM(Table1[[#This Row],[January]:[December]])</f>
        <v>5710</v>
      </c>
    </row>
    <row r="524" spans="1:19" hidden="1">
      <c r="A524" s="38" t="str">
        <f>_xlfn.CONCAT(B524,"-",C524)</f>
        <v>513-Reactors</v>
      </c>
      <c r="B524" s="38">
        <f>INDEX(Prefixes!$A$3:$B$22, MATCH(Data!C758,Prefixes!$B$3:$B$22, 1), 1)</f>
        <v>513</v>
      </c>
      <c r="C524" s="37" t="s">
        <v>109</v>
      </c>
      <c r="D524" s="38">
        <v>490754</v>
      </c>
      <c r="E524" s="36" t="s">
        <v>296</v>
      </c>
      <c r="F524" s="38">
        <v>55</v>
      </c>
      <c r="G524" s="38">
        <v>383</v>
      </c>
      <c r="H524" s="38">
        <v>141</v>
      </c>
      <c r="I524" s="38">
        <v>893</v>
      </c>
      <c r="J524" s="38">
        <v>777</v>
      </c>
      <c r="K524" s="38">
        <v>588</v>
      </c>
      <c r="L524" s="38">
        <v>692</v>
      </c>
      <c r="M524" s="38">
        <v>246</v>
      </c>
      <c r="N524" s="38">
        <v>101</v>
      </c>
      <c r="O524" s="38">
        <v>237</v>
      </c>
      <c r="P524" s="38">
        <v>226</v>
      </c>
      <c r="Q524" s="38">
        <v>789</v>
      </c>
      <c r="R524" s="38">
        <v>636</v>
      </c>
      <c r="S524" s="38">
        <f>SUM(Table1[[#This Row],[January]:[December]])</f>
        <v>5709</v>
      </c>
    </row>
    <row r="525" spans="1:19" hidden="1">
      <c r="A525" s="38" t="str">
        <f>_xlfn.CONCAT(B525,"-",C525)</f>
        <v>513-Centrifuges</v>
      </c>
      <c r="B525" s="38">
        <f>INDEX(Prefixes!$A$3:$B$22, MATCH(Data!C363,Prefixes!$B$3:$B$22, 1), 1)</f>
        <v>513</v>
      </c>
      <c r="C525" s="37" t="s">
        <v>43</v>
      </c>
      <c r="D525" s="38">
        <v>490359</v>
      </c>
      <c r="E525" s="36" t="s">
        <v>843</v>
      </c>
      <c r="F525" s="38">
        <v>51</v>
      </c>
      <c r="G525" s="38">
        <v>210</v>
      </c>
      <c r="H525" s="38">
        <v>783</v>
      </c>
      <c r="I525" s="38">
        <v>941</v>
      </c>
      <c r="J525" s="38">
        <v>294</v>
      </c>
      <c r="K525" s="38">
        <v>410</v>
      </c>
      <c r="L525" s="38">
        <v>947</v>
      </c>
      <c r="M525" s="38">
        <v>301</v>
      </c>
      <c r="N525" s="38">
        <v>697</v>
      </c>
      <c r="O525" s="38">
        <v>333</v>
      </c>
      <c r="P525" s="38">
        <v>182</v>
      </c>
      <c r="Q525" s="38">
        <v>255</v>
      </c>
      <c r="R525" s="38">
        <v>355</v>
      </c>
      <c r="S525" s="38">
        <f>SUM(Table1[[#This Row],[January]:[December]])</f>
        <v>5708</v>
      </c>
    </row>
    <row r="526" spans="1:19" hidden="1">
      <c r="A526" s="38" t="str">
        <f>_xlfn.CONCAT(B526,"-",C526)</f>
        <v>503-Centrifuges</v>
      </c>
      <c r="B526" s="38">
        <f>INDEX(Prefixes!$A$3:$B$22, MATCH(Data!C436,Prefixes!$B$3:$B$22, 1), 1)</f>
        <v>503</v>
      </c>
      <c r="C526" s="37" t="s">
        <v>43</v>
      </c>
      <c r="D526" s="38">
        <v>490432</v>
      </c>
      <c r="E526" s="36" t="s">
        <v>44</v>
      </c>
      <c r="F526" s="38">
        <v>94</v>
      </c>
      <c r="G526" s="38">
        <v>352</v>
      </c>
      <c r="H526" s="38">
        <v>112</v>
      </c>
      <c r="I526" s="38">
        <v>957</v>
      </c>
      <c r="J526" s="38">
        <v>648</v>
      </c>
      <c r="K526" s="38">
        <v>120</v>
      </c>
      <c r="L526" s="38">
        <v>770</v>
      </c>
      <c r="M526" s="38">
        <v>202</v>
      </c>
      <c r="N526" s="38">
        <v>67</v>
      </c>
      <c r="O526" s="38">
        <v>992</v>
      </c>
      <c r="P526" s="38">
        <v>885</v>
      </c>
      <c r="Q526" s="38">
        <v>364</v>
      </c>
      <c r="R526" s="38">
        <v>238</v>
      </c>
      <c r="S526" s="38">
        <f>SUM(Table1[[#This Row],[January]:[December]])</f>
        <v>5707</v>
      </c>
    </row>
    <row r="527" spans="1:19" ht="29.5" hidden="1">
      <c r="A527" s="38" t="str">
        <f>_xlfn.CONCAT(B527,"-",C527)</f>
        <v>505-Centrifuges</v>
      </c>
      <c r="B527" s="38">
        <f>INDEX(Prefixes!$A$3:$B$22, MATCH(Data!C528,Prefixes!$B$3:$B$22, 1), 1)</f>
        <v>505</v>
      </c>
      <c r="C527" s="37" t="s">
        <v>43</v>
      </c>
      <c r="D527" s="38">
        <v>490524</v>
      </c>
      <c r="E527" s="36" t="s">
        <v>620</v>
      </c>
      <c r="F527" s="38">
        <v>80</v>
      </c>
      <c r="G527" s="38">
        <v>946</v>
      </c>
      <c r="H527" s="38">
        <v>829</v>
      </c>
      <c r="I527" s="38">
        <v>276</v>
      </c>
      <c r="J527" s="38">
        <v>735</v>
      </c>
      <c r="K527" s="38">
        <v>681</v>
      </c>
      <c r="L527" s="38">
        <v>22</v>
      </c>
      <c r="M527" s="38">
        <v>724</v>
      </c>
      <c r="N527" s="38">
        <v>280</v>
      </c>
      <c r="O527" s="38">
        <v>1</v>
      </c>
      <c r="P527" s="38">
        <v>67</v>
      </c>
      <c r="Q527" s="38">
        <v>221</v>
      </c>
      <c r="R527" s="38">
        <v>920</v>
      </c>
      <c r="S527" s="38">
        <f>SUM(Table1[[#This Row],[January]:[December]])</f>
        <v>5702</v>
      </c>
    </row>
    <row r="528" spans="1:19" hidden="1">
      <c r="A528" s="38" t="str">
        <f>_xlfn.CONCAT(B528,"-",C528)</f>
        <v>509-Bath</v>
      </c>
      <c r="B528" s="38">
        <f>INDEX(Prefixes!$A$3:$B$22, MATCH(Data!C178,Prefixes!$B$3:$B$22, 1), 1)</f>
        <v>509</v>
      </c>
      <c r="C528" s="37" t="s">
        <v>39</v>
      </c>
      <c r="D528" s="38">
        <v>490174</v>
      </c>
      <c r="E528" s="36" t="s">
        <v>47</v>
      </c>
      <c r="F528" s="38">
        <v>48</v>
      </c>
      <c r="G528" s="38">
        <v>59</v>
      </c>
      <c r="H528" s="38">
        <v>796</v>
      </c>
      <c r="I528" s="38">
        <v>429</v>
      </c>
      <c r="J528" s="38">
        <v>438</v>
      </c>
      <c r="K528" s="38">
        <v>911</v>
      </c>
      <c r="L528" s="38">
        <v>163</v>
      </c>
      <c r="M528" s="38">
        <v>582</v>
      </c>
      <c r="N528" s="38">
        <v>38</v>
      </c>
      <c r="O528" s="38">
        <v>329</v>
      </c>
      <c r="P528" s="38">
        <v>892</v>
      </c>
      <c r="Q528" s="38">
        <v>92</v>
      </c>
      <c r="R528" s="38">
        <v>968</v>
      </c>
      <c r="S528" s="38">
        <f>SUM(Table1[[#This Row],[January]:[December]])</f>
        <v>5697</v>
      </c>
    </row>
    <row r="529" spans="1:19" ht="29.5" hidden="1">
      <c r="A529" s="38" t="str">
        <f>_xlfn.CONCAT(B529,"-",C529)</f>
        <v>513-Biohood</v>
      </c>
      <c r="B529" s="38">
        <f>INDEX(Prefixes!$A$3:$B$22, MATCH(Data!C289,Prefixes!$B$3:$B$22, 1), 1)</f>
        <v>513</v>
      </c>
      <c r="C529" s="37" t="s">
        <v>65</v>
      </c>
      <c r="D529" s="38">
        <v>490285</v>
      </c>
      <c r="E529" s="36" t="s">
        <v>659</v>
      </c>
      <c r="F529" s="38">
        <v>48</v>
      </c>
      <c r="G529" s="38">
        <v>902</v>
      </c>
      <c r="H529" s="38">
        <v>545</v>
      </c>
      <c r="I529" s="38">
        <v>745</v>
      </c>
      <c r="J529" s="38">
        <v>83</v>
      </c>
      <c r="K529" s="38">
        <v>383</v>
      </c>
      <c r="L529" s="38">
        <v>652</v>
      </c>
      <c r="M529" s="38">
        <v>590</v>
      </c>
      <c r="N529" s="38">
        <v>34</v>
      </c>
      <c r="O529" s="38">
        <v>293</v>
      </c>
      <c r="P529" s="38">
        <v>911</v>
      </c>
      <c r="Q529" s="38">
        <v>456</v>
      </c>
      <c r="R529" s="38">
        <v>92</v>
      </c>
      <c r="S529" s="38">
        <f>SUM(Table1[[#This Row],[January]:[December]])</f>
        <v>5686</v>
      </c>
    </row>
    <row r="530" spans="1:19" hidden="1">
      <c r="A530" s="38" t="str">
        <f>_xlfn.CONCAT(B530,"-",C530)</f>
        <v>529-Cell Disrupters</v>
      </c>
      <c r="B530" s="38">
        <f>INDEX(Prefixes!$A$3:$B$22, MATCH(Data!C333,Prefixes!$B$3:$B$22, 1), 1)</f>
        <v>529</v>
      </c>
      <c r="C530" s="37" t="s">
        <v>50</v>
      </c>
      <c r="D530" s="38">
        <v>490329</v>
      </c>
      <c r="E530" s="36" t="s">
        <v>867</v>
      </c>
      <c r="F530" s="38">
        <v>72</v>
      </c>
      <c r="G530" s="38">
        <v>956</v>
      </c>
      <c r="H530" s="38">
        <v>791</v>
      </c>
      <c r="I530" s="38">
        <v>233</v>
      </c>
      <c r="J530" s="38">
        <v>758</v>
      </c>
      <c r="K530" s="38">
        <v>423</v>
      </c>
      <c r="L530" s="38">
        <v>408</v>
      </c>
      <c r="M530" s="38">
        <v>507</v>
      </c>
      <c r="N530" s="38">
        <v>922</v>
      </c>
      <c r="O530" s="38">
        <v>355</v>
      </c>
      <c r="P530" s="38">
        <v>172</v>
      </c>
      <c r="Q530" s="38">
        <v>76</v>
      </c>
      <c r="R530" s="38">
        <v>84</v>
      </c>
      <c r="S530" s="38">
        <f>SUM(Table1[[#This Row],[January]:[December]])</f>
        <v>5685</v>
      </c>
    </row>
    <row r="531" spans="1:19" hidden="1">
      <c r="A531" s="38" t="str">
        <f>_xlfn.CONCAT(B531,"-",C531)</f>
        <v>501-Biohood</v>
      </c>
      <c r="B531" s="38">
        <f>INDEX(Prefixes!$A$3:$B$22, MATCH(Data!C287,Prefixes!$B$3:$B$22, 1), 1)</f>
        <v>501</v>
      </c>
      <c r="C531" s="37" t="s">
        <v>65</v>
      </c>
      <c r="D531" s="38">
        <v>490283</v>
      </c>
      <c r="E531" s="36" t="s">
        <v>656</v>
      </c>
      <c r="F531" s="38">
        <v>54</v>
      </c>
      <c r="G531" s="38">
        <v>412</v>
      </c>
      <c r="H531" s="38">
        <v>176</v>
      </c>
      <c r="I531" s="38">
        <v>585</v>
      </c>
      <c r="J531" s="38">
        <v>783</v>
      </c>
      <c r="K531" s="38">
        <v>884</v>
      </c>
      <c r="L531" s="38">
        <v>559</v>
      </c>
      <c r="M531" s="38">
        <v>138</v>
      </c>
      <c r="N531" s="38">
        <v>324</v>
      </c>
      <c r="O531" s="38">
        <v>189</v>
      </c>
      <c r="P531" s="38">
        <v>241</v>
      </c>
      <c r="Q531" s="38">
        <v>800</v>
      </c>
      <c r="R531" s="38">
        <v>592</v>
      </c>
      <c r="S531" s="38">
        <f>SUM(Table1[[#This Row],[January]:[December]])</f>
        <v>5683</v>
      </c>
    </row>
    <row r="532" spans="1:19" ht="29.5" hidden="1">
      <c r="A532" s="38" t="str">
        <f>_xlfn.CONCAT(B532,"-",C532)</f>
        <v>500-Evaporators</v>
      </c>
      <c r="B532" s="38">
        <f>INDEX(Prefixes!$A$3:$B$22, MATCH(Data!C642,Prefixes!$B$3:$B$22, 1), 1)</f>
        <v>500</v>
      </c>
      <c r="C532" s="37" t="s">
        <v>63</v>
      </c>
      <c r="D532" s="38">
        <v>490638</v>
      </c>
      <c r="E532" s="36" t="s">
        <v>605</v>
      </c>
      <c r="F532" s="38">
        <v>64</v>
      </c>
      <c r="G532" s="38">
        <v>75</v>
      </c>
      <c r="H532" s="38">
        <v>978</v>
      </c>
      <c r="I532" s="38">
        <v>674</v>
      </c>
      <c r="J532" s="38">
        <v>402</v>
      </c>
      <c r="K532" s="38">
        <v>389</v>
      </c>
      <c r="L532" s="38">
        <v>11</v>
      </c>
      <c r="M532" s="38">
        <v>399</v>
      </c>
      <c r="N532" s="38">
        <v>294</v>
      </c>
      <c r="O532" s="38">
        <v>728</v>
      </c>
      <c r="P532" s="38">
        <v>371</v>
      </c>
      <c r="Q532" s="38">
        <v>767</v>
      </c>
      <c r="R532" s="38">
        <v>595</v>
      </c>
      <c r="S532" s="38">
        <f>SUM(Table1[[#This Row],[January]:[December]])</f>
        <v>5683</v>
      </c>
    </row>
    <row r="533" spans="1:19" hidden="1">
      <c r="A533" s="38" t="str">
        <f>_xlfn.CONCAT(B533,"-",C533)</f>
        <v>513-Bath</v>
      </c>
      <c r="B533" s="38">
        <f>INDEX(Prefixes!$A$3:$B$22, MATCH(Data!C167,Prefixes!$B$3:$B$22, 1), 1)</f>
        <v>513</v>
      </c>
      <c r="C533" s="37" t="s">
        <v>39</v>
      </c>
      <c r="D533" s="38">
        <v>490163</v>
      </c>
      <c r="E533" s="36" t="s">
        <v>252</v>
      </c>
      <c r="F533" s="38">
        <v>76</v>
      </c>
      <c r="G533" s="38">
        <v>938</v>
      </c>
      <c r="H533" s="38">
        <v>225</v>
      </c>
      <c r="I533" s="38">
        <v>692</v>
      </c>
      <c r="J533" s="38">
        <v>773</v>
      </c>
      <c r="K533" s="38">
        <v>264</v>
      </c>
      <c r="L533" s="38">
        <v>15</v>
      </c>
      <c r="M533" s="38">
        <v>467</v>
      </c>
      <c r="N533" s="38">
        <v>52</v>
      </c>
      <c r="O533" s="38">
        <v>760</v>
      </c>
      <c r="P533" s="38">
        <v>626</v>
      </c>
      <c r="Q533" s="38">
        <v>841</v>
      </c>
      <c r="R533" s="38">
        <v>27</v>
      </c>
      <c r="S533" s="38">
        <f>SUM(Table1[[#This Row],[January]:[December]])</f>
        <v>5680</v>
      </c>
    </row>
    <row r="534" spans="1:19" hidden="1">
      <c r="A534" s="38" t="str">
        <f>_xlfn.CONCAT(B534,"-",C534)</f>
        <v>505-Centrifuges</v>
      </c>
      <c r="B534" s="38">
        <f>INDEX(Prefixes!$A$3:$B$22, MATCH(Data!C558,Prefixes!$B$3:$B$22, 1), 1)</f>
        <v>505</v>
      </c>
      <c r="C534" s="37" t="s">
        <v>43</v>
      </c>
      <c r="D534" s="38">
        <v>490554</v>
      </c>
      <c r="E534" s="36" t="s">
        <v>748</v>
      </c>
      <c r="F534" s="38">
        <v>33</v>
      </c>
      <c r="G534" s="38">
        <v>175</v>
      </c>
      <c r="H534" s="38">
        <v>634</v>
      </c>
      <c r="I534" s="38">
        <v>348</v>
      </c>
      <c r="J534" s="38">
        <v>269</v>
      </c>
      <c r="K534" s="38">
        <v>794</v>
      </c>
      <c r="L534" s="38">
        <v>608</v>
      </c>
      <c r="M534" s="38">
        <v>152</v>
      </c>
      <c r="N534" s="38">
        <v>719</v>
      </c>
      <c r="O534" s="38">
        <v>722</v>
      </c>
      <c r="P534" s="38">
        <v>201</v>
      </c>
      <c r="Q534" s="38">
        <v>263</v>
      </c>
      <c r="R534" s="38">
        <v>794</v>
      </c>
      <c r="S534" s="38">
        <f>SUM(Table1[[#This Row],[January]:[December]])</f>
        <v>5679</v>
      </c>
    </row>
    <row r="535" spans="1:19" hidden="1">
      <c r="A535" s="38" t="str">
        <f>_xlfn.CONCAT(B535,"-",C535)</f>
        <v>513-Balances</v>
      </c>
      <c r="B535" s="38">
        <f>INDEX(Prefixes!$A$3:$B$22, MATCH(Data!C87,Prefixes!$B$3:$B$22, 1), 1)</f>
        <v>513</v>
      </c>
      <c r="C535" s="37" t="s">
        <v>75</v>
      </c>
      <c r="D535" s="38">
        <v>490083</v>
      </c>
      <c r="E535" s="36" t="s">
        <v>233</v>
      </c>
      <c r="F535" s="38">
        <v>18</v>
      </c>
      <c r="G535" s="38">
        <v>714</v>
      </c>
      <c r="H535" s="38">
        <v>859</v>
      </c>
      <c r="I535" s="38">
        <v>952</v>
      </c>
      <c r="J535" s="38">
        <v>643</v>
      </c>
      <c r="K535" s="38">
        <v>435</v>
      </c>
      <c r="L535" s="38">
        <v>492</v>
      </c>
      <c r="M535" s="38">
        <v>777</v>
      </c>
      <c r="N535" s="38">
        <v>357</v>
      </c>
      <c r="O535" s="38">
        <v>69</v>
      </c>
      <c r="P535" s="38">
        <v>41</v>
      </c>
      <c r="Q535" s="38">
        <v>129</v>
      </c>
      <c r="R535" s="38">
        <v>210</v>
      </c>
      <c r="S535" s="38">
        <f>SUM(Table1[[#This Row],[January]:[December]])</f>
        <v>5678</v>
      </c>
    </row>
    <row r="536" spans="1:19" hidden="1">
      <c r="A536" s="38" t="str">
        <f>_xlfn.CONCAT(B536,"-",C536)</f>
        <v>500-Gas Chromatographs</v>
      </c>
      <c r="B536" s="38">
        <f>INDEX(Prefixes!$A$3:$B$22, MATCH(Data!C684,Prefixes!$B$3:$B$22, 1), 1)</f>
        <v>500</v>
      </c>
      <c r="C536" s="37" t="s">
        <v>115</v>
      </c>
      <c r="D536" s="38">
        <v>490680</v>
      </c>
      <c r="E536" s="36" t="s">
        <v>116</v>
      </c>
      <c r="F536" s="38">
        <v>7</v>
      </c>
      <c r="G536" s="38">
        <v>794</v>
      </c>
      <c r="H536" s="38">
        <v>145</v>
      </c>
      <c r="I536" s="38">
        <v>681</v>
      </c>
      <c r="J536" s="38">
        <v>600</v>
      </c>
      <c r="K536" s="38">
        <v>438</v>
      </c>
      <c r="L536" s="38">
        <v>786</v>
      </c>
      <c r="M536" s="38">
        <v>397</v>
      </c>
      <c r="N536" s="38">
        <v>569</v>
      </c>
      <c r="O536" s="38">
        <v>234</v>
      </c>
      <c r="P536" s="38">
        <v>286</v>
      </c>
      <c r="Q536" s="38">
        <v>450</v>
      </c>
      <c r="R536" s="38">
        <v>293</v>
      </c>
      <c r="S536" s="38">
        <f>SUM(Table1[[#This Row],[January]:[December]])</f>
        <v>5673</v>
      </c>
    </row>
    <row r="537" spans="1:19" ht="29.5" hidden="1">
      <c r="A537" s="38" t="str">
        <f>_xlfn.CONCAT(B537,"-",C537)</f>
        <v>503-Desiccators</v>
      </c>
      <c r="B537" s="38">
        <f>INDEX(Prefixes!$A$3:$B$22, MATCH(Data!C620,Prefixes!$B$3:$B$22, 1), 1)</f>
        <v>503</v>
      </c>
      <c r="C537" s="37" t="s">
        <v>37</v>
      </c>
      <c r="D537" s="38">
        <v>490616</v>
      </c>
      <c r="E537" s="36" t="s">
        <v>178</v>
      </c>
      <c r="F537" s="38">
        <v>41</v>
      </c>
      <c r="G537" s="38">
        <v>23</v>
      </c>
      <c r="H537" s="38">
        <v>645</v>
      </c>
      <c r="I537" s="38">
        <v>21</v>
      </c>
      <c r="J537" s="38">
        <v>906</v>
      </c>
      <c r="K537" s="38">
        <v>216</v>
      </c>
      <c r="L537" s="38">
        <v>512</v>
      </c>
      <c r="M537" s="38">
        <v>840</v>
      </c>
      <c r="N537" s="38">
        <v>64</v>
      </c>
      <c r="O537" s="38">
        <v>309</v>
      </c>
      <c r="P537" s="38">
        <v>800</v>
      </c>
      <c r="Q537" s="38">
        <v>420</v>
      </c>
      <c r="R537" s="38">
        <v>915</v>
      </c>
      <c r="S537" s="38">
        <f>SUM(Table1[[#This Row],[January]:[December]])</f>
        <v>5671</v>
      </c>
    </row>
    <row r="538" spans="1:19" ht="29.5" hidden="1">
      <c r="A538" s="38" t="str">
        <f>_xlfn.CONCAT(B538,"-",C538)</f>
        <v>503-Biohood</v>
      </c>
      <c r="B538" s="38">
        <f>INDEX(Prefixes!$A$3:$B$22, MATCH(Data!C253,Prefixes!$B$3:$B$22, 1), 1)</f>
        <v>503</v>
      </c>
      <c r="C538" s="37" t="s">
        <v>65</v>
      </c>
      <c r="D538" s="38">
        <v>490249</v>
      </c>
      <c r="E538" s="36" t="s">
        <v>422</v>
      </c>
      <c r="F538" s="38">
        <v>31</v>
      </c>
      <c r="G538" s="38">
        <v>419</v>
      </c>
      <c r="H538" s="38">
        <v>506</v>
      </c>
      <c r="I538" s="38">
        <v>452</v>
      </c>
      <c r="J538" s="38">
        <v>76</v>
      </c>
      <c r="K538" s="38">
        <v>856</v>
      </c>
      <c r="L538" s="38">
        <v>715</v>
      </c>
      <c r="M538" s="38">
        <v>676</v>
      </c>
      <c r="N538" s="38">
        <v>826</v>
      </c>
      <c r="O538" s="38">
        <v>62</v>
      </c>
      <c r="P538" s="38">
        <v>231</v>
      </c>
      <c r="Q538" s="38">
        <v>40</v>
      </c>
      <c r="R538" s="38">
        <v>810</v>
      </c>
      <c r="S538" s="38">
        <f>SUM(Table1[[#This Row],[January]:[December]])</f>
        <v>5669</v>
      </c>
    </row>
    <row r="539" spans="1:19" hidden="1">
      <c r="A539" s="38" t="str">
        <f>_xlfn.CONCAT(B539,"-",C539)</f>
        <v>525-Autoclave</v>
      </c>
      <c r="B539" s="38">
        <f>INDEX(Prefixes!$A$3:$B$22, MATCH(Data!C57,Prefixes!$B$3:$B$22, 1), 1)</f>
        <v>525</v>
      </c>
      <c r="C539" s="37" t="s">
        <v>82</v>
      </c>
      <c r="D539" s="38">
        <v>490053</v>
      </c>
      <c r="E539" s="36" t="s">
        <v>525</v>
      </c>
      <c r="F539" s="38">
        <v>88</v>
      </c>
      <c r="G539" s="38">
        <v>379</v>
      </c>
      <c r="H539" s="38">
        <v>271</v>
      </c>
      <c r="I539" s="38">
        <v>341</v>
      </c>
      <c r="J539" s="38">
        <v>840</v>
      </c>
      <c r="K539" s="38">
        <v>100</v>
      </c>
      <c r="L539" s="38">
        <v>394</v>
      </c>
      <c r="M539" s="38">
        <v>248</v>
      </c>
      <c r="N539" s="38">
        <v>612</v>
      </c>
      <c r="O539" s="38">
        <v>943</v>
      </c>
      <c r="P539" s="38">
        <v>531</v>
      </c>
      <c r="Q539" s="38">
        <v>696</v>
      </c>
      <c r="R539" s="38">
        <v>312</v>
      </c>
      <c r="S539" s="38">
        <f>SUM(Table1[[#This Row],[January]:[December]])</f>
        <v>5667</v>
      </c>
    </row>
    <row r="540" spans="1:19" ht="29.5" hidden="1">
      <c r="A540" s="38" t="str">
        <f>_xlfn.CONCAT(B540,"-",C540)</f>
        <v>503-Biohood</v>
      </c>
      <c r="B540" s="38">
        <f>INDEX(Prefixes!$A$3:$B$22, MATCH(Data!C279,Prefixes!$B$3:$B$22, 1), 1)</f>
        <v>503</v>
      </c>
      <c r="C540" s="37" t="s">
        <v>65</v>
      </c>
      <c r="D540" s="38">
        <v>490275</v>
      </c>
      <c r="E540" s="36" t="s">
        <v>425</v>
      </c>
      <c r="F540" s="38">
        <v>6</v>
      </c>
      <c r="G540" s="38">
        <v>396</v>
      </c>
      <c r="H540" s="38">
        <v>627</v>
      </c>
      <c r="I540" s="38">
        <v>942</v>
      </c>
      <c r="J540" s="38">
        <v>19</v>
      </c>
      <c r="K540" s="38">
        <v>524</v>
      </c>
      <c r="L540" s="38">
        <v>943</v>
      </c>
      <c r="M540" s="38">
        <v>576</v>
      </c>
      <c r="N540" s="38">
        <v>841</v>
      </c>
      <c r="O540" s="38">
        <v>133</v>
      </c>
      <c r="P540" s="38">
        <v>474</v>
      </c>
      <c r="Q540" s="38">
        <v>78</v>
      </c>
      <c r="R540" s="38">
        <v>113</v>
      </c>
      <c r="S540" s="38">
        <f>SUM(Table1[[#This Row],[January]:[December]])</f>
        <v>5666</v>
      </c>
    </row>
    <row r="541" spans="1:19" hidden="1">
      <c r="A541" s="38" t="str">
        <f>_xlfn.CONCAT(B541,"-",C541)</f>
        <v>505-Centrifuges</v>
      </c>
      <c r="B541" s="38">
        <f>INDEX(Prefixes!$A$3:$B$22, MATCH(Data!C440,Prefixes!$B$3:$B$22, 1), 1)</f>
        <v>505</v>
      </c>
      <c r="C541" s="37" t="s">
        <v>43</v>
      </c>
      <c r="D541" s="38">
        <v>490436</v>
      </c>
      <c r="E541" s="36" t="s">
        <v>244</v>
      </c>
      <c r="F541" s="38">
        <v>97</v>
      </c>
      <c r="G541" s="38">
        <v>265</v>
      </c>
      <c r="H541" s="38">
        <v>122</v>
      </c>
      <c r="I541" s="38">
        <v>102</v>
      </c>
      <c r="J541" s="38">
        <v>813</v>
      </c>
      <c r="K541" s="38">
        <v>210</v>
      </c>
      <c r="L541" s="38">
        <v>251</v>
      </c>
      <c r="M541" s="38">
        <v>68</v>
      </c>
      <c r="N541" s="38">
        <v>871</v>
      </c>
      <c r="O541" s="38">
        <v>944</v>
      </c>
      <c r="P541" s="38">
        <v>285</v>
      </c>
      <c r="Q541" s="38">
        <v>956</v>
      </c>
      <c r="R541" s="38">
        <v>778</v>
      </c>
      <c r="S541" s="38">
        <f>SUM(Table1[[#This Row],[January]:[December]])</f>
        <v>5665</v>
      </c>
    </row>
    <row r="542" spans="1:19" hidden="1">
      <c r="A542" s="38" t="str">
        <f>_xlfn.CONCAT(B542,"-",C542)</f>
        <v>515-Autoclave</v>
      </c>
      <c r="B542" s="38">
        <f>INDEX(Prefixes!$A$3:$B$22, MATCH(Data!C53,Prefixes!$B$3:$B$22, 1), 1)</f>
        <v>515</v>
      </c>
      <c r="C542" s="37" t="s">
        <v>82</v>
      </c>
      <c r="D542" s="38">
        <v>490049</v>
      </c>
      <c r="E542" s="36" t="s">
        <v>496</v>
      </c>
      <c r="F542" s="38">
        <v>61</v>
      </c>
      <c r="G542" s="38">
        <v>711</v>
      </c>
      <c r="H542" s="38">
        <v>186</v>
      </c>
      <c r="I542" s="38">
        <v>220</v>
      </c>
      <c r="J542" s="38">
        <v>702</v>
      </c>
      <c r="K542" s="38">
        <v>385</v>
      </c>
      <c r="L542" s="38">
        <v>327</v>
      </c>
      <c r="M542" s="38">
        <v>695</v>
      </c>
      <c r="N542" s="38">
        <v>85</v>
      </c>
      <c r="O542" s="38">
        <v>594</v>
      </c>
      <c r="P542" s="38">
        <v>579</v>
      </c>
      <c r="Q542" s="38">
        <v>591</v>
      </c>
      <c r="R542" s="38">
        <v>586</v>
      </c>
      <c r="S542" s="38">
        <f>SUM(Table1[[#This Row],[January]:[December]])</f>
        <v>5661</v>
      </c>
    </row>
    <row r="543" spans="1:19" ht="29.5" hidden="1">
      <c r="A543" s="38" t="str">
        <f>_xlfn.CONCAT(B543,"-",C543)</f>
        <v>531-Balances</v>
      </c>
      <c r="B543" s="38">
        <f>INDEX(Prefixes!$A$3:$B$22, MATCH(Data!C126,Prefixes!$B$3:$B$22, 1), 1)</f>
        <v>531</v>
      </c>
      <c r="C543" s="37" t="s">
        <v>75</v>
      </c>
      <c r="D543" s="38">
        <v>490122</v>
      </c>
      <c r="E543" s="36" t="s">
        <v>590</v>
      </c>
      <c r="F543" s="38">
        <v>32</v>
      </c>
      <c r="G543" s="38">
        <v>461</v>
      </c>
      <c r="H543" s="38">
        <v>29</v>
      </c>
      <c r="I543" s="38">
        <v>280</v>
      </c>
      <c r="J543" s="38">
        <v>245</v>
      </c>
      <c r="K543" s="38">
        <v>764</v>
      </c>
      <c r="L543" s="38">
        <v>775</v>
      </c>
      <c r="M543" s="38">
        <v>103</v>
      </c>
      <c r="N543" s="38">
        <v>547</v>
      </c>
      <c r="O543" s="38">
        <v>269</v>
      </c>
      <c r="P543" s="38">
        <v>654</v>
      </c>
      <c r="Q543" s="38">
        <v>642</v>
      </c>
      <c r="R543" s="38">
        <v>891</v>
      </c>
      <c r="S543" s="38">
        <f>SUM(Table1[[#This Row],[January]:[December]])</f>
        <v>5660</v>
      </c>
    </row>
    <row r="544" spans="1:19" hidden="1">
      <c r="A544" s="38" t="str">
        <f>_xlfn.CONCAT(B544,"-",C544)</f>
        <v>505-Bath</v>
      </c>
      <c r="B544" s="38">
        <f>INDEX(Prefixes!$A$3:$B$22, MATCH(Data!C239,Prefixes!$B$3:$B$22, 1), 1)</f>
        <v>505</v>
      </c>
      <c r="C544" s="37" t="s">
        <v>39</v>
      </c>
      <c r="D544" s="38">
        <v>490235</v>
      </c>
      <c r="E544" s="36" t="s">
        <v>760</v>
      </c>
      <c r="F544" s="38">
        <v>27</v>
      </c>
      <c r="G544" s="38">
        <v>486</v>
      </c>
      <c r="H544" s="38">
        <v>780</v>
      </c>
      <c r="I544" s="38">
        <v>263</v>
      </c>
      <c r="J544" s="38">
        <v>100</v>
      </c>
      <c r="K544" s="38">
        <v>426</v>
      </c>
      <c r="L544" s="38">
        <v>318</v>
      </c>
      <c r="M544" s="38">
        <v>167</v>
      </c>
      <c r="N544" s="38">
        <v>706</v>
      </c>
      <c r="O544" s="38">
        <v>758</v>
      </c>
      <c r="P544" s="38">
        <v>749</v>
      </c>
      <c r="Q544" s="38">
        <v>231</v>
      </c>
      <c r="R544" s="38">
        <v>665</v>
      </c>
      <c r="S544" s="38">
        <f>SUM(Table1[[#This Row],[January]:[December]])</f>
        <v>5649</v>
      </c>
    </row>
    <row r="545" spans="1:19" hidden="1">
      <c r="A545" s="38" t="str">
        <f>_xlfn.CONCAT(B545,"-",C545)</f>
        <v>505-Centrifuges</v>
      </c>
      <c r="B545" s="38">
        <f>INDEX(Prefixes!$A$3:$B$22, MATCH(Data!C441,Prefixes!$B$3:$B$22, 1), 1)</f>
        <v>505</v>
      </c>
      <c r="C545" s="37" t="s">
        <v>43</v>
      </c>
      <c r="D545" s="38">
        <v>490437</v>
      </c>
      <c r="E545" s="36" t="s">
        <v>248</v>
      </c>
      <c r="F545" s="38">
        <v>67</v>
      </c>
      <c r="G545" s="38">
        <v>951</v>
      </c>
      <c r="H545" s="38">
        <v>654</v>
      </c>
      <c r="I545" s="38">
        <v>610</v>
      </c>
      <c r="J545" s="38">
        <v>592</v>
      </c>
      <c r="K545" s="38">
        <v>6</v>
      </c>
      <c r="L545" s="38">
        <v>466</v>
      </c>
      <c r="M545" s="38">
        <v>486</v>
      </c>
      <c r="N545" s="38">
        <v>843</v>
      </c>
      <c r="O545" s="38">
        <v>72</v>
      </c>
      <c r="P545" s="38">
        <v>100</v>
      </c>
      <c r="Q545" s="38">
        <v>40</v>
      </c>
      <c r="R545" s="38">
        <v>826</v>
      </c>
      <c r="S545" s="38">
        <f>SUM(Table1[[#This Row],[January]:[December]])</f>
        <v>5646</v>
      </c>
    </row>
    <row r="546" spans="1:19" hidden="1">
      <c r="A546" s="38" t="str">
        <f>_xlfn.CONCAT(B546,"-",C546)</f>
        <v>513-Spectrophotometers</v>
      </c>
      <c r="B546" s="38">
        <f>INDEX(Prefixes!$A$3:$B$22, MATCH(Data!C783,Prefixes!$B$3:$B$22, 1), 1)</f>
        <v>513</v>
      </c>
      <c r="C546" s="37" t="s">
        <v>41</v>
      </c>
      <c r="D546" s="38">
        <v>490779</v>
      </c>
      <c r="E546" s="36" t="s">
        <v>167</v>
      </c>
      <c r="F546" s="38">
        <v>59</v>
      </c>
      <c r="G546" s="38">
        <v>82</v>
      </c>
      <c r="H546" s="38">
        <v>940</v>
      </c>
      <c r="I546" s="38">
        <v>694</v>
      </c>
      <c r="J546" s="38">
        <v>445</v>
      </c>
      <c r="K546" s="38">
        <v>550</v>
      </c>
      <c r="L546" s="38">
        <v>198</v>
      </c>
      <c r="M546" s="38">
        <v>78</v>
      </c>
      <c r="N546" s="38">
        <v>275</v>
      </c>
      <c r="O546" s="38">
        <v>613</v>
      </c>
      <c r="P546" s="38">
        <v>832</v>
      </c>
      <c r="Q546" s="38">
        <v>622</v>
      </c>
      <c r="R546" s="38">
        <v>310</v>
      </c>
      <c r="S546" s="38">
        <f>SUM(Table1[[#This Row],[January]:[December]])</f>
        <v>5639</v>
      </c>
    </row>
    <row r="547" spans="1:19" ht="29.5" hidden="1">
      <c r="A547" s="38" t="str">
        <f>_xlfn.CONCAT(B547,"-",C547)</f>
        <v>501-Autoclave</v>
      </c>
      <c r="B547" s="38">
        <f>INDEX(Prefixes!$A$3:$B$22, MATCH(Data!C35,Prefixes!$B$3:$B$22, 1), 1)</f>
        <v>501</v>
      </c>
      <c r="C547" s="37" t="s">
        <v>82</v>
      </c>
      <c r="D547" s="38">
        <v>490031</v>
      </c>
      <c r="E547" s="36" t="s">
        <v>743</v>
      </c>
      <c r="F547" s="38">
        <v>9</v>
      </c>
      <c r="G547" s="38">
        <v>7</v>
      </c>
      <c r="H547" s="38">
        <v>941</v>
      </c>
      <c r="I547" s="38">
        <v>739</v>
      </c>
      <c r="J547" s="38">
        <v>406</v>
      </c>
      <c r="K547" s="38">
        <v>580</v>
      </c>
      <c r="L547" s="38">
        <v>755</v>
      </c>
      <c r="M547" s="38">
        <v>99</v>
      </c>
      <c r="N547" s="38">
        <v>31</v>
      </c>
      <c r="O547" s="38">
        <v>112</v>
      </c>
      <c r="P547" s="38">
        <v>836</v>
      </c>
      <c r="Q547" s="38">
        <v>164</v>
      </c>
      <c r="R547" s="38">
        <v>968</v>
      </c>
      <c r="S547" s="38">
        <f>SUM(Table1[[#This Row],[January]:[December]])</f>
        <v>5638</v>
      </c>
    </row>
    <row r="548" spans="1:19" ht="29.5" hidden="1">
      <c r="A548" s="38" t="str">
        <f>_xlfn.CONCAT(B548,"-",C548)</f>
        <v>513-Centrifuges</v>
      </c>
      <c r="B548" s="38">
        <f>INDEX(Prefixes!$A$3:$B$22, MATCH(Data!C527,Prefixes!$B$3:$B$22, 1), 1)</f>
        <v>513</v>
      </c>
      <c r="C548" s="37" t="s">
        <v>43</v>
      </c>
      <c r="D548" s="38">
        <v>490523</v>
      </c>
      <c r="E548" s="36" t="s">
        <v>618</v>
      </c>
      <c r="F548" s="38">
        <v>84</v>
      </c>
      <c r="G548" s="38">
        <v>480</v>
      </c>
      <c r="H548" s="38">
        <v>340</v>
      </c>
      <c r="I548" s="38">
        <v>736</v>
      </c>
      <c r="J548" s="38">
        <v>356</v>
      </c>
      <c r="K548" s="38">
        <v>101</v>
      </c>
      <c r="L548" s="38">
        <v>686</v>
      </c>
      <c r="M548" s="38">
        <v>642</v>
      </c>
      <c r="N548" s="38">
        <v>5</v>
      </c>
      <c r="O548" s="38">
        <v>421</v>
      </c>
      <c r="P548" s="38">
        <v>939</v>
      </c>
      <c r="Q548" s="38">
        <v>248</v>
      </c>
      <c r="R548" s="38">
        <v>680</v>
      </c>
      <c r="S548" s="38">
        <f>SUM(Table1[[#This Row],[January]:[December]])</f>
        <v>5634</v>
      </c>
    </row>
    <row r="549" spans="1:19" hidden="1">
      <c r="A549" s="38" t="str">
        <f>_xlfn.CONCAT(B549,"-",C549)</f>
        <v>503-Spectrophotometers</v>
      </c>
      <c r="B549" s="38">
        <f>INDEX(Prefixes!$A$3:$B$22, MATCH(Data!C812,Prefixes!$B$3:$B$22, 1), 1)</f>
        <v>503</v>
      </c>
      <c r="C549" s="37" t="s">
        <v>41</v>
      </c>
      <c r="D549" s="38">
        <v>490808</v>
      </c>
      <c r="E549" s="36" t="s">
        <v>683</v>
      </c>
      <c r="F549" s="38">
        <v>64</v>
      </c>
      <c r="G549" s="38">
        <v>224</v>
      </c>
      <c r="H549" s="38">
        <v>687</v>
      </c>
      <c r="I549" s="38">
        <v>828</v>
      </c>
      <c r="J549" s="38">
        <v>491</v>
      </c>
      <c r="K549" s="38">
        <v>220</v>
      </c>
      <c r="L549" s="38">
        <v>197</v>
      </c>
      <c r="M549" s="38">
        <v>946</v>
      </c>
      <c r="N549" s="38">
        <v>950</v>
      </c>
      <c r="O549" s="38">
        <v>611</v>
      </c>
      <c r="P549" s="38">
        <v>294</v>
      </c>
      <c r="Q549" s="38">
        <v>127</v>
      </c>
      <c r="R549" s="38">
        <v>56</v>
      </c>
      <c r="S549" s="38">
        <f>SUM(Table1[[#This Row],[January]:[December]])</f>
        <v>5631</v>
      </c>
    </row>
    <row r="550" spans="1:19" hidden="1">
      <c r="A550" s="38" t="str">
        <f>_xlfn.CONCAT(B550,"-",C550)</f>
        <v>505-Spectrophotometers</v>
      </c>
      <c r="B550" s="38">
        <f>INDEX(Prefixes!$A$3:$B$22, MATCH(Data!C801,Prefixes!$B$3:$B$22, 1), 1)</f>
        <v>505</v>
      </c>
      <c r="C550" s="37" t="s">
        <v>41</v>
      </c>
      <c r="D550" s="38">
        <v>490797</v>
      </c>
      <c r="E550" s="36" t="s">
        <v>269</v>
      </c>
      <c r="F550" s="38">
        <v>60</v>
      </c>
      <c r="G550" s="38">
        <v>200</v>
      </c>
      <c r="H550" s="38">
        <v>667</v>
      </c>
      <c r="I550" s="38">
        <v>47</v>
      </c>
      <c r="J550" s="38">
        <v>896</v>
      </c>
      <c r="K550" s="38">
        <v>800</v>
      </c>
      <c r="L550" s="38">
        <v>216</v>
      </c>
      <c r="M550" s="38">
        <v>779</v>
      </c>
      <c r="N550" s="38">
        <v>959</v>
      </c>
      <c r="O550" s="38">
        <v>214</v>
      </c>
      <c r="P550" s="38">
        <v>227</v>
      </c>
      <c r="Q550" s="38">
        <v>454</v>
      </c>
      <c r="R550" s="38">
        <v>169</v>
      </c>
      <c r="S550" s="38">
        <f>SUM(Table1[[#This Row],[January]:[December]])</f>
        <v>5628</v>
      </c>
    </row>
    <row r="551" spans="1:19" ht="29.5" hidden="1">
      <c r="A551" s="38" t="str">
        <f>_xlfn.CONCAT(B551,"-",C551)</f>
        <v>529-Autoclave</v>
      </c>
      <c r="B551" s="38">
        <f>INDEX(Prefixes!$A$3:$B$22, MATCH(Data!C60,Prefixes!$B$3:$B$22, 1), 1)</f>
        <v>529</v>
      </c>
      <c r="C551" s="37" t="s">
        <v>82</v>
      </c>
      <c r="D551" s="38">
        <v>490056</v>
      </c>
      <c r="E551" s="36" t="s">
        <v>535</v>
      </c>
      <c r="F551" s="38">
        <v>73</v>
      </c>
      <c r="G551" s="38">
        <v>48</v>
      </c>
      <c r="H551" s="38">
        <v>753</v>
      </c>
      <c r="I551" s="38">
        <v>391</v>
      </c>
      <c r="J551" s="38">
        <v>22</v>
      </c>
      <c r="K551" s="38">
        <v>551</v>
      </c>
      <c r="L551" s="38">
        <v>474</v>
      </c>
      <c r="M551" s="38">
        <v>668</v>
      </c>
      <c r="N551" s="38">
        <v>901</v>
      </c>
      <c r="O551" s="38">
        <v>672</v>
      </c>
      <c r="P551" s="38">
        <v>150</v>
      </c>
      <c r="Q551" s="38">
        <v>759</v>
      </c>
      <c r="R551" s="38">
        <v>235</v>
      </c>
      <c r="S551" s="38">
        <f>SUM(Table1[[#This Row],[January]:[December]])</f>
        <v>5624</v>
      </c>
    </row>
    <row r="552" spans="1:19" hidden="1">
      <c r="A552" s="38" t="str">
        <f>_xlfn.CONCAT(B552,"-",C552)</f>
        <v>513-Bath</v>
      </c>
      <c r="B552" s="38">
        <f>INDEX(Prefixes!$A$3:$B$22, MATCH(Data!C202,Prefixes!$B$3:$B$22, 1), 1)</f>
        <v>513</v>
      </c>
      <c r="C552" s="37" t="s">
        <v>39</v>
      </c>
      <c r="D552" s="38">
        <v>490198</v>
      </c>
      <c r="E552" s="36" t="s">
        <v>442</v>
      </c>
      <c r="F552" s="38">
        <v>46</v>
      </c>
      <c r="G552" s="38">
        <v>336</v>
      </c>
      <c r="H552" s="38">
        <v>96</v>
      </c>
      <c r="I552" s="38">
        <v>528</v>
      </c>
      <c r="J552" s="38">
        <v>722</v>
      </c>
      <c r="K552" s="38">
        <v>437</v>
      </c>
      <c r="L552" s="38">
        <v>30</v>
      </c>
      <c r="M552" s="38">
        <v>236</v>
      </c>
      <c r="N552" s="38">
        <v>336</v>
      </c>
      <c r="O552" s="38">
        <v>807</v>
      </c>
      <c r="P552" s="38">
        <v>654</v>
      </c>
      <c r="Q552" s="38">
        <v>789</v>
      </c>
      <c r="R552" s="38">
        <v>649</v>
      </c>
      <c r="S552" s="38">
        <f>SUM(Table1[[#This Row],[January]:[December]])</f>
        <v>5620</v>
      </c>
    </row>
    <row r="553" spans="1:19" hidden="1">
      <c r="A553" s="38" t="str">
        <f>_xlfn.CONCAT(B553,"-",C553)</f>
        <v>513-Analyzer</v>
      </c>
      <c r="B553" s="38">
        <f>INDEX(Prefixes!$A$3:$B$22, MATCH(Data!C14,Prefixes!$B$3:$B$22, 1), 1)</f>
        <v>513</v>
      </c>
      <c r="C553" s="37" t="s">
        <v>56</v>
      </c>
      <c r="D553" s="38">
        <v>490010</v>
      </c>
      <c r="E553" s="36" t="s">
        <v>196</v>
      </c>
      <c r="F553" s="38">
        <v>65</v>
      </c>
      <c r="G553" s="38">
        <v>858</v>
      </c>
      <c r="H553" s="38">
        <v>647</v>
      </c>
      <c r="I553" s="38">
        <v>361</v>
      </c>
      <c r="J553" s="38">
        <v>666</v>
      </c>
      <c r="K553" s="38">
        <v>731</v>
      </c>
      <c r="L553" s="38">
        <v>131</v>
      </c>
      <c r="M553" s="38">
        <v>431</v>
      </c>
      <c r="N553" s="38">
        <v>116</v>
      </c>
      <c r="O553" s="38">
        <v>481</v>
      </c>
      <c r="P553" s="38">
        <v>970</v>
      </c>
      <c r="Q553" s="38">
        <v>11</v>
      </c>
      <c r="R553" s="38">
        <v>215</v>
      </c>
      <c r="S553" s="38">
        <f>SUM(Table1[[#This Row],[January]:[December]])</f>
        <v>5618</v>
      </c>
    </row>
    <row r="554" spans="1:19" ht="29.5" hidden="1">
      <c r="A554" s="38" t="str">
        <f>_xlfn.CONCAT(B554,"-",C554)</f>
        <v>533-Biohood</v>
      </c>
      <c r="B554" s="38">
        <f>INDEX(Prefixes!$A$3:$B$22, MATCH(Data!C269,Prefixes!$B$3:$B$22, 1), 1)</f>
        <v>533</v>
      </c>
      <c r="C554" s="37" t="s">
        <v>65</v>
      </c>
      <c r="D554" s="38">
        <v>490265</v>
      </c>
      <c r="E554" s="36" t="s">
        <v>128</v>
      </c>
      <c r="F554" s="38">
        <v>100</v>
      </c>
      <c r="G554" s="38">
        <v>972</v>
      </c>
      <c r="H554" s="38">
        <v>997</v>
      </c>
      <c r="I554" s="38">
        <v>528</v>
      </c>
      <c r="J554" s="38">
        <v>2</v>
      </c>
      <c r="K554" s="38">
        <v>592</v>
      </c>
      <c r="L554" s="38">
        <v>73</v>
      </c>
      <c r="M554" s="38">
        <v>39</v>
      </c>
      <c r="N554" s="38">
        <v>610</v>
      </c>
      <c r="O554" s="38">
        <v>462</v>
      </c>
      <c r="P554" s="38">
        <v>952</v>
      </c>
      <c r="Q554" s="38">
        <v>116</v>
      </c>
      <c r="R554" s="38">
        <v>274</v>
      </c>
      <c r="S554" s="38">
        <f>SUM(Table1[[#This Row],[January]:[December]])</f>
        <v>5617</v>
      </c>
    </row>
    <row r="555" spans="1:19" hidden="1">
      <c r="A555" s="38" t="str">
        <f>_xlfn.CONCAT(B555,"-",C555)</f>
        <v>505-Centrifuges</v>
      </c>
      <c r="B555" s="38">
        <f>INDEX(Prefixes!$A$3:$B$22, MATCH(Data!C355,Prefixes!$B$3:$B$22, 1), 1)</f>
        <v>505</v>
      </c>
      <c r="C555" s="37" t="s">
        <v>43</v>
      </c>
      <c r="D555" s="38">
        <v>490351</v>
      </c>
      <c r="E555" s="36" t="s">
        <v>794</v>
      </c>
      <c r="F555" s="38">
        <v>88</v>
      </c>
      <c r="G555" s="38">
        <v>503</v>
      </c>
      <c r="H555" s="38">
        <v>37</v>
      </c>
      <c r="I555" s="38">
        <v>783</v>
      </c>
      <c r="J555" s="38">
        <v>46</v>
      </c>
      <c r="K555" s="38">
        <v>485</v>
      </c>
      <c r="L555" s="38">
        <v>164</v>
      </c>
      <c r="M555" s="38">
        <v>323</v>
      </c>
      <c r="N555" s="38">
        <v>854</v>
      </c>
      <c r="O555" s="38">
        <v>726</v>
      </c>
      <c r="P555" s="38">
        <v>184</v>
      </c>
      <c r="Q555" s="38">
        <v>862</v>
      </c>
      <c r="R555" s="38">
        <v>649</v>
      </c>
      <c r="S555" s="38">
        <f>SUM(Table1[[#This Row],[January]:[December]])</f>
        <v>5616</v>
      </c>
    </row>
    <row r="556" spans="1:19" hidden="1">
      <c r="A556" s="38" t="str">
        <f>_xlfn.CONCAT(B556,"-",C556)</f>
        <v>505-Autoclave</v>
      </c>
      <c r="B556" s="38">
        <f>INDEX(Prefixes!$A$3:$B$22, MATCH(Data!C41,Prefixes!$B$3:$B$22, 1), 1)</f>
        <v>505</v>
      </c>
      <c r="C556" s="37" t="s">
        <v>82</v>
      </c>
      <c r="D556" s="38">
        <v>490037</v>
      </c>
      <c r="E556" s="36" t="s">
        <v>83</v>
      </c>
      <c r="F556" s="38">
        <v>37</v>
      </c>
      <c r="G556" s="38">
        <v>648</v>
      </c>
      <c r="H556" s="38">
        <v>725</v>
      </c>
      <c r="I556" s="38">
        <v>414</v>
      </c>
      <c r="J556" s="38">
        <v>804</v>
      </c>
      <c r="K556" s="38">
        <v>671</v>
      </c>
      <c r="L556" s="38">
        <v>269</v>
      </c>
      <c r="M556" s="38">
        <v>76</v>
      </c>
      <c r="N556" s="38">
        <v>623</v>
      </c>
      <c r="O556" s="38">
        <v>572</v>
      </c>
      <c r="P556" s="38">
        <v>535</v>
      </c>
      <c r="Q556" s="38">
        <v>146</v>
      </c>
      <c r="R556" s="38">
        <v>132</v>
      </c>
      <c r="S556" s="38">
        <f>SUM(Table1[[#This Row],[January]:[December]])</f>
        <v>5615</v>
      </c>
    </row>
    <row r="557" spans="1:19" ht="29.5" hidden="1">
      <c r="A557" s="38" t="str">
        <f>_xlfn.CONCAT(B557,"-",C557)</f>
        <v>513-Biohood</v>
      </c>
      <c r="B557" s="38">
        <f>INDEX(Prefixes!$A$3:$B$22, MATCH(Data!C261,Prefixes!$B$3:$B$22, 1), 1)</f>
        <v>513</v>
      </c>
      <c r="C557" s="37" t="s">
        <v>65</v>
      </c>
      <c r="D557" s="38">
        <v>490257</v>
      </c>
      <c r="E557" s="36" t="s">
        <v>228</v>
      </c>
      <c r="F557" s="38">
        <v>70</v>
      </c>
      <c r="G557" s="38">
        <v>199</v>
      </c>
      <c r="H557" s="38">
        <v>812</v>
      </c>
      <c r="I557" s="38">
        <v>121</v>
      </c>
      <c r="J557" s="38">
        <v>16</v>
      </c>
      <c r="K557" s="38">
        <v>178</v>
      </c>
      <c r="L557" s="38">
        <v>917</v>
      </c>
      <c r="M557" s="38">
        <v>13</v>
      </c>
      <c r="N557" s="38">
        <v>782</v>
      </c>
      <c r="O557" s="38">
        <v>828</v>
      </c>
      <c r="P557" s="38">
        <v>781</v>
      </c>
      <c r="Q557" s="38">
        <v>557</v>
      </c>
      <c r="R557" s="38">
        <v>403</v>
      </c>
      <c r="S557" s="38">
        <f>SUM(Table1[[#This Row],[January]:[December]])</f>
        <v>5607</v>
      </c>
    </row>
    <row r="558" spans="1:19" ht="29.5" hidden="1">
      <c r="A558" s="38" t="str">
        <f>_xlfn.CONCAT(B558,"-",C558)</f>
        <v>517-Bath</v>
      </c>
      <c r="B558" s="38">
        <f>INDEX(Prefixes!$A$3:$B$22, MATCH(Data!C151,Prefixes!$B$3:$B$22, 1), 1)</f>
        <v>517</v>
      </c>
      <c r="C558" s="37" t="s">
        <v>39</v>
      </c>
      <c r="D558" s="38">
        <v>490147</v>
      </c>
      <c r="E558" s="36" t="s">
        <v>70</v>
      </c>
      <c r="F558" s="38">
        <v>59</v>
      </c>
      <c r="G558" s="38">
        <v>386</v>
      </c>
      <c r="H558" s="38">
        <v>890</v>
      </c>
      <c r="I558" s="38">
        <v>253</v>
      </c>
      <c r="J558" s="38">
        <v>767</v>
      </c>
      <c r="K558" s="38">
        <v>753</v>
      </c>
      <c r="L558" s="38">
        <v>297</v>
      </c>
      <c r="M558" s="38">
        <v>71</v>
      </c>
      <c r="N558" s="38">
        <v>116</v>
      </c>
      <c r="O558" s="38">
        <v>368</v>
      </c>
      <c r="P558" s="38">
        <v>210</v>
      </c>
      <c r="Q558" s="38">
        <v>555</v>
      </c>
      <c r="R558" s="38">
        <v>938</v>
      </c>
      <c r="S558" s="38">
        <f>SUM(Table1[[#This Row],[January]:[December]])</f>
        <v>5604</v>
      </c>
    </row>
    <row r="559" spans="1:19" hidden="1">
      <c r="A559" s="38" t="str">
        <f>_xlfn.CONCAT(B559,"-",C559)</f>
        <v>500-Bath</v>
      </c>
      <c r="B559" s="38">
        <f>INDEX(Prefixes!$A$3:$B$22, MATCH(Data!C215,Prefixes!$B$3:$B$22, 1), 1)</f>
        <v>500</v>
      </c>
      <c r="C559" s="37" t="s">
        <v>39</v>
      </c>
      <c r="D559" s="38">
        <v>490211</v>
      </c>
      <c r="E559" s="36" t="s">
        <v>468</v>
      </c>
      <c r="F559" s="38">
        <v>49</v>
      </c>
      <c r="G559" s="38">
        <v>496</v>
      </c>
      <c r="H559" s="38">
        <v>671</v>
      </c>
      <c r="I559" s="38">
        <v>883</v>
      </c>
      <c r="J559" s="38">
        <v>844</v>
      </c>
      <c r="K559" s="38">
        <v>266</v>
      </c>
      <c r="L559" s="38">
        <v>32</v>
      </c>
      <c r="M559" s="38">
        <v>631</v>
      </c>
      <c r="N559" s="38">
        <v>675</v>
      </c>
      <c r="O559" s="38">
        <v>456</v>
      </c>
      <c r="P559" s="38">
        <v>12</v>
      </c>
      <c r="Q559" s="38">
        <v>284</v>
      </c>
      <c r="R559" s="38">
        <v>344</v>
      </c>
      <c r="S559" s="38">
        <f>SUM(Table1[[#This Row],[January]:[December]])</f>
        <v>5594</v>
      </c>
    </row>
    <row r="560" spans="1:19" ht="29.5" hidden="1">
      <c r="A560" s="38" t="str">
        <f>_xlfn.CONCAT(B560,"-",C560)</f>
        <v>517-Balances</v>
      </c>
      <c r="B560" s="38">
        <f>INDEX(Prefixes!$A$3:$B$22, MATCH(Data!C81,Prefixes!$B$3:$B$22, 1), 1)</f>
        <v>517</v>
      </c>
      <c r="C560" s="37" t="s">
        <v>75</v>
      </c>
      <c r="D560" s="38">
        <v>490077</v>
      </c>
      <c r="E560" s="36" t="s">
        <v>213</v>
      </c>
      <c r="F560" s="38">
        <v>88</v>
      </c>
      <c r="G560" s="38">
        <v>711</v>
      </c>
      <c r="H560" s="38">
        <v>192</v>
      </c>
      <c r="I560" s="38">
        <v>157</v>
      </c>
      <c r="J560" s="38">
        <v>893</v>
      </c>
      <c r="K560" s="38">
        <v>370</v>
      </c>
      <c r="L560" s="38">
        <v>746</v>
      </c>
      <c r="M560" s="38">
        <v>906</v>
      </c>
      <c r="N560" s="38">
        <v>307</v>
      </c>
      <c r="O560" s="38">
        <v>859</v>
      </c>
      <c r="P560" s="38">
        <v>224</v>
      </c>
      <c r="Q560" s="38">
        <v>46</v>
      </c>
      <c r="R560" s="38">
        <v>177</v>
      </c>
      <c r="S560" s="38">
        <f>SUM(Table1[[#This Row],[January]:[December]])</f>
        <v>5588</v>
      </c>
    </row>
    <row r="561" spans="1:19" ht="44.25" hidden="1">
      <c r="A561" s="38" t="str">
        <f>_xlfn.CONCAT(B561,"-",C561)</f>
        <v>519-Bath</v>
      </c>
      <c r="B561" s="38">
        <f>INDEX(Prefixes!$A$3:$B$22, MATCH(Data!C193,Prefixes!$B$3:$B$22, 1), 1)</f>
        <v>519</v>
      </c>
      <c r="C561" s="37" t="s">
        <v>39</v>
      </c>
      <c r="D561" s="38">
        <v>490189</v>
      </c>
      <c r="E561" s="36" t="s">
        <v>432</v>
      </c>
      <c r="F561" s="38">
        <v>62</v>
      </c>
      <c r="G561" s="38">
        <v>788</v>
      </c>
      <c r="H561" s="38">
        <v>665</v>
      </c>
      <c r="I561" s="38">
        <v>620</v>
      </c>
      <c r="J561" s="38">
        <v>435</v>
      </c>
      <c r="K561" s="38">
        <v>629</v>
      </c>
      <c r="L561" s="38">
        <v>382</v>
      </c>
      <c r="M561" s="38">
        <v>282</v>
      </c>
      <c r="N561" s="38">
        <v>293</v>
      </c>
      <c r="O561" s="38">
        <v>296</v>
      </c>
      <c r="P561" s="38">
        <v>545</v>
      </c>
      <c r="Q561" s="38">
        <v>137</v>
      </c>
      <c r="R561" s="38">
        <v>507</v>
      </c>
      <c r="S561" s="38">
        <f>SUM(Table1[[#This Row],[January]:[December]])</f>
        <v>5579</v>
      </c>
    </row>
    <row r="562" spans="1:19" ht="29.5" hidden="1">
      <c r="A562" s="38" t="str">
        <f>_xlfn.CONCAT(B562,"-",C562)</f>
        <v>507-Balances</v>
      </c>
      <c r="B562" s="38">
        <f>INDEX(Prefixes!$A$3:$B$22, MATCH(Data!C129,Prefixes!$B$3:$B$22, 1), 1)</f>
        <v>507</v>
      </c>
      <c r="C562" s="37" t="s">
        <v>75</v>
      </c>
      <c r="D562" s="38">
        <v>490125</v>
      </c>
      <c r="E562" s="36" t="s">
        <v>601</v>
      </c>
      <c r="F562" s="38">
        <v>13</v>
      </c>
      <c r="G562" s="38">
        <v>345</v>
      </c>
      <c r="H562" s="38">
        <v>628</v>
      </c>
      <c r="I562" s="38">
        <v>663</v>
      </c>
      <c r="J562" s="38">
        <v>603</v>
      </c>
      <c r="K562" s="38">
        <v>767</v>
      </c>
      <c r="L562" s="38">
        <v>829</v>
      </c>
      <c r="M562" s="38">
        <v>885</v>
      </c>
      <c r="N562" s="38">
        <v>61</v>
      </c>
      <c r="O562" s="38">
        <v>127</v>
      </c>
      <c r="P562" s="38">
        <v>385</v>
      </c>
      <c r="Q562" s="38">
        <v>89</v>
      </c>
      <c r="R562" s="38">
        <v>196</v>
      </c>
      <c r="S562" s="38">
        <f>SUM(Table1[[#This Row],[January]:[December]])</f>
        <v>5578</v>
      </c>
    </row>
    <row r="563" spans="1:19" hidden="1">
      <c r="A563" s="38" t="str">
        <f>_xlfn.CONCAT(B563,"-",C563)</f>
        <v>513-Bath</v>
      </c>
      <c r="B563" s="38">
        <f>INDEX(Prefixes!$A$3:$B$22, MATCH(Data!C169,Prefixes!$B$3:$B$22, 1), 1)</f>
        <v>513</v>
      </c>
      <c r="C563" s="37" t="s">
        <v>39</v>
      </c>
      <c r="D563" s="38">
        <v>490165</v>
      </c>
      <c r="E563" s="36" t="s">
        <v>751</v>
      </c>
      <c r="F563" s="38">
        <v>21</v>
      </c>
      <c r="G563" s="38">
        <v>259</v>
      </c>
      <c r="H563" s="38">
        <v>653</v>
      </c>
      <c r="I563" s="38">
        <v>676</v>
      </c>
      <c r="J563" s="38">
        <v>1</v>
      </c>
      <c r="K563" s="38">
        <v>14</v>
      </c>
      <c r="L563" s="38">
        <v>912</v>
      </c>
      <c r="M563" s="38">
        <v>658</v>
      </c>
      <c r="N563" s="38">
        <v>257</v>
      </c>
      <c r="O563" s="38">
        <v>712</v>
      </c>
      <c r="P563" s="38">
        <v>283</v>
      </c>
      <c r="Q563" s="38">
        <v>259</v>
      </c>
      <c r="R563" s="38">
        <v>886</v>
      </c>
      <c r="S563" s="38">
        <f>SUM(Table1[[#This Row],[January]:[December]])</f>
        <v>5570</v>
      </c>
    </row>
    <row r="564" spans="1:19" ht="44.25" hidden="1">
      <c r="A564" s="38" t="str">
        <f>_xlfn.CONCAT(B564,"-",C564)</f>
        <v>513-Balances</v>
      </c>
      <c r="B564" s="38">
        <f>INDEX(Prefixes!$A$3:$B$22, MATCH(Data!C133,Prefixes!$B$3:$B$22, 1), 1)</f>
        <v>513</v>
      </c>
      <c r="C564" s="37" t="s">
        <v>75</v>
      </c>
      <c r="D564" s="38">
        <v>490129</v>
      </c>
      <c r="E564" s="36" t="s">
        <v>684</v>
      </c>
      <c r="F564" s="38">
        <v>50</v>
      </c>
      <c r="G564" s="38">
        <v>443</v>
      </c>
      <c r="H564" s="38">
        <v>350</v>
      </c>
      <c r="I564" s="38">
        <v>705</v>
      </c>
      <c r="J564" s="38">
        <v>686</v>
      </c>
      <c r="K564" s="38">
        <v>865</v>
      </c>
      <c r="L564" s="38">
        <v>803</v>
      </c>
      <c r="M564" s="38">
        <v>168</v>
      </c>
      <c r="N564" s="38">
        <v>405</v>
      </c>
      <c r="O564" s="38">
        <v>104</v>
      </c>
      <c r="P564" s="38">
        <v>122</v>
      </c>
      <c r="Q564" s="38">
        <v>40</v>
      </c>
      <c r="R564" s="38">
        <v>866</v>
      </c>
      <c r="S564" s="38">
        <f>SUM(Table1[[#This Row],[January]:[December]])</f>
        <v>5557</v>
      </c>
    </row>
    <row r="565" spans="1:19" ht="29.5" hidden="1">
      <c r="A565" s="38" t="str">
        <f>_xlfn.CONCAT(B565,"-",C565)</f>
        <v>507-Cell Disrupters</v>
      </c>
      <c r="B565" s="38">
        <f>INDEX(Prefixes!$A$3:$B$22, MATCH(Data!C310,Prefixes!$B$3:$B$22, 1), 1)</f>
        <v>507</v>
      </c>
      <c r="C565" s="37" t="s">
        <v>50</v>
      </c>
      <c r="D565" s="38">
        <v>490306</v>
      </c>
      <c r="E565" s="36" t="s">
        <v>461</v>
      </c>
      <c r="F565" s="38">
        <v>81</v>
      </c>
      <c r="G565" s="38">
        <v>156</v>
      </c>
      <c r="H565" s="38">
        <v>306</v>
      </c>
      <c r="I565" s="38">
        <v>76</v>
      </c>
      <c r="J565" s="38">
        <v>863</v>
      </c>
      <c r="K565" s="38">
        <v>595</v>
      </c>
      <c r="L565" s="38">
        <v>206</v>
      </c>
      <c r="M565" s="38">
        <v>657</v>
      </c>
      <c r="N565" s="38">
        <v>274</v>
      </c>
      <c r="O565" s="38">
        <v>950</v>
      </c>
      <c r="P565" s="38">
        <v>213</v>
      </c>
      <c r="Q565" s="38">
        <v>467</v>
      </c>
      <c r="R565" s="38">
        <v>792</v>
      </c>
      <c r="S565" s="38">
        <f>SUM(Table1[[#This Row],[January]:[December]])</f>
        <v>5555</v>
      </c>
    </row>
    <row r="566" spans="1:19" ht="29.5" hidden="1">
      <c r="A566" s="38" t="str">
        <f>_xlfn.CONCAT(B566,"-",C566)</f>
        <v>503-Balances</v>
      </c>
      <c r="B566" s="38">
        <f>INDEX(Prefixes!$A$3:$B$22, MATCH(Data!C109,Prefixes!$B$3:$B$22, 1), 1)</f>
        <v>503</v>
      </c>
      <c r="C566" s="37" t="s">
        <v>75</v>
      </c>
      <c r="D566" s="38">
        <v>490105</v>
      </c>
      <c r="E566" s="36" t="s">
        <v>486</v>
      </c>
      <c r="F566" s="38">
        <v>90</v>
      </c>
      <c r="G566" s="38">
        <v>106</v>
      </c>
      <c r="H566" s="38">
        <v>294</v>
      </c>
      <c r="I566" s="38">
        <v>652</v>
      </c>
      <c r="J566" s="38">
        <v>518</v>
      </c>
      <c r="K566" s="38">
        <v>814</v>
      </c>
      <c r="L566" s="38">
        <v>632</v>
      </c>
      <c r="M566" s="38">
        <v>384</v>
      </c>
      <c r="N566" s="38">
        <v>504</v>
      </c>
      <c r="O566" s="38">
        <v>492</v>
      </c>
      <c r="P566" s="38">
        <v>549</v>
      </c>
      <c r="Q566" s="38">
        <v>94</v>
      </c>
      <c r="R566" s="38">
        <v>515</v>
      </c>
      <c r="S566" s="38">
        <f>SUM(Table1[[#This Row],[January]:[December]])</f>
        <v>5554</v>
      </c>
    </row>
    <row r="567" spans="1:19" hidden="1">
      <c r="A567" s="38" t="str">
        <f>_xlfn.CONCAT(B567,"-",C567)</f>
        <v>513-Centrifuges</v>
      </c>
      <c r="B567" s="38">
        <f>INDEX(Prefixes!$A$3:$B$22, MATCH(Data!C494,Prefixes!$B$3:$B$22, 1), 1)</f>
        <v>513</v>
      </c>
      <c r="C567" s="37" t="s">
        <v>43</v>
      </c>
      <c r="D567" s="38">
        <v>490490</v>
      </c>
      <c r="E567" s="36" t="s">
        <v>397</v>
      </c>
      <c r="F567" s="38">
        <v>94</v>
      </c>
      <c r="G567" s="38">
        <v>48</v>
      </c>
      <c r="H567" s="38">
        <v>950</v>
      </c>
      <c r="I567" s="38">
        <v>76</v>
      </c>
      <c r="J567" s="38">
        <v>538</v>
      </c>
      <c r="K567" s="38">
        <v>251</v>
      </c>
      <c r="L567" s="38">
        <v>803</v>
      </c>
      <c r="M567" s="38">
        <v>121</v>
      </c>
      <c r="N567" s="38">
        <v>406</v>
      </c>
      <c r="O567" s="38">
        <v>963</v>
      </c>
      <c r="P567" s="38">
        <v>888</v>
      </c>
      <c r="Q567" s="38">
        <v>310</v>
      </c>
      <c r="R567" s="38">
        <v>191</v>
      </c>
      <c r="S567" s="38">
        <f>SUM(Table1[[#This Row],[January]:[December]])</f>
        <v>5545</v>
      </c>
    </row>
    <row r="568" spans="1:19" hidden="1">
      <c r="A568" s="38" t="str">
        <f>_xlfn.CONCAT(B568,"-",C568)</f>
        <v>535-Bath</v>
      </c>
      <c r="B568" s="38">
        <f>INDEX(Prefixes!$A$3:$B$22, MATCH(Data!C145,Prefixes!$B$3:$B$22, 1), 1)</f>
        <v>535</v>
      </c>
      <c r="C568" s="37" t="s">
        <v>39</v>
      </c>
      <c r="D568" s="38">
        <v>490141</v>
      </c>
      <c r="E568" s="36" t="s">
        <v>293</v>
      </c>
      <c r="F568" s="38">
        <v>9</v>
      </c>
      <c r="G568" s="38">
        <v>746</v>
      </c>
      <c r="H568" s="38">
        <v>669</v>
      </c>
      <c r="I568" s="38">
        <v>191</v>
      </c>
      <c r="J568" s="38">
        <v>357</v>
      </c>
      <c r="K568" s="38">
        <v>548</v>
      </c>
      <c r="L568" s="38">
        <v>766</v>
      </c>
      <c r="M568" s="38">
        <v>723</v>
      </c>
      <c r="N568" s="38">
        <v>501</v>
      </c>
      <c r="O568" s="38">
        <v>297</v>
      </c>
      <c r="P568" s="38">
        <v>406</v>
      </c>
      <c r="Q568" s="38">
        <v>278</v>
      </c>
      <c r="R568" s="38">
        <v>58</v>
      </c>
      <c r="S568" s="38">
        <f>SUM(Table1[[#This Row],[January]:[December]])</f>
        <v>5540</v>
      </c>
    </row>
    <row r="569" spans="1:19" ht="44.25" hidden="1">
      <c r="A569" s="38" t="str">
        <f>_xlfn.CONCAT(B569,"-",C569)</f>
        <v>507-Furnace</v>
      </c>
      <c r="B569" s="38">
        <f>INDEX(Prefixes!$A$3:$B$22, MATCH(Data!C681,Prefixes!$B$3:$B$22, 1), 1)</f>
        <v>507</v>
      </c>
      <c r="C569" s="37" t="s">
        <v>141</v>
      </c>
      <c r="D569" s="38">
        <v>490677</v>
      </c>
      <c r="E569" s="36" t="s">
        <v>568</v>
      </c>
      <c r="F569" s="38">
        <v>89</v>
      </c>
      <c r="G569" s="38">
        <v>711</v>
      </c>
      <c r="H569" s="38">
        <v>977</v>
      </c>
      <c r="I569" s="38">
        <v>800</v>
      </c>
      <c r="J569" s="38">
        <v>73</v>
      </c>
      <c r="K569" s="38">
        <v>138</v>
      </c>
      <c r="L569" s="38">
        <v>481</v>
      </c>
      <c r="M569" s="38">
        <v>657</v>
      </c>
      <c r="N569" s="38">
        <v>332</v>
      </c>
      <c r="O569" s="38">
        <v>203</v>
      </c>
      <c r="P569" s="38">
        <v>379</v>
      </c>
      <c r="Q569" s="38">
        <v>717</v>
      </c>
      <c r="R569" s="38">
        <v>72</v>
      </c>
      <c r="S569" s="38">
        <f>SUM(Table1[[#This Row],[January]:[December]])</f>
        <v>5540</v>
      </c>
    </row>
    <row r="570" spans="1:19" ht="29.5" hidden="1">
      <c r="A570" s="38" t="str">
        <f>_xlfn.CONCAT(B570,"-",C570)</f>
        <v>513-Biohood</v>
      </c>
      <c r="B570" s="38">
        <f>INDEX(Prefixes!$A$3:$B$22, MATCH(Data!C278,Prefixes!$B$3:$B$22, 1), 1)</f>
        <v>513</v>
      </c>
      <c r="C570" s="37" t="s">
        <v>65</v>
      </c>
      <c r="D570" s="38">
        <v>490274</v>
      </c>
      <c r="E570" s="36" t="s">
        <v>698</v>
      </c>
      <c r="F570" s="38">
        <v>94</v>
      </c>
      <c r="G570" s="38">
        <v>930</v>
      </c>
      <c r="H570" s="38">
        <v>436</v>
      </c>
      <c r="I570" s="38">
        <v>336</v>
      </c>
      <c r="J570" s="38">
        <v>538</v>
      </c>
      <c r="K570" s="38">
        <v>13</v>
      </c>
      <c r="L570" s="38">
        <v>324</v>
      </c>
      <c r="M570" s="38">
        <v>583</v>
      </c>
      <c r="N570" s="38">
        <v>388</v>
      </c>
      <c r="O570" s="38">
        <v>6</v>
      </c>
      <c r="P570" s="38">
        <v>928</v>
      </c>
      <c r="Q570" s="38">
        <v>984</v>
      </c>
      <c r="R570" s="38">
        <v>69</v>
      </c>
      <c r="S570" s="38">
        <f>SUM(Table1[[#This Row],[January]:[December]])</f>
        <v>5535</v>
      </c>
    </row>
    <row r="571" spans="1:19" ht="44.25" hidden="1">
      <c r="A571" s="38" t="str">
        <f>_xlfn.CONCAT(B571,"-",C571)</f>
        <v>513-Bath</v>
      </c>
      <c r="B571" s="38">
        <f>INDEX(Prefixes!$A$3:$B$22, MATCH(Data!C236,Prefixes!$B$3:$B$22, 1), 1)</f>
        <v>513</v>
      </c>
      <c r="C571" s="37" t="s">
        <v>39</v>
      </c>
      <c r="D571" s="38">
        <v>490232</v>
      </c>
      <c r="E571" s="36" t="s">
        <v>626</v>
      </c>
      <c r="F571" s="38">
        <v>12</v>
      </c>
      <c r="G571" s="38">
        <v>149</v>
      </c>
      <c r="H571" s="38">
        <v>768</v>
      </c>
      <c r="I571" s="38">
        <v>693</v>
      </c>
      <c r="J571" s="38">
        <v>327</v>
      </c>
      <c r="K571" s="38">
        <v>792</v>
      </c>
      <c r="L571" s="38">
        <v>140</v>
      </c>
      <c r="M571" s="38">
        <v>287</v>
      </c>
      <c r="N571" s="38">
        <v>480</v>
      </c>
      <c r="O571" s="38">
        <v>200</v>
      </c>
      <c r="P571" s="38">
        <v>577</v>
      </c>
      <c r="Q571" s="38">
        <v>691</v>
      </c>
      <c r="R571" s="38">
        <v>430</v>
      </c>
      <c r="S571" s="38">
        <f>SUM(Table1[[#This Row],[January]:[December]])</f>
        <v>5534</v>
      </c>
    </row>
    <row r="572" spans="1:19" hidden="1">
      <c r="A572" s="38" t="str">
        <f>_xlfn.CONCAT(B572,"-",C572)</f>
        <v>513-Microscopes</v>
      </c>
      <c r="B572" s="38">
        <f>INDEX(Prefixes!$A$3:$B$22, MATCH(Data!C745,Prefixes!$B$3:$B$22, 1), 1)</f>
        <v>513</v>
      </c>
      <c r="C572" s="37" t="s">
        <v>48</v>
      </c>
      <c r="D572" s="38">
        <v>490741</v>
      </c>
      <c r="E572" s="36" t="s">
        <v>675</v>
      </c>
      <c r="F572" s="38">
        <v>3</v>
      </c>
      <c r="G572" s="38">
        <v>194</v>
      </c>
      <c r="H572" s="38">
        <v>466</v>
      </c>
      <c r="I572" s="38">
        <v>629</v>
      </c>
      <c r="J572" s="38">
        <v>394</v>
      </c>
      <c r="K572" s="38">
        <v>264</v>
      </c>
      <c r="L572" s="38">
        <v>528</v>
      </c>
      <c r="M572" s="38">
        <v>336</v>
      </c>
      <c r="N572" s="38">
        <v>799</v>
      </c>
      <c r="O572" s="38">
        <v>736</v>
      </c>
      <c r="P572" s="38">
        <v>719</v>
      </c>
      <c r="Q572" s="38">
        <v>184</v>
      </c>
      <c r="R572" s="38">
        <v>283</v>
      </c>
      <c r="S572" s="38">
        <f>SUM(Table1[[#This Row],[January]:[December]])</f>
        <v>5532</v>
      </c>
    </row>
    <row r="573" spans="1:19" hidden="1">
      <c r="A573" s="38" t="str">
        <f>_xlfn.CONCAT(B573,"-",C573)</f>
        <v>519-Microscopes</v>
      </c>
      <c r="B573" s="38">
        <f>INDEX(Prefixes!$A$3:$B$22, MATCH(Data!C716,Prefixes!$B$3:$B$22, 1), 1)</f>
        <v>519</v>
      </c>
      <c r="C573" s="37" t="s">
        <v>48</v>
      </c>
      <c r="D573" s="38">
        <v>490712</v>
      </c>
      <c r="E573" s="36" t="s">
        <v>229</v>
      </c>
      <c r="F573" s="38">
        <v>99</v>
      </c>
      <c r="G573" s="38">
        <v>194</v>
      </c>
      <c r="H573" s="38">
        <v>286</v>
      </c>
      <c r="I573" s="38">
        <v>75</v>
      </c>
      <c r="J573" s="38">
        <v>609</v>
      </c>
      <c r="K573" s="38">
        <v>582</v>
      </c>
      <c r="L573" s="38">
        <v>888</v>
      </c>
      <c r="M573" s="38">
        <v>957</v>
      </c>
      <c r="N573" s="38">
        <v>321</v>
      </c>
      <c r="O573" s="38">
        <v>44</v>
      </c>
      <c r="P573" s="38">
        <v>798</v>
      </c>
      <c r="Q573" s="38">
        <v>409</v>
      </c>
      <c r="R573" s="38">
        <v>367</v>
      </c>
      <c r="S573" s="38">
        <f>SUM(Table1[[#This Row],[January]:[December]])</f>
        <v>5530</v>
      </c>
    </row>
    <row r="574" spans="1:19" ht="44.25" hidden="1">
      <c r="A574" s="38" t="str">
        <f>_xlfn.CONCAT(B574,"-",C574)</f>
        <v>503-Autoclave</v>
      </c>
      <c r="B574" s="38">
        <f>INDEX(Prefixes!$A$3:$B$22, MATCH(Data!C55,Prefixes!$B$3:$B$22, 1), 1)</f>
        <v>503</v>
      </c>
      <c r="C574" s="37" t="s">
        <v>82</v>
      </c>
      <c r="D574" s="38">
        <v>490051</v>
      </c>
      <c r="E574" s="36" t="s">
        <v>522</v>
      </c>
      <c r="F574" s="38">
        <v>98</v>
      </c>
      <c r="G574" s="38">
        <v>88</v>
      </c>
      <c r="H574" s="38">
        <v>612</v>
      </c>
      <c r="I574" s="38">
        <v>667</v>
      </c>
      <c r="J574" s="38">
        <v>254</v>
      </c>
      <c r="K574" s="38">
        <v>362</v>
      </c>
      <c r="L574" s="38">
        <v>946</v>
      </c>
      <c r="M574" s="38">
        <v>730</v>
      </c>
      <c r="N574" s="38">
        <v>263</v>
      </c>
      <c r="O574" s="38">
        <v>340</v>
      </c>
      <c r="P574" s="38">
        <v>434</v>
      </c>
      <c r="Q574" s="38">
        <v>10</v>
      </c>
      <c r="R574" s="38">
        <v>810</v>
      </c>
      <c r="S574" s="38">
        <f>SUM(Table1[[#This Row],[January]:[December]])</f>
        <v>5516</v>
      </c>
    </row>
    <row r="575" spans="1:19" ht="29.5" hidden="1">
      <c r="A575" s="38" t="str">
        <f>_xlfn.CONCAT(B575,"-",C575)</f>
        <v>529-Balances</v>
      </c>
      <c r="B575" s="38">
        <f>INDEX(Prefixes!$A$3:$B$22, MATCH(Data!C108,Prefixes!$B$3:$B$22, 1), 1)</f>
        <v>529</v>
      </c>
      <c r="C575" s="37" t="s">
        <v>75</v>
      </c>
      <c r="D575" s="38">
        <v>490104</v>
      </c>
      <c r="E575" s="36" t="s">
        <v>472</v>
      </c>
      <c r="F575" s="38">
        <v>22</v>
      </c>
      <c r="G575" s="38">
        <v>684</v>
      </c>
      <c r="H575" s="38">
        <v>261</v>
      </c>
      <c r="I575" s="38">
        <v>653</v>
      </c>
      <c r="J575" s="38">
        <v>721</v>
      </c>
      <c r="K575" s="38">
        <v>337</v>
      </c>
      <c r="L575" s="38">
        <v>443</v>
      </c>
      <c r="M575" s="38">
        <v>6</v>
      </c>
      <c r="N575" s="38">
        <v>333</v>
      </c>
      <c r="O575" s="38">
        <v>707</v>
      </c>
      <c r="P575" s="38">
        <v>723</v>
      </c>
      <c r="Q575" s="38">
        <v>532</v>
      </c>
      <c r="R575" s="38">
        <v>113</v>
      </c>
      <c r="S575" s="38">
        <f>SUM(Table1[[#This Row],[January]:[December]])</f>
        <v>5513</v>
      </c>
    </row>
    <row r="576" spans="1:19" hidden="1">
      <c r="A576" s="38" t="str">
        <f>_xlfn.CONCAT(B576,"-",C576)</f>
        <v>529-Fermentors</v>
      </c>
      <c r="B576" s="38">
        <f>INDEX(Prefixes!$A$3:$B$22, MATCH(Data!C668,Prefixes!$B$3:$B$22, 1), 1)</f>
        <v>529</v>
      </c>
      <c r="C576" s="37" t="s">
        <v>130</v>
      </c>
      <c r="D576" s="38">
        <v>490664</v>
      </c>
      <c r="E576" s="36" t="s">
        <v>131</v>
      </c>
      <c r="F576" s="38">
        <v>33</v>
      </c>
      <c r="G576" s="38">
        <v>147</v>
      </c>
      <c r="H576" s="38">
        <v>25</v>
      </c>
      <c r="I576" s="38">
        <v>880</v>
      </c>
      <c r="J576" s="38">
        <v>598</v>
      </c>
      <c r="K576" s="38">
        <v>418</v>
      </c>
      <c r="L576" s="38">
        <v>377</v>
      </c>
      <c r="M576" s="38">
        <v>112</v>
      </c>
      <c r="N576" s="38">
        <v>447</v>
      </c>
      <c r="O576" s="38">
        <v>342</v>
      </c>
      <c r="P576" s="38">
        <v>185</v>
      </c>
      <c r="Q576" s="38">
        <v>994</v>
      </c>
      <c r="R576" s="38">
        <v>986</v>
      </c>
      <c r="S576" s="38">
        <f>SUM(Table1[[#This Row],[January]:[December]])</f>
        <v>5511</v>
      </c>
    </row>
    <row r="577" spans="1:19" ht="29.5" hidden="1">
      <c r="A577" s="38" t="str">
        <f>_xlfn.CONCAT(B577,"-",C577)</f>
        <v>513-Microscopes</v>
      </c>
      <c r="B577" s="38">
        <f>INDEX(Prefixes!$A$3:$B$22, MATCH(Data!C734,Prefixes!$B$3:$B$22, 1), 1)</f>
        <v>513</v>
      </c>
      <c r="C577" s="37" t="s">
        <v>48</v>
      </c>
      <c r="D577" s="38">
        <v>490730</v>
      </c>
      <c r="E577" s="36" t="s">
        <v>579</v>
      </c>
      <c r="F577" s="38">
        <v>85</v>
      </c>
      <c r="G577" s="38">
        <v>226</v>
      </c>
      <c r="H577" s="38">
        <v>205</v>
      </c>
      <c r="I577" s="38">
        <v>863</v>
      </c>
      <c r="J577" s="38">
        <v>39</v>
      </c>
      <c r="K577" s="38">
        <v>572</v>
      </c>
      <c r="L577" s="38">
        <v>571</v>
      </c>
      <c r="M577" s="38">
        <v>732</v>
      </c>
      <c r="N577" s="38">
        <v>948</v>
      </c>
      <c r="O577" s="38">
        <v>125</v>
      </c>
      <c r="P577" s="38">
        <v>939</v>
      </c>
      <c r="Q577" s="38">
        <v>269</v>
      </c>
      <c r="R577" s="38">
        <v>14</v>
      </c>
      <c r="S577" s="38">
        <f>SUM(Table1[[#This Row],[January]:[December]])</f>
        <v>5503</v>
      </c>
    </row>
    <row r="578" spans="1:19" hidden="1">
      <c r="A578" s="38" t="str">
        <f>_xlfn.CONCAT(B578,"-",C578)</f>
        <v>529-Reactors</v>
      </c>
      <c r="B578" s="38">
        <f>INDEX(Prefixes!$A$3:$B$22, MATCH(Data!C772,Prefixes!$B$3:$B$22, 1), 1)</f>
        <v>529</v>
      </c>
      <c r="C578" s="37" t="s">
        <v>109</v>
      </c>
      <c r="D578" s="38">
        <v>490768</v>
      </c>
      <c r="E578" s="36" t="s">
        <v>729</v>
      </c>
      <c r="F578" s="38">
        <v>8</v>
      </c>
      <c r="G578" s="38">
        <v>401</v>
      </c>
      <c r="H578" s="38">
        <v>12</v>
      </c>
      <c r="I578" s="38">
        <v>981</v>
      </c>
      <c r="J578" s="38">
        <v>352</v>
      </c>
      <c r="K578" s="38">
        <v>347</v>
      </c>
      <c r="L578" s="38">
        <v>504</v>
      </c>
      <c r="M578" s="38">
        <v>18</v>
      </c>
      <c r="N578" s="38">
        <v>615</v>
      </c>
      <c r="O578" s="38">
        <v>377</v>
      </c>
      <c r="P578" s="38">
        <v>608</v>
      </c>
      <c r="Q578" s="38">
        <v>473</v>
      </c>
      <c r="R578" s="38">
        <v>813</v>
      </c>
      <c r="S578" s="38">
        <f>SUM(Table1[[#This Row],[January]:[December]])</f>
        <v>5501</v>
      </c>
    </row>
    <row r="579" spans="1:19" ht="29.5" hidden="1">
      <c r="A579" s="38" t="str">
        <f>_xlfn.CONCAT(B579,"-",C579)</f>
        <v>519-Microscopes</v>
      </c>
      <c r="B579" s="38">
        <f>INDEX(Prefixes!$A$3:$B$22, MATCH(Data!C741,Prefixes!$B$3:$B$22, 1), 1)</f>
        <v>519</v>
      </c>
      <c r="C579" s="37" t="s">
        <v>48</v>
      </c>
      <c r="D579" s="38">
        <v>490737</v>
      </c>
      <c r="E579" s="36" t="s">
        <v>665</v>
      </c>
      <c r="F579" s="38">
        <v>83</v>
      </c>
      <c r="G579" s="38">
        <v>848</v>
      </c>
      <c r="H579" s="38">
        <v>55</v>
      </c>
      <c r="I579" s="38">
        <v>621</v>
      </c>
      <c r="J579" s="38">
        <v>61</v>
      </c>
      <c r="K579" s="38">
        <v>646</v>
      </c>
      <c r="L579" s="38">
        <v>690</v>
      </c>
      <c r="M579" s="38">
        <v>351</v>
      </c>
      <c r="N579" s="38">
        <v>363</v>
      </c>
      <c r="O579" s="38">
        <v>360</v>
      </c>
      <c r="P579" s="38">
        <v>446</v>
      </c>
      <c r="Q579" s="38">
        <v>316</v>
      </c>
      <c r="R579" s="38">
        <v>742</v>
      </c>
      <c r="S579" s="38">
        <f>SUM(Table1[[#This Row],[January]:[December]])</f>
        <v>5499</v>
      </c>
    </row>
    <row r="580" spans="1:19" ht="29.5" hidden="1">
      <c r="A580" s="38" t="str">
        <f>_xlfn.CONCAT(B580,"-",C580)</f>
        <v>513-Centrifuges</v>
      </c>
      <c r="B580" s="38">
        <f>INDEX(Prefixes!$A$3:$B$22, MATCH(Data!C474,Prefixes!$B$3:$B$22, 1), 1)</f>
        <v>513</v>
      </c>
      <c r="C580" s="37" t="s">
        <v>43</v>
      </c>
      <c r="D580" s="38">
        <v>490470</v>
      </c>
      <c r="E580" s="36" t="s">
        <v>350</v>
      </c>
      <c r="F580" s="38">
        <v>29</v>
      </c>
      <c r="G580" s="38">
        <v>213</v>
      </c>
      <c r="H580" s="38">
        <v>811</v>
      </c>
      <c r="I580" s="38">
        <v>431</v>
      </c>
      <c r="J580" s="38">
        <v>232</v>
      </c>
      <c r="K580" s="38">
        <v>598</v>
      </c>
      <c r="L580" s="38">
        <v>498</v>
      </c>
      <c r="M580" s="38">
        <v>253</v>
      </c>
      <c r="N580" s="38">
        <v>38</v>
      </c>
      <c r="O580" s="38">
        <v>130</v>
      </c>
      <c r="P580" s="38">
        <v>953</v>
      </c>
      <c r="Q580" s="38">
        <v>750</v>
      </c>
      <c r="R580" s="38">
        <v>590</v>
      </c>
      <c r="S580" s="38">
        <f>SUM(Table1[[#This Row],[January]:[December]])</f>
        <v>5497</v>
      </c>
    </row>
    <row r="581" spans="1:19" hidden="1">
      <c r="A581" s="38" t="str">
        <f>_xlfn.CONCAT(B581,"-",C581)</f>
        <v>503-Spectrophotometers</v>
      </c>
      <c r="B581" s="38">
        <f>INDEX(Prefixes!$A$3:$B$22, MATCH(Data!C777,Prefixes!$B$3:$B$22, 1), 1)</f>
        <v>503</v>
      </c>
      <c r="C581" s="37" t="s">
        <v>41</v>
      </c>
      <c r="D581" s="38">
        <v>490773</v>
      </c>
      <c r="E581" s="36" t="s">
        <v>767</v>
      </c>
      <c r="F581" s="38">
        <v>38</v>
      </c>
      <c r="G581" s="38">
        <v>274</v>
      </c>
      <c r="H581" s="38">
        <v>422</v>
      </c>
      <c r="I581" s="38">
        <v>728</v>
      </c>
      <c r="J581" s="38">
        <v>72</v>
      </c>
      <c r="K581" s="38">
        <v>898</v>
      </c>
      <c r="L581" s="38">
        <v>898</v>
      </c>
      <c r="M581" s="38">
        <v>79</v>
      </c>
      <c r="N581" s="38">
        <v>508</v>
      </c>
      <c r="O581" s="38">
        <v>98</v>
      </c>
      <c r="P581" s="38">
        <v>469</v>
      </c>
      <c r="Q581" s="38">
        <v>423</v>
      </c>
      <c r="R581" s="38">
        <v>621</v>
      </c>
      <c r="S581" s="38">
        <f>SUM(Table1[[#This Row],[January]:[December]])</f>
        <v>5490</v>
      </c>
    </row>
    <row r="582" spans="1:19" hidden="1">
      <c r="A582" s="38" t="str">
        <f>_xlfn.CONCAT(B582,"-",C582)</f>
        <v>533-Spectrophotometers</v>
      </c>
      <c r="B582" s="38">
        <f>INDEX(Prefixes!$A$3:$B$22, MATCH(Data!C799,Prefixes!$B$3:$B$22, 1), 1)</f>
        <v>533</v>
      </c>
      <c r="C582" s="37" t="s">
        <v>41</v>
      </c>
      <c r="D582" s="38">
        <v>490795</v>
      </c>
      <c r="E582" s="36" t="s">
        <v>184</v>
      </c>
      <c r="F582" s="38">
        <v>73</v>
      </c>
      <c r="G582" s="38">
        <v>382</v>
      </c>
      <c r="H582" s="38">
        <v>271</v>
      </c>
      <c r="I582" s="38">
        <v>933</v>
      </c>
      <c r="J582" s="38">
        <v>943</v>
      </c>
      <c r="K582" s="38">
        <v>858</v>
      </c>
      <c r="L582" s="38">
        <v>642</v>
      </c>
      <c r="M582" s="38">
        <v>348</v>
      </c>
      <c r="N582" s="38">
        <v>459</v>
      </c>
      <c r="O582" s="38">
        <v>525</v>
      </c>
      <c r="P582" s="38">
        <v>63</v>
      </c>
      <c r="Q582" s="38">
        <v>40</v>
      </c>
      <c r="R582" s="38">
        <v>24</v>
      </c>
      <c r="S582" s="38">
        <f>SUM(Table1[[#This Row],[January]:[December]])</f>
        <v>5488</v>
      </c>
    </row>
    <row r="583" spans="1:19" hidden="1">
      <c r="A583" s="38" t="str">
        <f>_xlfn.CONCAT(B583,"-",C583)</f>
        <v>513-Bath</v>
      </c>
      <c r="B583" s="38">
        <f>INDEX(Prefixes!$A$3:$B$22, MATCH(Data!C177,Prefixes!$B$3:$B$22, 1), 1)</f>
        <v>513</v>
      </c>
      <c r="C583" s="37" t="s">
        <v>39</v>
      </c>
      <c r="D583" s="38">
        <v>490173</v>
      </c>
      <c r="E583" s="36" t="s">
        <v>370</v>
      </c>
      <c r="F583" s="38">
        <v>42</v>
      </c>
      <c r="G583" s="38">
        <v>937</v>
      </c>
      <c r="H583" s="38">
        <v>519</v>
      </c>
      <c r="I583" s="38">
        <v>361</v>
      </c>
      <c r="J583" s="38">
        <v>237</v>
      </c>
      <c r="K583" s="38">
        <v>456</v>
      </c>
      <c r="L583" s="38">
        <v>349</v>
      </c>
      <c r="M583" s="38">
        <v>508</v>
      </c>
      <c r="N583" s="38">
        <v>831</v>
      </c>
      <c r="O583" s="38">
        <v>475</v>
      </c>
      <c r="P583" s="38">
        <v>117</v>
      </c>
      <c r="Q583" s="38">
        <v>624</v>
      </c>
      <c r="R583" s="38">
        <v>73</v>
      </c>
      <c r="S583" s="38">
        <f>SUM(Table1[[#This Row],[January]:[December]])</f>
        <v>5487</v>
      </c>
    </row>
    <row r="584" spans="1:19" ht="44.25" hidden="1">
      <c r="A584" s="38" t="str">
        <f>_xlfn.CONCAT(B584,"-",C584)</f>
        <v>500-Centrifuges</v>
      </c>
      <c r="B584" s="38">
        <f>INDEX(Prefixes!$A$3:$B$22, MATCH(Data!C483,Prefixes!$B$3:$B$22, 1), 1)</f>
        <v>500</v>
      </c>
      <c r="C584" s="37" t="s">
        <v>43</v>
      </c>
      <c r="D584" s="38">
        <v>490479</v>
      </c>
      <c r="E584" s="36" t="s">
        <v>362</v>
      </c>
      <c r="F584" s="38">
        <v>59</v>
      </c>
      <c r="G584" s="38">
        <v>363</v>
      </c>
      <c r="H584" s="38">
        <v>365</v>
      </c>
      <c r="I584" s="38">
        <v>92</v>
      </c>
      <c r="J584" s="38">
        <v>277</v>
      </c>
      <c r="K584" s="38">
        <v>648</v>
      </c>
      <c r="L584" s="38">
        <v>272</v>
      </c>
      <c r="M584" s="38">
        <v>213</v>
      </c>
      <c r="N584" s="38">
        <v>996</v>
      </c>
      <c r="O584" s="38">
        <v>367</v>
      </c>
      <c r="P584" s="38">
        <v>843</v>
      </c>
      <c r="Q584" s="38">
        <v>554</v>
      </c>
      <c r="R584" s="38">
        <v>488</v>
      </c>
      <c r="S584" s="38">
        <f>SUM(Table1[[#This Row],[January]:[December]])</f>
        <v>5478</v>
      </c>
    </row>
    <row r="585" spans="1:19" hidden="1">
      <c r="A585" s="38" t="str">
        <f>_xlfn.CONCAT(B585,"-",C585)</f>
        <v>515-Bath</v>
      </c>
      <c r="B585" s="38">
        <f>INDEX(Prefixes!$A$3:$B$22, MATCH(Data!C179,Prefixes!$B$3:$B$22, 1), 1)</f>
        <v>515</v>
      </c>
      <c r="C585" s="37" t="s">
        <v>39</v>
      </c>
      <c r="D585" s="38">
        <v>490175</v>
      </c>
      <c r="E585" s="36" t="s">
        <v>378</v>
      </c>
      <c r="F585" s="38">
        <v>24</v>
      </c>
      <c r="G585" s="38">
        <v>132</v>
      </c>
      <c r="H585" s="38">
        <v>879</v>
      </c>
      <c r="I585" s="38">
        <v>663</v>
      </c>
      <c r="J585" s="38">
        <v>297</v>
      </c>
      <c r="K585" s="38">
        <v>616</v>
      </c>
      <c r="L585" s="38">
        <v>367</v>
      </c>
      <c r="M585" s="38">
        <v>119</v>
      </c>
      <c r="N585" s="38">
        <v>621</v>
      </c>
      <c r="O585" s="38">
        <v>893</v>
      </c>
      <c r="P585" s="38">
        <v>815</v>
      </c>
      <c r="Q585" s="38">
        <v>2</v>
      </c>
      <c r="R585" s="38">
        <v>64</v>
      </c>
      <c r="S585" s="38">
        <f>SUM(Table1[[#This Row],[January]:[December]])</f>
        <v>5468</v>
      </c>
    </row>
    <row r="586" spans="1:19" hidden="1">
      <c r="A586" s="38" t="str">
        <f>_xlfn.CONCAT(B586,"-",C586)</f>
        <v>529-Biohood</v>
      </c>
      <c r="B586" s="38">
        <f>INDEX(Prefixes!$A$3:$B$22, MATCH(Data!C293,Prefixes!$B$3:$B$22, 1), 1)</f>
        <v>529</v>
      </c>
      <c r="C586" s="37" t="s">
        <v>65</v>
      </c>
      <c r="D586" s="38">
        <v>490289</v>
      </c>
      <c r="E586" s="36" t="s">
        <v>663</v>
      </c>
      <c r="F586" s="38">
        <v>49</v>
      </c>
      <c r="G586" s="38">
        <v>292</v>
      </c>
      <c r="H586" s="38">
        <v>205</v>
      </c>
      <c r="I586" s="38">
        <v>392</v>
      </c>
      <c r="J586" s="38">
        <v>507</v>
      </c>
      <c r="K586" s="38">
        <v>718</v>
      </c>
      <c r="L586" s="38">
        <v>721</v>
      </c>
      <c r="M586" s="38">
        <v>603</v>
      </c>
      <c r="N586" s="38">
        <v>755</v>
      </c>
      <c r="O586" s="38">
        <v>73</v>
      </c>
      <c r="P586" s="38">
        <v>698</v>
      </c>
      <c r="Q586" s="38">
        <v>183</v>
      </c>
      <c r="R586" s="38">
        <v>318</v>
      </c>
      <c r="S586" s="38">
        <f>SUM(Table1[[#This Row],[January]:[December]])</f>
        <v>5465</v>
      </c>
    </row>
    <row r="587" spans="1:19" ht="29.5" hidden="1">
      <c r="A587" s="38" t="str">
        <f>_xlfn.CONCAT(B587,"-",C587)</f>
        <v>503-Biohood</v>
      </c>
      <c r="B587" s="38">
        <f>INDEX(Prefixes!$A$3:$B$22, MATCH(Data!C250,Prefixes!$B$3:$B$22, 1), 1)</f>
        <v>503</v>
      </c>
      <c r="C587" s="37" t="s">
        <v>65</v>
      </c>
      <c r="D587" s="38">
        <v>490246</v>
      </c>
      <c r="E587" s="36" t="s">
        <v>66</v>
      </c>
      <c r="F587" s="38">
        <v>52</v>
      </c>
      <c r="G587" s="38">
        <v>348</v>
      </c>
      <c r="H587" s="38">
        <v>687</v>
      </c>
      <c r="I587" s="38">
        <v>631</v>
      </c>
      <c r="J587" s="38">
        <v>846</v>
      </c>
      <c r="K587" s="38">
        <v>33</v>
      </c>
      <c r="L587" s="38">
        <v>736</v>
      </c>
      <c r="M587" s="38">
        <v>158</v>
      </c>
      <c r="N587" s="38">
        <v>87</v>
      </c>
      <c r="O587" s="38">
        <v>369</v>
      </c>
      <c r="P587" s="38">
        <v>789</v>
      </c>
      <c r="Q587" s="38">
        <v>378</v>
      </c>
      <c r="R587" s="38">
        <v>401</v>
      </c>
      <c r="S587" s="38">
        <f>SUM(Table1[[#This Row],[January]:[December]])</f>
        <v>5463</v>
      </c>
    </row>
    <row r="588" spans="1:19" hidden="1">
      <c r="A588" s="38" t="str">
        <f>_xlfn.CONCAT(B588,"-",C588)</f>
        <v>529-Cell Harvesters</v>
      </c>
      <c r="B588" s="38">
        <f>INDEX(Prefixes!$A$3:$B$22, MATCH(Data!C338,Prefixes!$B$3:$B$22, 1), 1)</f>
        <v>529</v>
      </c>
      <c r="C588" s="37" t="s">
        <v>71</v>
      </c>
      <c r="D588" s="38">
        <v>490334</v>
      </c>
      <c r="E588" s="36" t="s">
        <v>245</v>
      </c>
      <c r="F588" s="38">
        <v>38</v>
      </c>
      <c r="G588" s="38">
        <v>436</v>
      </c>
      <c r="H588" s="38">
        <v>732</v>
      </c>
      <c r="I588" s="38">
        <v>457</v>
      </c>
      <c r="J588" s="38">
        <v>284</v>
      </c>
      <c r="K588" s="38">
        <v>336</v>
      </c>
      <c r="L588" s="38">
        <v>940</v>
      </c>
      <c r="M588" s="38">
        <v>361</v>
      </c>
      <c r="N588" s="38">
        <v>540</v>
      </c>
      <c r="O588" s="38">
        <v>121</v>
      </c>
      <c r="P588" s="38">
        <v>532</v>
      </c>
      <c r="Q588" s="38">
        <v>433</v>
      </c>
      <c r="R588" s="38">
        <v>288</v>
      </c>
      <c r="S588" s="38">
        <f>SUM(Table1[[#This Row],[January]:[December]])</f>
        <v>5460</v>
      </c>
    </row>
    <row r="589" spans="1:19" ht="29.5" hidden="1">
      <c r="A589" s="38" t="str">
        <f>_xlfn.CONCAT(B589,"-",C589)</f>
        <v>513-Centrifuges</v>
      </c>
      <c r="B589" s="38">
        <f>INDEX(Prefixes!$A$3:$B$22, MATCH(Data!C423,Prefixes!$B$3:$B$22, 1), 1)</f>
        <v>513</v>
      </c>
      <c r="C589" s="37" t="s">
        <v>43</v>
      </c>
      <c r="D589" s="38">
        <v>490419</v>
      </c>
      <c r="E589" s="36" t="s">
        <v>133</v>
      </c>
      <c r="F589" s="38">
        <v>91</v>
      </c>
      <c r="G589" s="38">
        <v>416</v>
      </c>
      <c r="H589" s="38">
        <v>140</v>
      </c>
      <c r="I589" s="38">
        <v>883</v>
      </c>
      <c r="J589" s="38">
        <v>977</v>
      </c>
      <c r="K589" s="38">
        <v>805</v>
      </c>
      <c r="L589" s="38">
        <v>263</v>
      </c>
      <c r="M589" s="38">
        <v>298</v>
      </c>
      <c r="N589" s="38">
        <v>368</v>
      </c>
      <c r="O589" s="38">
        <v>276</v>
      </c>
      <c r="P589" s="38">
        <v>11</v>
      </c>
      <c r="Q589" s="38">
        <v>649</v>
      </c>
      <c r="R589" s="38">
        <v>372</v>
      </c>
      <c r="S589" s="38">
        <f>SUM(Table1[[#This Row],[January]:[December]])</f>
        <v>5458</v>
      </c>
    </row>
    <row r="590" spans="1:19" hidden="1">
      <c r="A590" s="38" t="str">
        <f>_xlfn.CONCAT(B590,"-",C590)</f>
        <v>525-Centrifuges</v>
      </c>
      <c r="B590" s="38">
        <f>INDEX(Prefixes!$A$3:$B$22, MATCH(Data!C462,Prefixes!$B$3:$B$22, 1), 1)</f>
        <v>525</v>
      </c>
      <c r="C590" s="37" t="s">
        <v>43</v>
      </c>
      <c r="D590" s="38">
        <v>490458</v>
      </c>
      <c r="E590" s="36" t="s">
        <v>310</v>
      </c>
      <c r="F590" s="38">
        <v>14</v>
      </c>
      <c r="G590" s="38">
        <v>511</v>
      </c>
      <c r="H590" s="38">
        <v>280</v>
      </c>
      <c r="I590" s="38">
        <v>152</v>
      </c>
      <c r="J590" s="38">
        <v>225</v>
      </c>
      <c r="K590" s="38">
        <v>918</v>
      </c>
      <c r="L590" s="38">
        <v>455</v>
      </c>
      <c r="M590" s="38">
        <v>283</v>
      </c>
      <c r="N590" s="38">
        <v>105</v>
      </c>
      <c r="O590" s="38">
        <v>658</v>
      </c>
      <c r="P590" s="38">
        <v>456</v>
      </c>
      <c r="Q590" s="38">
        <v>848</v>
      </c>
      <c r="R590" s="38">
        <v>566</v>
      </c>
      <c r="S590" s="38">
        <f>SUM(Table1[[#This Row],[January]:[December]])</f>
        <v>5457</v>
      </c>
    </row>
    <row r="591" spans="1:19" hidden="1">
      <c r="A591" s="38" t="str">
        <f>_xlfn.CONCAT(B591,"-",C591)</f>
        <v>501-Spectrophotometers</v>
      </c>
      <c r="B591" s="38">
        <f>INDEX(Prefixes!$A$3:$B$22, MATCH(Data!C789,Prefixes!$B$3:$B$22, 1), 1)</f>
        <v>501</v>
      </c>
      <c r="C591" s="37" t="s">
        <v>41</v>
      </c>
      <c r="D591" s="38">
        <v>490785</v>
      </c>
      <c r="E591" s="36" t="s">
        <v>761</v>
      </c>
      <c r="F591" s="38">
        <v>44</v>
      </c>
      <c r="G591" s="38">
        <v>112</v>
      </c>
      <c r="H591" s="38">
        <v>850</v>
      </c>
      <c r="I591" s="38">
        <v>536</v>
      </c>
      <c r="J591" s="38">
        <v>76</v>
      </c>
      <c r="K591" s="38">
        <v>862</v>
      </c>
      <c r="L591" s="38">
        <v>325</v>
      </c>
      <c r="M591" s="38">
        <v>787</v>
      </c>
      <c r="N591" s="38">
        <v>299</v>
      </c>
      <c r="O591" s="38">
        <v>103</v>
      </c>
      <c r="P591" s="38">
        <v>405</v>
      </c>
      <c r="Q591" s="38">
        <v>909</v>
      </c>
      <c r="R591" s="38">
        <v>193</v>
      </c>
      <c r="S591" s="38">
        <f>SUM(Table1[[#This Row],[January]:[December]])</f>
        <v>5457</v>
      </c>
    </row>
    <row r="592" spans="1:19" ht="29.5" hidden="1">
      <c r="A592" s="38" t="str">
        <f>_xlfn.CONCAT(B592,"-",C592)</f>
        <v>513-Bath</v>
      </c>
      <c r="B592" s="38">
        <f>INDEX(Prefixes!$A$3:$B$22, MATCH(Data!C186,Prefixes!$B$3:$B$22, 1), 1)</f>
        <v>513</v>
      </c>
      <c r="C592" s="37" t="s">
        <v>39</v>
      </c>
      <c r="D592" s="38">
        <v>490182</v>
      </c>
      <c r="E592" s="36" t="s">
        <v>386</v>
      </c>
      <c r="F592" s="38">
        <v>50</v>
      </c>
      <c r="G592" s="38">
        <v>822</v>
      </c>
      <c r="H592" s="38">
        <v>77</v>
      </c>
      <c r="I592" s="38">
        <v>422</v>
      </c>
      <c r="J592" s="38">
        <v>11</v>
      </c>
      <c r="K592" s="38">
        <v>381</v>
      </c>
      <c r="L592" s="38">
        <v>660</v>
      </c>
      <c r="M592" s="38">
        <v>789</v>
      </c>
      <c r="N592" s="38">
        <v>645</v>
      </c>
      <c r="O592" s="38">
        <v>328</v>
      </c>
      <c r="P592" s="38">
        <v>179</v>
      </c>
      <c r="Q592" s="38">
        <v>964</v>
      </c>
      <c r="R592" s="38">
        <v>169</v>
      </c>
      <c r="S592" s="38">
        <f>SUM(Table1[[#This Row],[January]:[December]])</f>
        <v>5447</v>
      </c>
    </row>
    <row r="593" spans="1:19" ht="29.5" hidden="1">
      <c r="A593" s="38" t="str">
        <f>_xlfn.CONCAT(B593,"-",C593)</f>
        <v>533-Bath</v>
      </c>
      <c r="B593" s="38">
        <f>INDEX(Prefixes!$A$3:$B$22, MATCH(Data!C208,Prefixes!$B$3:$B$22, 1), 1)</f>
        <v>533</v>
      </c>
      <c r="C593" s="37" t="s">
        <v>39</v>
      </c>
      <c r="D593" s="38">
        <v>490204</v>
      </c>
      <c r="E593" s="36" t="s">
        <v>457</v>
      </c>
      <c r="F593" s="38">
        <v>45</v>
      </c>
      <c r="G593" s="38">
        <v>588</v>
      </c>
      <c r="H593" s="38">
        <v>431</v>
      </c>
      <c r="I593" s="38">
        <v>212</v>
      </c>
      <c r="J593" s="38">
        <v>369</v>
      </c>
      <c r="K593" s="38">
        <v>305</v>
      </c>
      <c r="L593" s="38">
        <v>267</v>
      </c>
      <c r="M593" s="38">
        <v>720</v>
      </c>
      <c r="N593" s="38">
        <v>659</v>
      </c>
      <c r="O593" s="38">
        <v>286</v>
      </c>
      <c r="P593" s="38">
        <v>629</v>
      </c>
      <c r="Q593" s="38">
        <v>832</v>
      </c>
      <c r="R593" s="38">
        <v>147</v>
      </c>
      <c r="S593" s="38">
        <f>SUM(Table1[[#This Row],[January]:[December]])</f>
        <v>5445</v>
      </c>
    </row>
    <row r="594" spans="1:19" hidden="1">
      <c r="A594" s="38" t="str">
        <f>_xlfn.CONCAT(B594,"-",C594)</f>
        <v>533-Centrifuges</v>
      </c>
      <c r="B594" s="38">
        <f>INDEX(Prefixes!$A$3:$B$22, MATCH(Data!C386,Prefixes!$B$3:$B$22, 1), 1)</f>
        <v>533</v>
      </c>
      <c r="C594" s="37" t="s">
        <v>43</v>
      </c>
      <c r="D594" s="38">
        <v>490382</v>
      </c>
      <c r="E594" s="36" t="s">
        <v>726</v>
      </c>
      <c r="F594" s="38">
        <v>95</v>
      </c>
      <c r="G594" s="38">
        <v>350</v>
      </c>
      <c r="H594" s="38">
        <v>129</v>
      </c>
      <c r="I594" s="38">
        <v>355</v>
      </c>
      <c r="J594" s="38">
        <v>896</v>
      </c>
      <c r="K594" s="38">
        <v>267</v>
      </c>
      <c r="L594" s="38">
        <v>656</v>
      </c>
      <c r="M594" s="38">
        <v>334</v>
      </c>
      <c r="N594" s="38">
        <v>501</v>
      </c>
      <c r="O594" s="38">
        <v>477</v>
      </c>
      <c r="P594" s="38">
        <v>882</v>
      </c>
      <c r="Q594" s="38">
        <v>255</v>
      </c>
      <c r="R594" s="38">
        <v>334</v>
      </c>
      <c r="S594" s="38">
        <f>SUM(Table1[[#This Row],[January]:[December]])</f>
        <v>5436</v>
      </c>
    </row>
    <row r="595" spans="1:19" hidden="1">
      <c r="A595" s="38" t="str">
        <f>_xlfn.CONCAT(B595,"-",C595)</f>
        <v>505-Centrifuges</v>
      </c>
      <c r="B595" s="38">
        <f>INDEX(Prefixes!$A$3:$B$22, MATCH(Data!C450,Prefixes!$B$3:$B$22, 1), 1)</f>
        <v>505</v>
      </c>
      <c r="C595" s="37" t="s">
        <v>43</v>
      </c>
      <c r="D595" s="38">
        <v>490446</v>
      </c>
      <c r="E595" s="36" t="s">
        <v>282</v>
      </c>
      <c r="F595" s="38">
        <v>29</v>
      </c>
      <c r="G595" s="38">
        <v>527</v>
      </c>
      <c r="H595" s="38">
        <v>608</v>
      </c>
      <c r="I595" s="38">
        <v>84</v>
      </c>
      <c r="J595" s="38">
        <v>331</v>
      </c>
      <c r="K595" s="38">
        <v>978</v>
      </c>
      <c r="L595" s="38">
        <v>304</v>
      </c>
      <c r="M595" s="38">
        <v>144</v>
      </c>
      <c r="N595" s="38">
        <v>148</v>
      </c>
      <c r="O595" s="38">
        <v>631</v>
      </c>
      <c r="P595" s="38">
        <v>665</v>
      </c>
      <c r="Q595" s="38">
        <v>970</v>
      </c>
      <c r="R595" s="38">
        <v>41</v>
      </c>
      <c r="S595" s="38">
        <f>SUM(Table1[[#This Row],[January]:[December]])</f>
        <v>5431</v>
      </c>
    </row>
    <row r="596" spans="1:19" hidden="1">
      <c r="A596" s="38" t="str">
        <f>_xlfn.CONCAT(B596,"-",C596)</f>
        <v>501-Bath</v>
      </c>
      <c r="B596" s="38">
        <f>INDEX(Prefixes!$A$3:$B$22, MATCH(Data!C203,Prefixes!$B$3:$B$22, 1), 1)</f>
        <v>501</v>
      </c>
      <c r="C596" s="37" t="s">
        <v>39</v>
      </c>
      <c r="D596" s="38">
        <v>490199</v>
      </c>
      <c r="E596" s="36" t="s">
        <v>443</v>
      </c>
      <c r="F596" s="38">
        <v>77</v>
      </c>
      <c r="G596" s="38">
        <v>764</v>
      </c>
      <c r="H596" s="38">
        <v>221</v>
      </c>
      <c r="I596" s="38">
        <v>419</v>
      </c>
      <c r="J596" s="38">
        <v>389</v>
      </c>
      <c r="K596" s="38">
        <v>20</v>
      </c>
      <c r="L596" s="38">
        <v>591</v>
      </c>
      <c r="M596" s="38">
        <v>177</v>
      </c>
      <c r="N596" s="38">
        <v>520</v>
      </c>
      <c r="O596" s="38">
        <v>710</v>
      </c>
      <c r="P596" s="38">
        <v>429</v>
      </c>
      <c r="Q596" s="38">
        <v>292</v>
      </c>
      <c r="R596" s="38">
        <v>897</v>
      </c>
      <c r="S596" s="38">
        <f>SUM(Table1[[#This Row],[January]:[December]])</f>
        <v>5429</v>
      </c>
    </row>
    <row r="597" spans="1:19" hidden="1">
      <c r="A597" s="38" t="str">
        <f>_xlfn.CONCAT(B597,"-",C597)</f>
        <v>513-Cell Disrupters</v>
      </c>
      <c r="B597" s="38">
        <f>INDEX(Prefixes!$A$3:$B$22, MATCH(Data!C298,Prefixes!$B$3:$B$22, 1), 1)</f>
        <v>513</v>
      </c>
      <c r="C597" s="37" t="s">
        <v>50</v>
      </c>
      <c r="D597" s="38">
        <v>490294</v>
      </c>
      <c r="E597" s="36" t="s">
        <v>566</v>
      </c>
      <c r="F597" s="38">
        <v>26</v>
      </c>
      <c r="G597" s="38">
        <v>478</v>
      </c>
      <c r="H597" s="38">
        <v>557</v>
      </c>
      <c r="I597" s="38">
        <v>105</v>
      </c>
      <c r="J597" s="38">
        <v>108</v>
      </c>
      <c r="K597" s="38">
        <v>515</v>
      </c>
      <c r="L597" s="38">
        <v>544</v>
      </c>
      <c r="M597" s="38">
        <v>49</v>
      </c>
      <c r="N597" s="38">
        <v>606</v>
      </c>
      <c r="O597" s="38">
        <v>966</v>
      </c>
      <c r="P597" s="38">
        <v>571</v>
      </c>
      <c r="Q597" s="38">
        <v>536</v>
      </c>
      <c r="R597" s="38">
        <v>392</v>
      </c>
      <c r="S597" s="38">
        <f>SUM(Table1[[#This Row],[January]:[December]])</f>
        <v>5427</v>
      </c>
    </row>
    <row r="598" spans="1:19" hidden="1">
      <c r="A598" s="38" t="str">
        <f>_xlfn.CONCAT(B598,"-",C598)</f>
        <v>513-Centrifuges</v>
      </c>
      <c r="B598" s="38">
        <f>INDEX(Prefixes!$A$3:$B$22, MATCH(Data!C447,Prefixes!$B$3:$B$22, 1), 1)</f>
        <v>513</v>
      </c>
      <c r="C598" s="37" t="s">
        <v>43</v>
      </c>
      <c r="D598" s="38">
        <v>490443</v>
      </c>
      <c r="E598" s="36" t="s">
        <v>253</v>
      </c>
      <c r="F598" s="38">
        <v>11</v>
      </c>
      <c r="G598" s="38">
        <v>463</v>
      </c>
      <c r="H598" s="38">
        <v>218</v>
      </c>
      <c r="I598" s="38">
        <v>391</v>
      </c>
      <c r="J598" s="38">
        <v>205</v>
      </c>
      <c r="K598" s="38">
        <v>287</v>
      </c>
      <c r="L598" s="38">
        <v>247</v>
      </c>
      <c r="M598" s="38">
        <v>837</v>
      </c>
      <c r="N598" s="38">
        <v>874</v>
      </c>
      <c r="O598" s="38">
        <v>519</v>
      </c>
      <c r="P598" s="38">
        <v>104</v>
      </c>
      <c r="Q598" s="38">
        <v>849</v>
      </c>
      <c r="R598" s="38">
        <v>424</v>
      </c>
      <c r="S598" s="38">
        <f>SUM(Table1[[#This Row],[January]:[December]])</f>
        <v>5418</v>
      </c>
    </row>
    <row r="599" spans="1:19" ht="29.5" hidden="1">
      <c r="A599" s="38" t="str">
        <f>_xlfn.CONCAT(B599,"-",C599)</f>
        <v>503-Balances</v>
      </c>
      <c r="B599" s="38">
        <f>INDEX(Prefixes!$A$3:$B$22, MATCH(Data!C90,Prefixes!$B$3:$B$22, 1), 1)</f>
        <v>503</v>
      </c>
      <c r="C599" s="37" t="s">
        <v>75</v>
      </c>
      <c r="D599" s="38">
        <v>490086</v>
      </c>
      <c r="E599" s="36" t="s">
        <v>266</v>
      </c>
      <c r="F599" s="38">
        <v>35</v>
      </c>
      <c r="G599" s="38">
        <v>456</v>
      </c>
      <c r="H599" s="38">
        <v>492</v>
      </c>
      <c r="I599" s="38">
        <v>221</v>
      </c>
      <c r="J599" s="38">
        <v>146</v>
      </c>
      <c r="K599" s="38">
        <v>251</v>
      </c>
      <c r="L599" s="38">
        <v>672</v>
      </c>
      <c r="M599" s="38">
        <v>609</v>
      </c>
      <c r="N599" s="38">
        <v>937</v>
      </c>
      <c r="O599" s="38">
        <v>756</v>
      </c>
      <c r="P599" s="38">
        <v>215</v>
      </c>
      <c r="Q599" s="38">
        <v>365</v>
      </c>
      <c r="R599" s="38">
        <v>283</v>
      </c>
      <c r="S599" s="38">
        <f>SUM(Table1[[#This Row],[January]:[December]])</f>
        <v>5403</v>
      </c>
    </row>
    <row r="600" spans="1:19" hidden="1">
      <c r="A600" s="38" t="str">
        <f>_xlfn.CONCAT(B600,"-",C600)</f>
        <v>503-Centrifuges</v>
      </c>
      <c r="B600" s="38">
        <f>INDEX(Prefixes!$A$3:$B$22, MATCH(Data!C501,Prefixes!$B$3:$B$22, 1), 1)</f>
        <v>503</v>
      </c>
      <c r="C600" s="37" t="s">
        <v>43</v>
      </c>
      <c r="D600" s="38">
        <v>490497</v>
      </c>
      <c r="E600" s="36" t="s">
        <v>418</v>
      </c>
      <c r="F600" s="38">
        <v>74</v>
      </c>
      <c r="G600" s="38">
        <v>985</v>
      </c>
      <c r="H600" s="38">
        <v>313</v>
      </c>
      <c r="I600" s="38">
        <v>46</v>
      </c>
      <c r="J600" s="38">
        <v>939</v>
      </c>
      <c r="K600" s="38">
        <v>779</v>
      </c>
      <c r="L600" s="38">
        <v>41</v>
      </c>
      <c r="M600" s="38">
        <v>94</v>
      </c>
      <c r="N600" s="38">
        <v>277</v>
      </c>
      <c r="O600" s="38">
        <v>976</v>
      </c>
      <c r="P600" s="38">
        <v>17</v>
      </c>
      <c r="Q600" s="38">
        <v>549</v>
      </c>
      <c r="R600" s="38">
        <v>387</v>
      </c>
      <c r="S600" s="38">
        <f>SUM(Table1[[#This Row],[January]:[December]])</f>
        <v>5403</v>
      </c>
    </row>
    <row r="601" spans="1:19" ht="59" hidden="1">
      <c r="A601" s="38" t="str">
        <f>_xlfn.CONCAT(B601,"-",C601)</f>
        <v>505-Chromatography</v>
      </c>
      <c r="B601" s="38">
        <f>INDEX(Prefixes!$A$3:$B$22, MATCH(Data!C593,Prefixes!$B$3:$B$22, 1), 1)</f>
        <v>505</v>
      </c>
      <c r="C601" s="37" t="s">
        <v>92</v>
      </c>
      <c r="D601" s="38">
        <v>490589</v>
      </c>
      <c r="E601" s="36" t="s">
        <v>205</v>
      </c>
      <c r="F601" s="38">
        <v>0</v>
      </c>
      <c r="G601" s="38">
        <v>39</v>
      </c>
      <c r="H601" s="38">
        <v>673</v>
      </c>
      <c r="I601" s="38">
        <v>787</v>
      </c>
      <c r="J601" s="38">
        <v>621</v>
      </c>
      <c r="K601" s="38">
        <v>58</v>
      </c>
      <c r="L601" s="38">
        <v>535</v>
      </c>
      <c r="M601" s="38">
        <v>868</v>
      </c>
      <c r="N601" s="38">
        <v>67</v>
      </c>
      <c r="O601" s="38">
        <v>364</v>
      </c>
      <c r="P601" s="38">
        <v>203</v>
      </c>
      <c r="Q601" s="38">
        <v>657</v>
      </c>
      <c r="R601" s="38">
        <v>528</v>
      </c>
      <c r="S601" s="38">
        <f>SUM(Table1[[#This Row],[January]:[December]])</f>
        <v>5400</v>
      </c>
    </row>
    <row r="602" spans="1:19" hidden="1">
      <c r="A602" s="38" t="str">
        <f>_xlfn.CONCAT(B602,"-",C602)</f>
        <v>525-Centrifuges</v>
      </c>
      <c r="B602" s="38">
        <f>INDEX(Prefixes!$A$3:$B$22, MATCH(Data!C369,Prefixes!$B$3:$B$22, 1), 1)</f>
        <v>525</v>
      </c>
      <c r="C602" s="37" t="s">
        <v>43</v>
      </c>
      <c r="D602" s="38">
        <v>490365</v>
      </c>
      <c r="E602" s="36" t="s">
        <v>119</v>
      </c>
      <c r="F602" s="38">
        <v>47</v>
      </c>
      <c r="G602" s="38">
        <v>14</v>
      </c>
      <c r="H602" s="38">
        <v>84</v>
      </c>
      <c r="I602" s="38">
        <v>246</v>
      </c>
      <c r="J602" s="38">
        <v>189</v>
      </c>
      <c r="K602" s="38">
        <v>823</v>
      </c>
      <c r="L602" s="38">
        <v>686</v>
      </c>
      <c r="M602" s="38">
        <v>924</v>
      </c>
      <c r="N602" s="38">
        <v>65</v>
      </c>
      <c r="O602" s="38">
        <v>753</v>
      </c>
      <c r="P602" s="38">
        <v>64</v>
      </c>
      <c r="Q602" s="38">
        <v>651</v>
      </c>
      <c r="R602" s="38">
        <v>900</v>
      </c>
      <c r="S602" s="38">
        <f>SUM(Table1[[#This Row],[January]:[December]])</f>
        <v>5399</v>
      </c>
    </row>
    <row r="603" spans="1:19" ht="29.5" hidden="1">
      <c r="A603" s="38" t="str">
        <f>_xlfn.CONCAT(B603,"-",C603)</f>
        <v>529-Centrifuges</v>
      </c>
      <c r="B603" s="38">
        <f>INDEX(Prefixes!$A$3:$B$22, MATCH(Data!C458,Prefixes!$B$3:$B$22, 1), 1)</f>
        <v>529</v>
      </c>
      <c r="C603" s="37" t="s">
        <v>43</v>
      </c>
      <c r="D603" s="38">
        <v>490454</v>
      </c>
      <c r="E603" s="36" t="s">
        <v>303</v>
      </c>
      <c r="F603" s="38">
        <v>57</v>
      </c>
      <c r="G603" s="38">
        <v>148</v>
      </c>
      <c r="H603" s="38">
        <v>517</v>
      </c>
      <c r="I603" s="38">
        <v>17</v>
      </c>
      <c r="J603" s="38">
        <v>14</v>
      </c>
      <c r="K603" s="38">
        <v>255</v>
      </c>
      <c r="L603" s="38">
        <v>980</v>
      </c>
      <c r="M603" s="38">
        <v>791</v>
      </c>
      <c r="N603" s="38">
        <v>288</v>
      </c>
      <c r="O603" s="38">
        <v>651</v>
      </c>
      <c r="P603" s="38">
        <v>690</v>
      </c>
      <c r="Q603" s="38">
        <v>845</v>
      </c>
      <c r="R603" s="38">
        <v>197</v>
      </c>
      <c r="S603" s="38">
        <f>SUM(Table1[[#This Row],[January]:[December]])</f>
        <v>5393</v>
      </c>
    </row>
    <row r="604" spans="1:19" hidden="1">
      <c r="A604" s="38" t="str">
        <f>_xlfn.CONCAT(B604,"-",C604)</f>
        <v>500-Bath</v>
      </c>
      <c r="B604" s="38">
        <f>INDEX(Prefixes!$A$3:$B$22, MATCH(Data!C219,Prefixes!$B$3:$B$22, 1), 1)</f>
        <v>500</v>
      </c>
      <c r="C604" s="37" t="s">
        <v>39</v>
      </c>
      <c r="D604" s="38">
        <v>490215</v>
      </c>
      <c r="E604" s="36" t="s">
        <v>478</v>
      </c>
      <c r="F604" s="38">
        <v>22</v>
      </c>
      <c r="G604" s="38">
        <v>20</v>
      </c>
      <c r="H604" s="38">
        <v>271</v>
      </c>
      <c r="I604" s="38">
        <v>314</v>
      </c>
      <c r="J604" s="38">
        <v>523</v>
      </c>
      <c r="K604" s="38">
        <v>551</v>
      </c>
      <c r="L604" s="38">
        <v>440</v>
      </c>
      <c r="M604" s="38">
        <v>220</v>
      </c>
      <c r="N604" s="38">
        <v>431</v>
      </c>
      <c r="O604" s="38">
        <v>983</v>
      </c>
      <c r="P604" s="38">
        <v>494</v>
      </c>
      <c r="Q604" s="38">
        <v>787</v>
      </c>
      <c r="R604" s="38">
        <v>347</v>
      </c>
      <c r="S604" s="38">
        <f>SUM(Table1[[#This Row],[January]:[December]])</f>
        <v>5381</v>
      </c>
    </row>
    <row r="605" spans="1:19" hidden="1">
      <c r="A605" s="38" t="str">
        <f>_xlfn.CONCAT(B605,"-",C605)</f>
        <v>507-Bath</v>
      </c>
      <c r="B605" s="38">
        <f>INDEX(Prefixes!$A$3:$B$22, MATCH(Data!C180,Prefixes!$B$3:$B$22, 1), 1)</f>
        <v>507</v>
      </c>
      <c r="C605" s="37" t="s">
        <v>39</v>
      </c>
      <c r="D605" s="38">
        <v>490176</v>
      </c>
      <c r="E605" s="36" t="s">
        <v>379</v>
      </c>
      <c r="F605" s="38">
        <v>91</v>
      </c>
      <c r="G605" s="38">
        <v>71</v>
      </c>
      <c r="H605" s="38">
        <v>759</v>
      </c>
      <c r="I605" s="38">
        <v>400</v>
      </c>
      <c r="J605" s="38">
        <v>723</v>
      </c>
      <c r="K605" s="38">
        <v>463</v>
      </c>
      <c r="L605" s="38">
        <v>737</v>
      </c>
      <c r="M605" s="38">
        <v>213</v>
      </c>
      <c r="N605" s="38">
        <v>272</v>
      </c>
      <c r="O605" s="38">
        <v>240</v>
      </c>
      <c r="P605" s="38">
        <v>848</v>
      </c>
      <c r="Q605" s="38">
        <v>112</v>
      </c>
      <c r="R605" s="38">
        <v>539</v>
      </c>
      <c r="S605" s="38">
        <f>SUM(Table1[[#This Row],[January]:[December]])</f>
        <v>5377</v>
      </c>
    </row>
    <row r="606" spans="1:19" hidden="1">
      <c r="A606" s="38" t="str">
        <f>_xlfn.CONCAT(B606,"-",C606)</f>
        <v>511-Centrifuges</v>
      </c>
      <c r="B606" s="38">
        <f>INDEX(Prefixes!$A$3:$B$22, MATCH(Data!C418,Prefixes!$B$3:$B$22, 1), 1)</f>
        <v>511</v>
      </c>
      <c r="C606" s="37" t="s">
        <v>43</v>
      </c>
      <c r="D606" s="38">
        <v>490414</v>
      </c>
      <c r="E606" s="36" t="s">
        <v>113</v>
      </c>
      <c r="F606" s="38">
        <v>81</v>
      </c>
      <c r="G606" s="38">
        <v>591</v>
      </c>
      <c r="H606" s="38">
        <v>503</v>
      </c>
      <c r="I606" s="38">
        <v>53</v>
      </c>
      <c r="J606" s="38">
        <v>261</v>
      </c>
      <c r="K606" s="38">
        <v>670</v>
      </c>
      <c r="L606" s="38">
        <v>522</v>
      </c>
      <c r="M606" s="38">
        <v>339</v>
      </c>
      <c r="N606" s="38">
        <v>724</v>
      </c>
      <c r="O606" s="38">
        <v>487</v>
      </c>
      <c r="P606" s="38">
        <v>251</v>
      </c>
      <c r="Q606" s="38">
        <v>614</v>
      </c>
      <c r="R606" s="38">
        <v>360</v>
      </c>
      <c r="S606" s="38">
        <f>SUM(Table1[[#This Row],[January]:[December]])</f>
        <v>5375</v>
      </c>
    </row>
    <row r="607" spans="1:19" ht="29.5" hidden="1">
      <c r="A607" s="38" t="str">
        <f>_xlfn.CONCAT(B607,"-",C607)</f>
        <v>505-Centrifuges</v>
      </c>
      <c r="B607" s="38">
        <f>INDEX(Prefixes!$A$3:$B$22, MATCH(Data!C523,Prefixes!$B$3:$B$22, 1), 1)</f>
        <v>505</v>
      </c>
      <c r="C607" s="37" t="s">
        <v>43</v>
      </c>
      <c r="D607" s="38">
        <v>490519</v>
      </c>
      <c r="E607" s="36" t="s">
        <v>592</v>
      </c>
      <c r="F607" s="38">
        <v>0</v>
      </c>
      <c r="G607" s="38">
        <v>551</v>
      </c>
      <c r="H607" s="38">
        <v>457</v>
      </c>
      <c r="I607" s="38">
        <v>482</v>
      </c>
      <c r="J607" s="38">
        <v>491</v>
      </c>
      <c r="K607" s="38">
        <v>2</v>
      </c>
      <c r="L607" s="38">
        <v>973</v>
      </c>
      <c r="M607" s="38">
        <v>537</v>
      </c>
      <c r="N607" s="38">
        <v>989</v>
      </c>
      <c r="O607" s="38">
        <v>101</v>
      </c>
      <c r="P607" s="38">
        <v>87</v>
      </c>
      <c r="Q607" s="38">
        <v>27</v>
      </c>
      <c r="R607" s="38">
        <v>678</v>
      </c>
      <c r="S607" s="38">
        <f>SUM(Table1[[#This Row],[January]:[December]])</f>
        <v>5375</v>
      </c>
    </row>
    <row r="608" spans="1:19" hidden="1">
      <c r="A608" s="38" t="str">
        <f>_xlfn.CONCAT(B608,"-",C608)</f>
        <v>515-Evaporators</v>
      </c>
      <c r="B608" s="38">
        <f>INDEX(Prefixes!$A$3:$B$22, MATCH(Data!C631,Prefixes!$B$3:$B$22, 1), 1)</f>
        <v>515</v>
      </c>
      <c r="C608" s="37" t="s">
        <v>63</v>
      </c>
      <c r="D608" s="38">
        <v>490627</v>
      </c>
      <c r="E608" s="36" t="s">
        <v>135</v>
      </c>
      <c r="F608" s="38">
        <v>38</v>
      </c>
      <c r="G608" s="38">
        <v>251</v>
      </c>
      <c r="H608" s="38">
        <v>428</v>
      </c>
      <c r="I608" s="38">
        <v>770</v>
      </c>
      <c r="J608" s="38">
        <v>802</v>
      </c>
      <c r="K608" s="38">
        <v>319</v>
      </c>
      <c r="L608" s="38">
        <v>254</v>
      </c>
      <c r="M608" s="38">
        <v>646</v>
      </c>
      <c r="N608" s="38">
        <v>662</v>
      </c>
      <c r="O608" s="38">
        <v>169</v>
      </c>
      <c r="P608" s="38">
        <v>464</v>
      </c>
      <c r="Q608" s="38">
        <v>208</v>
      </c>
      <c r="R608" s="38">
        <v>397</v>
      </c>
      <c r="S608" s="38">
        <f>SUM(Table1[[#This Row],[January]:[December]])</f>
        <v>5370</v>
      </c>
    </row>
    <row r="609" spans="1:19" hidden="1">
      <c r="A609" s="38" t="str">
        <f>_xlfn.CONCAT(B609,"-",C609)</f>
        <v>507-Autoclave</v>
      </c>
      <c r="B609" s="38">
        <f>INDEX(Prefixes!$A$3:$B$22, MATCH(Data!C61,Prefixes!$B$3:$B$22, 1), 1)</f>
        <v>507</v>
      </c>
      <c r="C609" s="37" t="s">
        <v>82</v>
      </c>
      <c r="D609" s="38">
        <v>490057</v>
      </c>
      <c r="E609" s="36" t="s">
        <v>545</v>
      </c>
      <c r="F609" s="38">
        <v>56</v>
      </c>
      <c r="G609" s="38">
        <v>322</v>
      </c>
      <c r="H609" s="38">
        <v>451</v>
      </c>
      <c r="I609" s="38">
        <v>365</v>
      </c>
      <c r="J609" s="38">
        <v>486</v>
      </c>
      <c r="K609" s="38">
        <v>417</v>
      </c>
      <c r="L609" s="38">
        <v>506</v>
      </c>
      <c r="M609" s="38">
        <v>569</v>
      </c>
      <c r="N609" s="38">
        <v>89</v>
      </c>
      <c r="O609" s="38">
        <v>954</v>
      </c>
      <c r="P609" s="38">
        <v>67</v>
      </c>
      <c r="Q609" s="38">
        <v>195</v>
      </c>
      <c r="R609" s="38">
        <v>945</v>
      </c>
      <c r="S609" s="38">
        <f>SUM(Table1[[#This Row],[January]:[December]])</f>
        <v>5366</v>
      </c>
    </row>
    <row r="610" spans="1:19" hidden="1">
      <c r="A610" s="38" t="str">
        <f>_xlfn.CONCAT(B610,"-",C610)</f>
        <v>503-Centrifuges</v>
      </c>
      <c r="B610" s="38">
        <f>INDEX(Prefixes!$A$3:$B$22, MATCH(Data!C489,Prefixes!$B$3:$B$22, 1), 1)</f>
        <v>503</v>
      </c>
      <c r="C610" s="37" t="s">
        <v>43</v>
      </c>
      <c r="D610" s="38">
        <v>490485</v>
      </c>
      <c r="E610" s="36" t="s">
        <v>389</v>
      </c>
      <c r="F610" s="38">
        <v>23</v>
      </c>
      <c r="G610" s="38">
        <v>524</v>
      </c>
      <c r="H610" s="38">
        <v>525</v>
      </c>
      <c r="I610" s="38">
        <v>77</v>
      </c>
      <c r="J610" s="38">
        <v>432</v>
      </c>
      <c r="K610" s="38">
        <v>73</v>
      </c>
      <c r="L610" s="38">
        <v>803</v>
      </c>
      <c r="M610" s="38">
        <v>47</v>
      </c>
      <c r="N610" s="38">
        <v>807</v>
      </c>
      <c r="O610" s="38">
        <v>814</v>
      </c>
      <c r="P610" s="38">
        <v>282</v>
      </c>
      <c r="Q610" s="38">
        <v>394</v>
      </c>
      <c r="R610" s="38">
        <v>586</v>
      </c>
      <c r="S610" s="38">
        <f>SUM(Table1[[#This Row],[January]:[December]])</f>
        <v>5364</v>
      </c>
    </row>
    <row r="611" spans="1:19" hidden="1">
      <c r="A611" s="38" t="str">
        <f>_xlfn.CONCAT(B611,"-",C611)</f>
        <v>513-Spectrophotometers</v>
      </c>
      <c r="B611" s="38">
        <f>INDEX(Prefixes!$A$3:$B$22, MATCH(Data!C779,Prefixes!$B$3:$B$22, 1), 1)</f>
        <v>513</v>
      </c>
      <c r="C611" s="37" t="s">
        <v>41</v>
      </c>
      <c r="D611" s="38">
        <v>490775</v>
      </c>
      <c r="E611" s="36" t="s">
        <v>159</v>
      </c>
      <c r="F611" s="38">
        <v>39</v>
      </c>
      <c r="G611" s="38">
        <v>109</v>
      </c>
      <c r="H611" s="38">
        <v>433</v>
      </c>
      <c r="I611" s="38">
        <v>105</v>
      </c>
      <c r="J611" s="38">
        <v>972</v>
      </c>
      <c r="K611" s="38">
        <v>105</v>
      </c>
      <c r="L611" s="38">
        <v>403</v>
      </c>
      <c r="M611" s="38">
        <v>514</v>
      </c>
      <c r="N611" s="38">
        <v>556</v>
      </c>
      <c r="O611" s="38">
        <v>314</v>
      </c>
      <c r="P611" s="38">
        <v>489</v>
      </c>
      <c r="Q611" s="38">
        <v>633</v>
      </c>
      <c r="R611" s="38">
        <v>730</v>
      </c>
      <c r="S611" s="38">
        <f>SUM(Table1[[#This Row],[January]:[December]])</f>
        <v>5363</v>
      </c>
    </row>
    <row r="612" spans="1:19" hidden="1">
      <c r="A612" s="38" t="str">
        <f>_xlfn.CONCAT(B612,"-",C612)</f>
        <v>513-Centrifuges</v>
      </c>
      <c r="B612" s="38">
        <f>INDEX(Prefixes!$A$3:$B$22, MATCH(Data!C352,Prefixes!$B$3:$B$22, 1), 1)</f>
        <v>513</v>
      </c>
      <c r="C612" s="37" t="s">
        <v>43</v>
      </c>
      <c r="D612" s="38">
        <v>490348</v>
      </c>
      <c r="E612" s="36" t="s">
        <v>790</v>
      </c>
      <c r="F612" s="38">
        <v>20</v>
      </c>
      <c r="G612" s="38">
        <v>519</v>
      </c>
      <c r="H612" s="38">
        <v>139</v>
      </c>
      <c r="I612" s="38">
        <v>545</v>
      </c>
      <c r="J612" s="38">
        <v>586</v>
      </c>
      <c r="K612" s="38">
        <v>551</v>
      </c>
      <c r="L612" s="38">
        <v>56</v>
      </c>
      <c r="M612" s="38">
        <v>647</v>
      </c>
      <c r="N612" s="38">
        <v>426</v>
      </c>
      <c r="O612" s="38">
        <v>625</v>
      </c>
      <c r="P612" s="38">
        <v>314</v>
      </c>
      <c r="Q612" s="38">
        <v>891</v>
      </c>
      <c r="R612" s="38">
        <v>62</v>
      </c>
      <c r="S612" s="38">
        <f>SUM(Table1[[#This Row],[January]:[December]])</f>
        <v>5361</v>
      </c>
    </row>
    <row r="613" spans="1:19" ht="29.5" hidden="1">
      <c r="A613" s="38" t="str">
        <f>_xlfn.CONCAT(B613,"-",C613)</f>
        <v>500-Balances</v>
      </c>
      <c r="B613" s="38">
        <f>INDEX(Prefixes!$A$3:$B$22, MATCH(Data!C135,Prefixes!$B$3:$B$22, 1), 1)</f>
        <v>500</v>
      </c>
      <c r="C613" s="37" t="s">
        <v>75</v>
      </c>
      <c r="D613" s="38">
        <v>490131</v>
      </c>
      <c r="E613" s="36" t="s">
        <v>686</v>
      </c>
      <c r="F613" s="38">
        <v>24</v>
      </c>
      <c r="G613" s="38">
        <v>520</v>
      </c>
      <c r="H613" s="38">
        <v>827</v>
      </c>
      <c r="I613" s="38">
        <v>261</v>
      </c>
      <c r="J613" s="38">
        <v>545</v>
      </c>
      <c r="K613" s="38">
        <v>308</v>
      </c>
      <c r="L613" s="38">
        <v>274</v>
      </c>
      <c r="M613" s="38">
        <v>285</v>
      </c>
      <c r="N613" s="38">
        <v>91</v>
      </c>
      <c r="O613" s="38">
        <v>519</v>
      </c>
      <c r="P613" s="38">
        <v>346</v>
      </c>
      <c r="Q613" s="38">
        <v>786</v>
      </c>
      <c r="R613" s="38">
        <v>598</v>
      </c>
      <c r="S613" s="38">
        <f>SUM(Table1[[#This Row],[January]:[December]])</f>
        <v>5360</v>
      </c>
    </row>
    <row r="614" spans="1:19" hidden="1">
      <c r="A614" s="38" t="str">
        <f>_xlfn.CONCAT(B614,"-",C614)</f>
        <v>513-Cell Disrupters</v>
      </c>
      <c r="B614" s="38">
        <f>INDEX(Prefixes!$A$3:$B$22, MATCH(Data!C305,Prefixes!$B$3:$B$22, 1), 1)</f>
        <v>513</v>
      </c>
      <c r="C614" s="37" t="s">
        <v>50</v>
      </c>
      <c r="D614" s="38">
        <v>490301</v>
      </c>
      <c r="E614" s="36" t="s">
        <v>344</v>
      </c>
      <c r="F614" s="38">
        <v>23</v>
      </c>
      <c r="G614" s="38">
        <v>856</v>
      </c>
      <c r="H614" s="38">
        <v>653</v>
      </c>
      <c r="I614" s="38">
        <v>277</v>
      </c>
      <c r="J614" s="38">
        <v>467</v>
      </c>
      <c r="K614" s="38">
        <v>710</v>
      </c>
      <c r="L614" s="38">
        <v>384</v>
      </c>
      <c r="M614" s="38">
        <v>268</v>
      </c>
      <c r="N614" s="38">
        <v>103</v>
      </c>
      <c r="O614" s="38">
        <v>297</v>
      </c>
      <c r="P614" s="38">
        <v>866</v>
      </c>
      <c r="Q614" s="38">
        <v>162</v>
      </c>
      <c r="R614" s="38">
        <v>315</v>
      </c>
      <c r="S614" s="38">
        <f>SUM(Table1[[#This Row],[January]:[December]])</f>
        <v>5358</v>
      </c>
    </row>
    <row r="615" spans="1:19" ht="29.5" hidden="1">
      <c r="A615" s="38" t="str">
        <f>_xlfn.CONCAT(B615,"-",C615)</f>
        <v>503-Autoclave</v>
      </c>
      <c r="B615" s="38">
        <f>INDEX(Prefixes!$A$3:$B$22, MATCH(Data!C54,Prefixes!$B$3:$B$22, 1), 1)</f>
        <v>503</v>
      </c>
      <c r="C615" s="37" t="s">
        <v>82</v>
      </c>
      <c r="D615" s="38">
        <v>490050</v>
      </c>
      <c r="E615" s="36" t="s">
        <v>505</v>
      </c>
      <c r="F615" s="38">
        <v>67</v>
      </c>
      <c r="G615" s="38">
        <v>740</v>
      </c>
      <c r="H615" s="38">
        <v>195</v>
      </c>
      <c r="I615" s="38">
        <v>264</v>
      </c>
      <c r="J615" s="38">
        <v>365</v>
      </c>
      <c r="K615" s="38">
        <v>854</v>
      </c>
      <c r="L615" s="38">
        <v>108</v>
      </c>
      <c r="M615" s="38">
        <v>381</v>
      </c>
      <c r="N615" s="38">
        <v>612</v>
      </c>
      <c r="O615" s="38">
        <v>557</v>
      </c>
      <c r="P615" s="38">
        <v>501</v>
      </c>
      <c r="Q615" s="38">
        <v>473</v>
      </c>
      <c r="R615" s="38">
        <v>304</v>
      </c>
      <c r="S615" s="38">
        <f>SUM(Table1[[#This Row],[January]:[December]])</f>
        <v>5354</v>
      </c>
    </row>
    <row r="616" spans="1:19" hidden="1">
      <c r="A616" s="38" t="str">
        <f>_xlfn.CONCAT(B616,"-",C616)</f>
        <v>519-Centrifuges</v>
      </c>
      <c r="B616" s="38">
        <f>INDEX(Prefixes!$A$3:$B$22, MATCH(Data!C399,Prefixes!$B$3:$B$22, 1), 1)</f>
        <v>519</v>
      </c>
      <c r="C616" s="37" t="s">
        <v>43</v>
      </c>
      <c r="D616" s="38">
        <v>490395</v>
      </c>
      <c r="E616" s="36" t="s">
        <v>644</v>
      </c>
      <c r="F616" s="38">
        <v>86</v>
      </c>
      <c r="G616" s="38">
        <v>268</v>
      </c>
      <c r="H616" s="38">
        <v>547</v>
      </c>
      <c r="I616" s="38">
        <v>926</v>
      </c>
      <c r="J616" s="38">
        <v>318</v>
      </c>
      <c r="K616" s="38">
        <v>636</v>
      </c>
      <c r="L616" s="38">
        <v>711</v>
      </c>
      <c r="M616" s="38">
        <v>152</v>
      </c>
      <c r="N616" s="38">
        <v>174</v>
      </c>
      <c r="O616" s="38">
        <v>522</v>
      </c>
      <c r="P616" s="38">
        <v>699</v>
      </c>
      <c r="Q616" s="38">
        <v>240</v>
      </c>
      <c r="R616" s="38">
        <v>155</v>
      </c>
      <c r="S616" s="38">
        <f>SUM(Table1[[#This Row],[January]:[December]])</f>
        <v>5348</v>
      </c>
    </row>
    <row r="617" spans="1:19" hidden="1">
      <c r="A617" s="38" t="str">
        <f>_xlfn.CONCAT(B617,"-",C617)</f>
        <v>521-Fermentors</v>
      </c>
      <c r="B617" s="38">
        <f>INDEX(Prefixes!$A$3:$B$22, MATCH(Data!C671,Prefixes!$B$3:$B$22, 1), 1)</f>
        <v>521</v>
      </c>
      <c r="C617" s="37" t="s">
        <v>130</v>
      </c>
      <c r="D617" s="38">
        <v>490667</v>
      </c>
      <c r="E617" s="36" t="s">
        <v>800</v>
      </c>
      <c r="F617" s="38">
        <v>88</v>
      </c>
      <c r="G617" s="38">
        <v>639</v>
      </c>
      <c r="H617" s="38">
        <v>284</v>
      </c>
      <c r="I617" s="38">
        <v>347</v>
      </c>
      <c r="J617" s="38">
        <v>340</v>
      </c>
      <c r="K617" s="38">
        <v>161</v>
      </c>
      <c r="L617" s="38">
        <v>146</v>
      </c>
      <c r="M617" s="38">
        <v>144</v>
      </c>
      <c r="N617" s="38">
        <v>802</v>
      </c>
      <c r="O617" s="38">
        <v>837</v>
      </c>
      <c r="P617" s="38">
        <v>909</v>
      </c>
      <c r="Q617" s="38">
        <v>637</v>
      </c>
      <c r="R617" s="38">
        <v>98</v>
      </c>
      <c r="S617" s="38">
        <f>SUM(Table1[[#This Row],[January]:[December]])</f>
        <v>5344</v>
      </c>
    </row>
    <row r="618" spans="1:19" hidden="1">
      <c r="A618" s="38" t="str">
        <f>_xlfn.CONCAT(B618,"-",C618)</f>
        <v>513-Cell Disrupters</v>
      </c>
      <c r="B618" s="38">
        <f>INDEX(Prefixes!$A$3:$B$22, MATCH(Data!C301,Prefixes!$B$3:$B$22, 1), 1)</f>
        <v>513</v>
      </c>
      <c r="C618" s="37" t="s">
        <v>50</v>
      </c>
      <c r="D618" s="38">
        <v>490297</v>
      </c>
      <c r="E618" s="36" t="s">
        <v>81</v>
      </c>
      <c r="F618" s="38">
        <v>84</v>
      </c>
      <c r="G618" s="38">
        <v>827</v>
      </c>
      <c r="H618" s="38">
        <v>474</v>
      </c>
      <c r="I618" s="38">
        <v>44</v>
      </c>
      <c r="J618" s="38">
        <v>574</v>
      </c>
      <c r="K618" s="38">
        <v>699</v>
      </c>
      <c r="L618" s="38">
        <v>435</v>
      </c>
      <c r="M618" s="38">
        <v>199</v>
      </c>
      <c r="N618" s="38">
        <v>800</v>
      </c>
      <c r="O618" s="38">
        <v>461</v>
      </c>
      <c r="P618" s="38">
        <v>269</v>
      </c>
      <c r="Q618" s="38">
        <v>23</v>
      </c>
      <c r="R618" s="38">
        <v>538</v>
      </c>
      <c r="S618" s="38">
        <f>SUM(Table1[[#This Row],[January]:[December]])</f>
        <v>5343</v>
      </c>
    </row>
    <row r="619" spans="1:19" hidden="1">
      <c r="A619" s="38" t="str">
        <f>_xlfn.CONCAT(B619,"-",C619)</f>
        <v>505-Centrifuges</v>
      </c>
      <c r="B619" s="38">
        <f>INDEX(Prefixes!$A$3:$B$22, MATCH(Data!C487,Prefixes!$B$3:$B$22, 1), 1)</f>
        <v>505</v>
      </c>
      <c r="C619" s="37" t="s">
        <v>43</v>
      </c>
      <c r="D619" s="38">
        <v>490483</v>
      </c>
      <c r="E619" s="36" t="s">
        <v>369</v>
      </c>
      <c r="F619" s="38">
        <v>21</v>
      </c>
      <c r="G619" s="38">
        <v>233</v>
      </c>
      <c r="H619" s="38">
        <v>412</v>
      </c>
      <c r="I619" s="38">
        <v>404</v>
      </c>
      <c r="J619" s="38">
        <v>23</v>
      </c>
      <c r="K619" s="38">
        <v>618</v>
      </c>
      <c r="L619" s="38">
        <v>629</v>
      </c>
      <c r="M619" s="38">
        <v>889</v>
      </c>
      <c r="N619" s="38">
        <v>726</v>
      </c>
      <c r="O619" s="38">
        <v>960</v>
      </c>
      <c r="P619" s="38">
        <v>250</v>
      </c>
      <c r="Q619" s="38">
        <v>12</v>
      </c>
      <c r="R619" s="38">
        <v>174</v>
      </c>
      <c r="S619" s="38">
        <f>SUM(Table1[[#This Row],[January]:[December]])</f>
        <v>5330</v>
      </c>
    </row>
    <row r="620" spans="1:19" ht="44.25" hidden="1">
      <c r="A620" s="38" t="str">
        <f>_xlfn.CONCAT(B620,"-",C620)</f>
        <v>515-Balances</v>
      </c>
      <c r="B620" s="38">
        <f>INDEX(Prefixes!$A$3:$B$22, MATCH(Data!C132,Prefixes!$B$3:$B$22, 1), 1)</f>
        <v>515</v>
      </c>
      <c r="C620" s="37" t="s">
        <v>75</v>
      </c>
      <c r="D620" s="38">
        <v>490128</v>
      </c>
      <c r="E620" s="36" t="s">
        <v>619</v>
      </c>
      <c r="F620" s="38">
        <v>24</v>
      </c>
      <c r="G620" s="38">
        <v>317</v>
      </c>
      <c r="H620" s="38">
        <v>146</v>
      </c>
      <c r="I620" s="38">
        <v>252</v>
      </c>
      <c r="J620" s="38">
        <v>220</v>
      </c>
      <c r="K620" s="38">
        <v>41</v>
      </c>
      <c r="L620" s="38">
        <v>924</v>
      </c>
      <c r="M620" s="38">
        <v>920</v>
      </c>
      <c r="N620" s="38">
        <v>40</v>
      </c>
      <c r="O620" s="38">
        <v>527</v>
      </c>
      <c r="P620" s="38">
        <v>348</v>
      </c>
      <c r="Q620" s="38">
        <v>613</v>
      </c>
      <c r="R620" s="38">
        <v>981</v>
      </c>
      <c r="S620" s="38">
        <f>SUM(Table1[[#This Row],[January]:[December]])</f>
        <v>5329</v>
      </c>
    </row>
    <row r="621" spans="1:19" hidden="1">
      <c r="A621" s="38" t="str">
        <f>_xlfn.CONCAT(B621,"-",C621)</f>
        <v>503-Autoclave</v>
      </c>
      <c r="B621" s="38">
        <f>INDEX(Prefixes!$A$3:$B$22, MATCH(Data!C65,Prefixes!$B$3:$B$22, 1), 1)</f>
        <v>503</v>
      </c>
      <c r="C621" s="37" t="s">
        <v>82</v>
      </c>
      <c r="D621" s="38">
        <v>490061</v>
      </c>
      <c r="E621" s="36" t="s">
        <v>858</v>
      </c>
      <c r="F621" s="38">
        <v>87</v>
      </c>
      <c r="G621" s="38">
        <v>263</v>
      </c>
      <c r="H621" s="38">
        <v>586</v>
      </c>
      <c r="I621" s="38">
        <v>346</v>
      </c>
      <c r="J621" s="38">
        <v>341</v>
      </c>
      <c r="K621" s="38">
        <v>621</v>
      </c>
      <c r="L621" s="38">
        <v>576</v>
      </c>
      <c r="M621" s="38">
        <v>272</v>
      </c>
      <c r="N621" s="38">
        <v>201</v>
      </c>
      <c r="O621" s="38">
        <v>275</v>
      </c>
      <c r="P621" s="38">
        <v>938</v>
      </c>
      <c r="Q621" s="38">
        <v>731</v>
      </c>
      <c r="R621" s="38">
        <v>177</v>
      </c>
      <c r="S621" s="38">
        <f>SUM(Table1[[#This Row],[January]:[December]])</f>
        <v>5327</v>
      </c>
    </row>
    <row r="622" spans="1:19" hidden="1">
      <c r="A622" s="38" t="str">
        <f>_xlfn.CONCAT(B622,"-",C622)</f>
        <v>513-Centrifuges</v>
      </c>
      <c r="B622" s="38">
        <f>INDEX(Prefixes!$A$3:$B$22, MATCH(Data!C396,Prefixes!$B$3:$B$22, 1), 1)</f>
        <v>513</v>
      </c>
      <c r="C622" s="37" t="s">
        <v>43</v>
      </c>
      <c r="D622" s="38">
        <v>490392</v>
      </c>
      <c r="E622" s="36" t="s">
        <v>814</v>
      </c>
      <c r="F622" s="38">
        <v>32</v>
      </c>
      <c r="G622" s="38">
        <v>557</v>
      </c>
      <c r="H622" s="38">
        <v>709</v>
      </c>
      <c r="I622" s="38">
        <v>304</v>
      </c>
      <c r="J622" s="38">
        <v>526</v>
      </c>
      <c r="K622" s="38">
        <v>988</v>
      </c>
      <c r="L622" s="38">
        <v>507</v>
      </c>
      <c r="M622" s="38">
        <v>795</v>
      </c>
      <c r="N622" s="38">
        <v>259</v>
      </c>
      <c r="O622" s="38">
        <v>17</v>
      </c>
      <c r="P622" s="38">
        <v>102</v>
      </c>
      <c r="Q622" s="38">
        <v>48</v>
      </c>
      <c r="R622" s="38">
        <v>514</v>
      </c>
      <c r="S622" s="38">
        <f>SUM(Table1[[#This Row],[January]:[December]])</f>
        <v>5326</v>
      </c>
    </row>
    <row r="623" spans="1:19" hidden="1">
      <c r="A623" s="38" t="str">
        <f>_xlfn.CONCAT(B623,"-",C623)</f>
        <v>505-Microscopes</v>
      </c>
      <c r="B623" s="38">
        <f>INDEX(Prefixes!$A$3:$B$22, MATCH(Data!C709,Prefixes!$B$3:$B$22, 1), 1)</f>
        <v>505</v>
      </c>
      <c r="C623" s="37" t="s">
        <v>48</v>
      </c>
      <c r="D623" s="38">
        <v>490705</v>
      </c>
      <c r="E623" s="36" t="s">
        <v>783</v>
      </c>
      <c r="F623" s="38">
        <v>93</v>
      </c>
      <c r="G623" s="38">
        <v>767</v>
      </c>
      <c r="H623" s="38">
        <v>267</v>
      </c>
      <c r="I623" s="38">
        <v>579</v>
      </c>
      <c r="J623" s="38">
        <v>107</v>
      </c>
      <c r="K623" s="38">
        <v>41</v>
      </c>
      <c r="L623" s="38">
        <v>719</v>
      </c>
      <c r="M623" s="38">
        <v>611</v>
      </c>
      <c r="N623" s="38">
        <v>284</v>
      </c>
      <c r="O623" s="38">
        <v>38</v>
      </c>
      <c r="P623" s="38">
        <v>983</v>
      </c>
      <c r="Q623" s="38">
        <v>437</v>
      </c>
      <c r="R623" s="38">
        <v>484</v>
      </c>
      <c r="S623" s="38">
        <f>SUM(Table1[[#This Row],[January]:[December]])</f>
        <v>5317</v>
      </c>
    </row>
    <row r="624" spans="1:19" ht="44.25" hidden="1">
      <c r="A624" s="38" t="str">
        <f>_xlfn.CONCAT(B624,"-",C624)</f>
        <v>519-Evaporators</v>
      </c>
      <c r="B624" s="38">
        <f>INDEX(Prefixes!$A$3:$B$22, MATCH(Data!C639,Prefixes!$B$3:$B$22, 1), 1)</f>
        <v>519</v>
      </c>
      <c r="C624" s="37" t="s">
        <v>63</v>
      </c>
      <c r="D624" s="38">
        <v>490635</v>
      </c>
      <c r="E624" s="36" t="s">
        <v>562</v>
      </c>
      <c r="F624" s="38">
        <v>30</v>
      </c>
      <c r="G624" s="38">
        <v>805</v>
      </c>
      <c r="H624" s="38">
        <v>59</v>
      </c>
      <c r="I624" s="38">
        <v>849</v>
      </c>
      <c r="J624" s="38">
        <v>423</v>
      </c>
      <c r="K624" s="38">
        <v>666</v>
      </c>
      <c r="L624" s="38">
        <v>432</v>
      </c>
      <c r="M624" s="38">
        <v>139</v>
      </c>
      <c r="N624" s="38">
        <v>1</v>
      </c>
      <c r="O624" s="38">
        <v>526</v>
      </c>
      <c r="P624" s="38">
        <v>293</v>
      </c>
      <c r="Q624" s="38">
        <v>191</v>
      </c>
      <c r="R624" s="38">
        <v>928</v>
      </c>
      <c r="S624" s="38">
        <f>SUM(Table1[[#This Row],[January]:[December]])</f>
        <v>5312</v>
      </c>
    </row>
    <row r="625" spans="1:19" ht="29.5" hidden="1">
      <c r="A625" s="38" t="str">
        <f>_xlfn.CONCAT(B625,"-",C625)</f>
        <v>513-Bath</v>
      </c>
      <c r="B625" s="38">
        <f>INDEX(Prefixes!$A$3:$B$22, MATCH(Data!C217,Prefixes!$B$3:$B$22, 1), 1)</f>
        <v>513</v>
      </c>
      <c r="C625" s="37" t="s">
        <v>39</v>
      </c>
      <c r="D625" s="38">
        <v>490213</v>
      </c>
      <c r="E625" s="36" t="s">
        <v>474</v>
      </c>
      <c r="F625" s="38">
        <v>78</v>
      </c>
      <c r="G625" s="38">
        <v>381</v>
      </c>
      <c r="H625" s="38">
        <v>884</v>
      </c>
      <c r="I625" s="38">
        <v>500</v>
      </c>
      <c r="J625" s="38">
        <v>426</v>
      </c>
      <c r="K625" s="38">
        <v>952</v>
      </c>
      <c r="L625" s="38">
        <v>730</v>
      </c>
      <c r="M625" s="38">
        <v>266</v>
      </c>
      <c r="N625" s="38">
        <v>74</v>
      </c>
      <c r="O625" s="38">
        <v>63</v>
      </c>
      <c r="P625" s="38">
        <v>148</v>
      </c>
      <c r="Q625" s="38">
        <v>190</v>
      </c>
      <c r="R625" s="38">
        <v>685</v>
      </c>
      <c r="S625" s="38">
        <f>SUM(Table1[[#This Row],[January]:[December]])</f>
        <v>5299</v>
      </c>
    </row>
    <row r="626" spans="1:19" ht="29.5" hidden="1">
      <c r="A626" s="38" t="str">
        <f>_xlfn.CONCAT(B626,"-",C626)</f>
        <v>513-Balances</v>
      </c>
      <c r="B626" s="38">
        <f>INDEX(Prefixes!$A$3:$B$22, MATCH(Data!C77,Prefixes!$B$3:$B$22, 1), 1)</f>
        <v>513</v>
      </c>
      <c r="C626" s="37" t="s">
        <v>75</v>
      </c>
      <c r="D626" s="38">
        <v>490073</v>
      </c>
      <c r="E626" s="36" t="s">
        <v>199</v>
      </c>
      <c r="F626" s="38">
        <v>85</v>
      </c>
      <c r="G626" s="38">
        <v>366</v>
      </c>
      <c r="H626" s="38">
        <v>594</v>
      </c>
      <c r="I626" s="38">
        <v>853</v>
      </c>
      <c r="J626" s="38">
        <v>613</v>
      </c>
      <c r="K626" s="38">
        <v>298</v>
      </c>
      <c r="L626" s="38">
        <v>941</v>
      </c>
      <c r="M626" s="38">
        <v>862</v>
      </c>
      <c r="N626" s="38">
        <v>20</v>
      </c>
      <c r="O626" s="38">
        <v>267</v>
      </c>
      <c r="P626" s="38">
        <v>3</v>
      </c>
      <c r="Q626" s="38">
        <v>350</v>
      </c>
      <c r="R626" s="38">
        <v>121</v>
      </c>
      <c r="S626" s="38">
        <f>SUM(Table1[[#This Row],[January]:[December]])</f>
        <v>5288</v>
      </c>
    </row>
    <row r="627" spans="1:19" hidden="1">
      <c r="A627" s="38" t="str">
        <f>_xlfn.CONCAT(B627,"-",C627)</f>
        <v>513-Centrifuges</v>
      </c>
      <c r="B627" s="38">
        <f>INDEX(Prefixes!$A$3:$B$22, MATCH(Data!C510,Prefixes!$B$3:$B$22, 1), 1)</f>
        <v>513</v>
      </c>
      <c r="C627" s="37" t="s">
        <v>43</v>
      </c>
      <c r="D627" s="38">
        <v>490506</v>
      </c>
      <c r="E627" s="36" t="s">
        <v>531</v>
      </c>
      <c r="F627" s="38">
        <v>18</v>
      </c>
      <c r="G627" s="38">
        <v>276</v>
      </c>
      <c r="H627" s="38">
        <v>614</v>
      </c>
      <c r="I627" s="38">
        <v>305</v>
      </c>
      <c r="J627" s="38">
        <v>418</v>
      </c>
      <c r="K627" s="38">
        <v>992</v>
      </c>
      <c r="L627" s="38">
        <v>109</v>
      </c>
      <c r="M627" s="38">
        <v>526</v>
      </c>
      <c r="N627" s="38">
        <v>454</v>
      </c>
      <c r="O627" s="38">
        <v>187</v>
      </c>
      <c r="P627" s="38">
        <v>86</v>
      </c>
      <c r="Q627" s="38">
        <v>747</v>
      </c>
      <c r="R627" s="38">
        <v>568</v>
      </c>
      <c r="S627" s="38">
        <f>SUM(Table1[[#This Row],[January]:[December]])</f>
        <v>5282</v>
      </c>
    </row>
    <row r="628" spans="1:19" ht="29.5" hidden="1">
      <c r="A628" s="38" t="str">
        <f>_xlfn.CONCAT(B628,"-",C628)</f>
        <v>515-Biohood</v>
      </c>
      <c r="B628" s="38">
        <f>INDEX(Prefixes!$A$3:$B$22, MATCH(Data!C281,Prefixes!$B$3:$B$22, 1), 1)</f>
        <v>515</v>
      </c>
      <c r="C628" s="37" t="s">
        <v>65</v>
      </c>
      <c r="D628" s="38">
        <v>490277</v>
      </c>
      <c r="E628" s="36" t="s">
        <v>480</v>
      </c>
      <c r="F628" s="38">
        <v>37</v>
      </c>
      <c r="G628" s="38">
        <v>312</v>
      </c>
      <c r="H628" s="38">
        <v>918</v>
      </c>
      <c r="I628" s="38">
        <v>436</v>
      </c>
      <c r="J628" s="38">
        <v>113</v>
      </c>
      <c r="K628" s="38">
        <v>317</v>
      </c>
      <c r="L628" s="38">
        <v>921</v>
      </c>
      <c r="M628" s="38">
        <v>86</v>
      </c>
      <c r="N628" s="38">
        <v>736</v>
      </c>
      <c r="O628" s="38">
        <v>288</v>
      </c>
      <c r="P628" s="38">
        <v>483</v>
      </c>
      <c r="Q628" s="38">
        <v>513</v>
      </c>
      <c r="R628" s="38">
        <v>154</v>
      </c>
      <c r="S628" s="38">
        <f>SUM(Table1[[#This Row],[January]:[December]])</f>
        <v>5277</v>
      </c>
    </row>
    <row r="629" spans="1:19" ht="29.5" hidden="1">
      <c r="A629" s="38" t="str">
        <f>_xlfn.CONCAT(B629,"-",C629)</f>
        <v>513-Reactors</v>
      </c>
      <c r="B629" s="38">
        <f>INDEX(Prefixes!$A$3:$B$22, MATCH(Data!C768,Prefixes!$B$3:$B$22, 1), 1)</f>
        <v>513</v>
      </c>
      <c r="C629" s="37" t="s">
        <v>109</v>
      </c>
      <c r="D629" s="38">
        <v>490764</v>
      </c>
      <c r="E629" s="36" t="s">
        <v>492</v>
      </c>
      <c r="F629" s="38">
        <v>54</v>
      </c>
      <c r="G629" s="38">
        <v>294</v>
      </c>
      <c r="H629" s="38">
        <v>475</v>
      </c>
      <c r="I629" s="38">
        <v>161</v>
      </c>
      <c r="J629" s="38">
        <v>328</v>
      </c>
      <c r="K629" s="38">
        <v>915</v>
      </c>
      <c r="L629" s="38">
        <v>466</v>
      </c>
      <c r="M629" s="38">
        <v>64</v>
      </c>
      <c r="N629" s="38">
        <v>946</v>
      </c>
      <c r="O629" s="38">
        <v>578</v>
      </c>
      <c r="P629" s="38">
        <v>304</v>
      </c>
      <c r="Q629" s="38">
        <v>48</v>
      </c>
      <c r="R629" s="38">
        <v>698</v>
      </c>
      <c r="S629" s="38">
        <f>SUM(Table1[[#This Row],[January]:[December]])</f>
        <v>5277</v>
      </c>
    </row>
    <row r="630" spans="1:19" hidden="1">
      <c r="A630" s="38" t="str">
        <f>_xlfn.CONCAT(B630,"-",C630)</f>
        <v>513-Bath</v>
      </c>
      <c r="B630" s="38">
        <f>INDEX(Prefixes!$A$3:$B$22, MATCH(Data!C174,Prefixes!$B$3:$B$22, 1), 1)</f>
        <v>513</v>
      </c>
      <c r="C630" s="37" t="s">
        <v>39</v>
      </c>
      <c r="D630" s="38">
        <v>490170</v>
      </c>
      <c r="E630" s="36" t="s">
        <v>314</v>
      </c>
      <c r="F630" s="38">
        <v>51</v>
      </c>
      <c r="G630" s="38">
        <v>701</v>
      </c>
      <c r="H630" s="38">
        <v>610</v>
      </c>
      <c r="I630" s="38">
        <v>76</v>
      </c>
      <c r="J630" s="38">
        <v>442</v>
      </c>
      <c r="K630" s="38">
        <v>616</v>
      </c>
      <c r="L630" s="38">
        <v>433</v>
      </c>
      <c r="M630" s="38">
        <v>299</v>
      </c>
      <c r="N630" s="38">
        <v>40</v>
      </c>
      <c r="O630" s="38">
        <v>458</v>
      </c>
      <c r="P630" s="38">
        <v>321</v>
      </c>
      <c r="Q630" s="38">
        <v>996</v>
      </c>
      <c r="R630" s="38">
        <v>284</v>
      </c>
      <c r="S630" s="38">
        <f>SUM(Table1[[#This Row],[January]:[December]])</f>
        <v>5276</v>
      </c>
    </row>
    <row r="631" spans="1:19" hidden="1">
      <c r="A631" s="38" t="str">
        <f>_xlfn.CONCAT(B631,"-",C631)</f>
        <v>513-Chromatography</v>
      </c>
      <c r="B631" s="38">
        <f>INDEX(Prefixes!$A$3:$B$22, MATCH(Data!C598,Prefixes!$B$3:$B$22, 1), 1)</f>
        <v>513</v>
      </c>
      <c r="C631" s="37" t="s">
        <v>92</v>
      </c>
      <c r="D631" s="38">
        <v>490594</v>
      </c>
      <c r="E631" s="36" t="s">
        <v>301</v>
      </c>
      <c r="F631" s="38">
        <v>58</v>
      </c>
      <c r="G631" s="38">
        <v>414</v>
      </c>
      <c r="H631" s="38">
        <v>826</v>
      </c>
      <c r="I631" s="38">
        <v>441</v>
      </c>
      <c r="J631" s="38">
        <v>555</v>
      </c>
      <c r="K631" s="38">
        <v>807</v>
      </c>
      <c r="L631" s="38">
        <v>454</v>
      </c>
      <c r="M631" s="38">
        <v>713</v>
      </c>
      <c r="N631" s="38">
        <v>323</v>
      </c>
      <c r="O631" s="38">
        <v>131</v>
      </c>
      <c r="P631" s="38">
        <v>182</v>
      </c>
      <c r="Q631" s="38">
        <v>290</v>
      </c>
      <c r="R631" s="38">
        <v>138</v>
      </c>
      <c r="S631" s="38">
        <f>SUM(Table1[[#This Row],[January]:[December]])</f>
        <v>5274</v>
      </c>
    </row>
    <row r="632" spans="1:19" hidden="1">
      <c r="A632" s="38" t="str">
        <f>_xlfn.CONCAT(B632,"-",C632)</f>
        <v>500-Cell Disrupters</v>
      </c>
      <c r="B632" s="38">
        <f>INDEX(Prefixes!$A$3:$B$22, MATCH(Data!C317,Prefixes!$B$3:$B$22, 1), 1)</f>
        <v>500</v>
      </c>
      <c r="C632" s="37" t="s">
        <v>50</v>
      </c>
      <c r="D632" s="38">
        <v>490313</v>
      </c>
      <c r="E632" s="36" t="s">
        <v>498</v>
      </c>
      <c r="F632" s="38">
        <v>83</v>
      </c>
      <c r="G632" s="38">
        <v>890</v>
      </c>
      <c r="H632" s="38">
        <v>512</v>
      </c>
      <c r="I632" s="38">
        <v>21</v>
      </c>
      <c r="J632" s="38">
        <v>18</v>
      </c>
      <c r="K632" s="38">
        <v>411</v>
      </c>
      <c r="L632" s="38">
        <v>434</v>
      </c>
      <c r="M632" s="38">
        <v>565</v>
      </c>
      <c r="N632" s="38">
        <v>725</v>
      </c>
      <c r="O632" s="38">
        <v>361</v>
      </c>
      <c r="P632" s="38">
        <v>450</v>
      </c>
      <c r="Q632" s="38">
        <v>531</v>
      </c>
      <c r="R632" s="38">
        <v>351</v>
      </c>
      <c r="S632" s="38">
        <f>SUM(Table1[[#This Row],[January]:[December]])</f>
        <v>5269</v>
      </c>
    </row>
    <row r="633" spans="1:19" ht="44.25" hidden="1">
      <c r="A633" s="38" t="str">
        <f>_xlfn.CONCAT(B633,"-",C633)</f>
        <v>501-Centrifuges</v>
      </c>
      <c r="B633" s="38">
        <f>INDEX(Prefixes!$A$3:$B$22, MATCH(Data!C556,Prefixes!$B$3:$B$22, 1), 1)</f>
        <v>501</v>
      </c>
      <c r="C633" s="37" t="s">
        <v>43</v>
      </c>
      <c r="D633" s="38">
        <v>490552</v>
      </c>
      <c r="E633" s="36" t="s">
        <v>737</v>
      </c>
      <c r="F633" s="38">
        <v>57</v>
      </c>
      <c r="G633" s="38">
        <v>622</v>
      </c>
      <c r="H633" s="38">
        <v>607</v>
      </c>
      <c r="I633" s="38">
        <v>120</v>
      </c>
      <c r="J633" s="38">
        <v>156</v>
      </c>
      <c r="K633" s="38">
        <v>758</v>
      </c>
      <c r="L633" s="38">
        <v>431</v>
      </c>
      <c r="M633" s="38">
        <v>602</v>
      </c>
      <c r="N633" s="38">
        <v>192</v>
      </c>
      <c r="O633" s="38">
        <v>486</v>
      </c>
      <c r="P633" s="38">
        <v>825</v>
      </c>
      <c r="Q633" s="38">
        <v>147</v>
      </c>
      <c r="R633" s="38">
        <v>323</v>
      </c>
      <c r="S633" s="38">
        <f>SUM(Table1[[#This Row],[January]:[December]])</f>
        <v>5269</v>
      </c>
    </row>
    <row r="634" spans="1:19" ht="44.25" hidden="1">
      <c r="A634" s="38" t="str">
        <f>_xlfn.CONCAT(B634,"-",C634)</f>
        <v>513-Centrifuges</v>
      </c>
      <c r="B634" s="38">
        <f>INDEX(Prefixes!$A$3:$B$22, MATCH(Data!C481,Prefixes!$B$3:$B$22, 1), 1)</f>
        <v>513</v>
      </c>
      <c r="C634" s="37" t="s">
        <v>43</v>
      </c>
      <c r="D634" s="38">
        <v>490477</v>
      </c>
      <c r="E634" s="36" t="s">
        <v>359</v>
      </c>
      <c r="F634" s="38">
        <v>15</v>
      </c>
      <c r="G634" s="38">
        <v>709</v>
      </c>
      <c r="H634" s="38">
        <v>328</v>
      </c>
      <c r="I634" s="38">
        <v>90</v>
      </c>
      <c r="J634" s="38">
        <v>52</v>
      </c>
      <c r="K634" s="38">
        <v>410</v>
      </c>
      <c r="L634" s="38">
        <v>119</v>
      </c>
      <c r="M634" s="38">
        <v>786</v>
      </c>
      <c r="N634" s="38">
        <v>900</v>
      </c>
      <c r="O634" s="38">
        <v>345</v>
      </c>
      <c r="P634" s="38">
        <v>338</v>
      </c>
      <c r="Q634" s="38">
        <v>474</v>
      </c>
      <c r="R634" s="38">
        <v>715</v>
      </c>
      <c r="S634" s="38">
        <f>SUM(Table1[[#This Row],[January]:[December]])</f>
        <v>5266</v>
      </c>
    </row>
    <row r="635" spans="1:19" ht="29.5" hidden="1">
      <c r="A635" s="38" t="str">
        <f>_xlfn.CONCAT(B635,"-",C635)</f>
        <v>513-Centrifuges</v>
      </c>
      <c r="B635" s="38">
        <f>INDEX(Prefixes!$A$3:$B$22, MATCH(Data!C502,Prefixes!$B$3:$B$22, 1), 1)</f>
        <v>513</v>
      </c>
      <c r="C635" s="37" t="s">
        <v>43</v>
      </c>
      <c r="D635" s="38">
        <v>490498</v>
      </c>
      <c r="E635" s="36" t="s">
        <v>426</v>
      </c>
      <c r="F635" s="38">
        <v>92</v>
      </c>
      <c r="G635" s="38">
        <v>665</v>
      </c>
      <c r="H635" s="38">
        <v>886</v>
      </c>
      <c r="I635" s="38">
        <v>516</v>
      </c>
      <c r="J635" s="38">
        <v>71</v>
      </c>
      <c r="K635" s="38">
        <v>191</v>
      </c>
      <c r="L635" s="38">
        <v>549</v>
      </c>
      <c r="M635" s="38">
        <v>610</v>
      </c>
      <c r="N635" s="38">
        <v>412</v>
      </c>
      <c r="O635" s="38">
        <v>115</v>
      </c>
      <c r="P635" s="38">
        <v>893</v>
      </c>
      <c r="Q635" s="38">
        <v>180</v>
      </c>
      <c r="R635" s="38">
        <v>178</v>
      </c>
      <c r="S635" s="38">
        <f>SUM(Table1[[#This Row],[January]:[December]])</f>
        <v>5266</v>
      </c>
    </row>
    <row r="636" spans="1:19" hidden="1">
      <c r="A636" s="38" t="str">
        <f>_xlfn.CONCAT(B636,"-",C636)</f>
        <v>505-Centrifuges</v>
      </c>
      <c r="B636" s="38">
        <f>INDEX(Prefixes!$A$3:$B$22, MATCH(Data!C583,Prefixes!$B$3:$B$22, 1), 1)</f>
        <v>505</v>
      </c>
      <c r="C636" s="37" t="s">
        <v>43</v>
      </c>
      <c r="D636" s="38">
        <v>490579</v>
      </c>
      <c r="E636" s="36" t="s">
        <v>862</v>
      </c>
      <c r="F636" s="38">
        <v>9</v>
      </c>
      <c r="G636" s="38">
        <v>743</v>
      </c>
      <c r="H636" s="38">
        <v>397</v>
      </c>
      <c r="I636" s="38">
        <v>913</v>
      </c>
      <c r="J636" s="38">
        <v>35</v>
      </c>
      <c r="K636" s="38">
        <v>157</v>
      </c>
      <c r="L636" s="38">
        <v>427</v>
      </c>
      <c r="M636" s="38">
        <v>324</v>
      </c>
      <c r="N636" s="38">
        <v>445</v>
      </c>
      <c r="O636" s="38">
        <v>215</v>
      </c>
      <c r="P636" s="38">
        <v>531</v>
      </c>
      <c r="Q636" s="38">
        <v>638</v>
      </c>
      <c r="R636" s="38">
        <v>436</v>
      </c>
      <c r="S636" s="38">
        <f>SUM(Table1[[#This Row],[January]:[December]])</f>
        <v>5261</v>
      </c>
    </row>
    <row r="637" spans="1:19" ht="44.25" hidden="1">
      <c r="A637" s="38" t="str">
        <f>_xlfn.CONCAT(B637,"-",C637)</f>
        <v>513-Glove Boxes</v>
      </c>
      <c r="B637" s="38">
        <f>INDEX(Prefixes!$A$3:$B$22, MATCH(Data!C703,Prefixes!$B$3:$B$22, 1), 1)</f>
        <v>513</v>
      </c>
      <c r="C637" s="37" t="s">
        <v>45</v>
      </c>
      <c r="D637" s="38">
        <v>490699</v>
      </c>
      <c r="E637" s="36" t="s">
        <v>597</v>
      </c>
      <c r="F637" s="38">
        <v>62</v>
      </c>
      <c r="G637" s="38">
        <v>412</v>
      </c>
      <c r="H637" s="38">
        <v>560</v>
      </c>
      <c r="I637" s="38">
        <v>277</v>
      </c>
      <c r="J637" s="38">
        <v>496</v>
      </c>
      <c r="K637" s="38">
        <v>225</v>
      </c>
      <c r="L637" s="38">
        <v>560</v>
      </c>
      <c r="M637" s="38">
        <v>388</v>
      </c>
      <c r="N637" s="38">
        <v>211</v>
      </c>
      <c r="O637" s="38">
        <v>229</v>
      </c>
      <c r="P637" s="38">
        <v>990</v>
      </c>
      <c r="Q637" s="38">
        <v>487</v>
      </c>
      <c r="R637" s="38">
        <v>422</v>
      </c>
      <c r="S637" s="38">
        <f>SUM(Table1[[#This Row],[January]:[December]])</f>
        <v>5257</v>
      </c>
    </row>
    <row r="638" spans="1:19" hidden="1">
      <c r="A638" s="38" t="str">
        <f>_xlfn.CONCAT(B638,"-",C638)</f>
        <v>507-Centrifuges</v>
      </c>
      <c r="B638" s="38">
        <f>INDEX(Prefixes!$A$3:$B$22, MATCH(Data!C420,Prefixes!$B$3:$B$22, 1), 1)</f>
        <v>507</v>
      </c>
      <c r="C638" s="37" t="s">
        <v>43</v>
      </c>
      <c r="D638" s="38">
        <v>490416</v>
      </c>
      <c r="E638" s="36" t="s">
        <v>121</v>
      </c>
      <c r="F638" s="38">
        <v>87</v>
      </c>
      <c r="G638" s="38">
        <v>516</v>
      </c>
      <c r="H638" s="38">
        <v>423</v>
      </c>
      <c r="I638" s="38">
        <v>634</v>
      </c>
      <c r="J638" s="38">
        <v>164</v>
      </c>
      <c r="K638" s="38">
        <v>556</v>
      </c>
      <c r="L638" s="38">
        <v>506</v>
      </c>
      <c r="M638" s="38">
        <v>74</v>
      </c>
      <c r="N638" s="38">
        <v>244</v>
      </c>
      <c r="O638" s="38">
        <v>740</v>
      </c>
      <c r="P638" s="38">
        <v>732</v>
      </c>
      <c r="Q638" s="38">
        <v>165</v>
      </c>
      <c r="R638" s="38">
        <v>502</v>
      </c>
      <c r="S638" s="38">
        <f>SUM(Table1[[#This Row],[January]:[December]])</f>
        <v>5256</v>
      </c>
    </row>
    <row r="639" spans="1:19" ht="29.5" hidden="1">
      <c r="A639" s="38" t="str">
        <f>_xlfn.CONCAT(B639,"-",C639)</f>
        <v>513-Evaporators</v>
      </c>
      <c r="B639" s="38">
        <f>INDEX(Prefixes!$A$3:$B$22, MATCH(Data!C648,Prefixes!$B$3:$B$22, 1), 1)</f>
        <v>513</v>
      </c>
      <c r="C639" s="37" t="s">
        <v>63</v>
      </c>
      <c r="D639" s="38">
        <v>490644</v>
      </c>
      <c r="E639" s="36" t="s">
        <v>612</v>
      </c>
      <c r="F639" s="38">
        <v>48</v>
      </c>
      <c r="G639" s="38">
        <v>38</v>
      </c>
      <c r="H639" s="38">
        <v>437</v>
      </c>
      <c r="I639" s="38">
        <v>404</v>
      </c>
      <c r="J639" s="38">
        <v>10</v>
      </c>
      <c r="K639" s="38">
        <v>119</v>
      </c>
      <c r="L639" s="38">
        <v>578</v>
      </c>
      <c r="M639" s="38">
        <v>664</v>
      </c>
      <c r="N639" s="38">
        <v>596</v>
      </c>
      <c r="O639" s="38">
        <v>112</v>
      </c>
      <c r="P639" s="38">
        <v>666</v>
      </c>
      <c r="Q639" s="38">
        <v>739</v>
      </c>
      <c r="R639" s="38">
        <v>888</v>
      </c>
      <c r="S639" s="38">
        <f>SUM(Table1[[#This Row],[January]:[December]])</f>
        <v>5251</v>
      </c>
    </row>
    <row r="640" spans="1:19" hidden="1">
      <c r="A640" s="38" t="str">
        <f>_xlfn.CONCAT(B640,"-",C640)</f>
        <v>509-Bath</v>
      </c>
      <c r="B640" s="38">
        <f>INDEX(Prefixes!$A$3:$B$22, MATCH(Data!C233,Prefixes!$B$3:$B$22, 1), 1)</f>
        <v>509</v>
      </c>
      <c r="C640" s="37" t="s">
        <v>39</v>
      </c>
      <c r="D640" s="38">
        <v>490229</v>
      </c>
      <c r="E640" s="36" t="s">
        <v>530</v>
      </c>
      <c r="F640" s="38">
        <v>77</v>
      </c>
      <c r="G640" s="38">
        <v>445</v>
      </c>
      <c r="H640" s="38">
        <v>360</v>
      </c>
      <c r="I640" s="38">
        <v>112</v>
      </c>
      <c r="J640" s="38">
        <v>773</v>
      </c>
      <c r="K640" s="38">
        <v>94</v>
      </c>
      <c r="L640" s="38">
        <v>825</v>
      </c>
      <c r="M640" s="38">
        <v>399</v>
      </c>
      <c r="N640" s="38">
        <v>10</v>
      </c>
      <c r="O640" s="38">
        <v>556</v>
      </c>
      <c r="P640" s="38">
        <v>919</v>
      </c>
      <c r="Q640" s="38">
        <v>719</v>
      </c>
      <c r="R640" s="38">
        <v>34</v>
      </c>
      <c r="S640" s="38">
        <f>SUM(Table1[[#This Row],[January]:[December]])</f>
        <v>5246</v>
      </c>
    </row>
    <row r="641" spans="1:19" hidden="1">
      <c r="A641" s="38" t="str">
        <f>_xlfn.CONCAT(B641,"-",C641)</f>
        <v>505-Cell Disrupters</v>
      </c>
      <c r="B641" s="38">
        <f>INDEX(Prefixes!$A$3:$B$22, MATCH(Data!C326,Prefixes!$B$3:$B$22, 1), 1)</f>
        <v>505</v>
      </c>
      <c r="C641" s="37" t="s">
        <v>50</v>
      </c>
      <c r="D641" s="38">
        <v>490322</v>
      </c>
      <c r="E641" s="36" t="s">
        <v>697</v>
      </c>
      <c r="F641" s="38">
        <v>96</v>
      </c>
      <c r="G641" s="38">
        <v>750</v>
      </c>
      <c r="H641" s="38">
        <v>172</v>
      </c>
      <c r="I641" s="38">
        <v>439</v>
      </c>
      <c r="J641" s="38">
        <v>983</v>
      </c>
      <c r="K641" s="38">
        <v>234</v>
      </c>
      <c r="L641" s="38">
        <v>575</v>
      </c>
      <c r="M641" s="38">
        <v>458</v>
      </c>
      <c r="N641" s="38">
        <v>466</v>
      </c>
      <c r="O641" s="38">
        <v>197</v>
      </c>
      <c r="P641" s="38">
        <v>57</v>
      </c>
      <c r="Q641" s="38">
        <v>770</v>
      </c>
      <c r="R641" s="38">
        <v>143</v>
      </c>
      <c r="S641" s="38">
        <f>SUM(Table1[[#This Row],[January]:[December]])</f>
        <v>5244</v>
      </c>
    </row>
    <row r="642" spans="1:19" ht="29.5" hidden="1">
      <c r="A642" s="38" t="str">
        <f>_xlfn.CONCAT(B642,"-",C642)</f>
        <v>529-Analyzer</v>
      </c>
      <c r="B642" s="38">
        <f>INDEX(Prefixes!$A$3:$B$22, MATCH(Data!C24,Prefixes!$B$3:$B$22, 1), 1)</f>
        <v>529</v>
      </c>
      <c r="C642" s="37" t="s">
        <v>56</v>
      </c>
      <c r="D642" s="38">
        <v>490020</v>
      </c>
      <c r="E642" s="36" t="s">
        <v>517</v>
      </c>
      <c r="F642" s="38">
        <v>97</v>
      </c>
      <c r="G642" s="38">
        <v>310</v>
      </c>
      <c r="H642" s="38">
        <v>575</v>
      </c>
      <c r="I642" s="38">
        <v>367</v>
      </c>
      <c r="J642" s="38">
        <v>500</v>
      </c>
      <c r="K642" s="38">
        <v>270</v>
      </c>
      <c r="L642" s="38">
        <v>550</v>
      </c>
      <c r="M642" s="38">
        <v>215</v>
      </c>
      <c r="N642" s="38">
        <v>357</v>
      </c>
      <c r="O642" s="38">
        <v>304</v>
      </c>
      <c r="P642" s="38">
        <v>269</v>
      </c>
      <c r="Q642" s="38">
        <v>963</v>
      </c>
      <c r="R642" s="38">
        <v>557</v>
      </c>
      <c r="S642" s="38">
        <f>SUM(Table1[[#This Row],[January]:[December]])</f>
        <v>5237</v>
      </c>
    </row>
    <row r="643" spans="1:19" ht="29.5" hidden="1">
      <c r="A643" s="38" t="str">
        <f>_xlfn.CONCAT(B643,"-",C643)</f>
        <v>505-Centrifuges</v>
      </c>
      <c r="B643" s="38">
        <f>INDEX(Prefixes!$A$3:$B$22, MATCH(Data!C561,Prefixes!$B$3:$B$22, 1), 1)</f>
        <v>505</v>
      </c>
      <c r="C643" s="37" t="s">
        <v>43</v>
      </c>
      <c r="D643" s="38">
        <v>490557</v>
      </c>
      <c r="E643" s="36" t="s">
        <v>757</v>
      </c>
      <c r="F643" s="38">
        <v>78</v>
      </c>
      <c r="G643" s="38">
        <v>978</v>
      </c>
      <c r="H643" s="38">
        <v>525</v>
      </c>
      <c r="I643" s="38">
        <v>572</v>
      </c>
      <c r="J643" s="38">
        <v>122</v>
      </c>
      <c r="K643" s="38">
        <v>596</v>
      </c>
      <c r="L643" s="38">
        <v>619</v>
      </c>
      <c r="M643" s="38">
        <v>540</v>
      </c>
      <c r="N643" s="38">
        <v>27</v>
      </c>
      <c r="O643" s="38">
        <v>296</v>
      </c>
      <c r="P643" s="38">
        <v>252</v>
      </c>
      <c r="Q643" s="38">
        <v>476</v>
      </c>
      <c r="R643" s="38">
        <v>234</v>
      </c>
      <c r="S643" s="38">
        <f>SUM(Table1[[#This Row],[January]:[December]])</f>
        <v>5237</v>
      </c>
    </row>
    <row r="644" spans="1:19" hidden="1">
      <c r="A644" s="38" t="str">
        <f>_xlfn.CONCAT(B644,"-",C644)</f>
        <v>505-Microscopes</v>
      </c>
      <c r="B644" s="38">
        <f>INDEX(Prefixes!$A$3:$B$22, MATCH(Data!C746,Prefixes!$B$3:$B$22, 1), 1)</f>
        <v>505</v>
      </c>
      <c r="C644" s="37" t="s">
        <v>48</v>
      </c>
      <c r="D644" s="38">
        <v>490742</v>
      </c>
      <c r="E644" s="36" t="s">
        <v>679</v>
      </c>
      <c r="F644" s="38">
        <v>19</v>
      </c>
      <c r="G644" s="38">
        <v>309</v>
      </c>
      <c r="H644" s="38">
        <v>682</v>
      </c>
      <c r="I644" s="38">
        <v>940</v>
      </c>
      <c r="J644" s="38">
        <v>833</v>
      </c>
      <c r="K644" s="38">
        <v>151</v>
      </c>
      <c r="L644" s="38">
        <v>210</v>
      </c>
      <c r="M644" s="38">
        <v>44</v>
      </c>
      <c r="N644" s="38">
        <v>289</v>
      </c>
      <c r="O644" s="38">
        <v>89</v>
      </c>
      <c r="P644" s="38">
        <v>693</v>
      </c>
      <c r="Q644" s="38">
        <v>197</v>
      </c>
      <c r="R644" s="38">
        <v>797</v>
      </c>
      <c r="S644" s="38">
        <f>SUM(Table1[[#This Row],[January]:[December]])</f>
        <v>5234</v>
      </c>
    </row>
    <row r="645" spans="1:19" hidden="1">
      <c r="A645" s="38" t="str">
        <f>_xlfn.CONCAT(B645,"-",C645)</f>
        <v>521-Analyzer</v>
      </c>
      <c r="B645" s="38">
        <f>INDEX(Prefixes!$A$3:$B$22, MATCH(Data!C7,Prefixes!$B$3:$B$22, 1), 1)</f>
        <v>521</v>
      </c>
      <c r="C645" s="37" t="s">
        <v>56</v>
      </c>
      <c r="D645" s="38">
        <v>490003</v>
      </c>
      <c r="E645" s="36" t="s">
        <v>529</v>
      </c>
      <c r="F645" s="38">
        <v>57</v>
      </c>
      <c r="G645" s="38">
        <v>178</v>
      </c>
      <c r="H645" s="38">
        <v>769</v>
      </c>
      <c r="I645" s="38">
        <v>438</v>
      </c>
      <c r="J645" s="38">
        <v>556</v>
      </c>
      <c r="K645" s="38">
        <v>717</v>
      </c>
      <c r="L645" s="38">
        <v>94</v>
      </c>
      <c r="M645" s="38">
        <v>832</v>
      </c>
      <c r="N645" s="38">
        <v>717</v>
      </c>
      <c r="O645" s="38">
        <v>545</v>
      </c>
      <c r="P645" s="38">
        <v>268</v>
      </c>
      <c r="Q645" s="38">
        <v>47</v>
      </c>
      <c r="R645" s="38">
        <v>68</v>
      </c>
      <c r="S645" s="38">
        <f>SUM(Table1[[#This Row],[January]:[December]])</f>
        <v>5229</v>
      </c>
    </row>
    <row r="646" spans="1:19" ht="29.5" hidden="1">
      <c r="A646" s="38" t="str">
        <f>_xlfn.CONCAT(B646,"-",C646)</f>
        <v>505-Ultrasonic Cleaners</v>
      </c>
      <c r="B646" s="38">
        <f>INDEX(Prefixes!$A$3:$B$22, MATCH(Data!C826,Prefixes!$B$3:$B$22, 1), 1)</f>
        <v>505</v>
      </c>
      <c r="C646" s="37" t="s">
        <v>193</v>
      </c>
      <c r="D646" s="38">
        <v>490822</v>
      </c>
      <c r="E646" s="36" t="s">
        <v>537</v>
      </c>
      <c r="F646" s="38">
        <v>4</v>
      </c>
      <c r="G646" s="38">
        <v>488</v>
      </c>
      <c r="H646" s="38">
        <v>190</v>
      </c>
      <c r="I646" s="38">
        <v>480</v>
      </c>
      <c r="J646" s="38">
        <v>582</v>
      </c>
      <c r="K646" s="38">
        <v>372</v>
      </c>
      <c r="L646" s="38">
        <v>899</v>
      </c>
      <c r="M646" s="38">
        <v>490</v>
      </c>
      <c r="N646" s="38">
        <v>115</v>
      </c>
      <c r="O646" s="38">
        <v>864</v>
      </c>
      <c r="P646" s="38">
        <v>245</v>
      </c>
      <c r="Q646" s="38">
        <v>264</v>
      </c>
      <c r="R646" s="38">
        <v>234</v>
      </c>
      <c r="S646" s="38">
        <f>SUM(Table1[[#This Row],[January]:[December]])</f>
        <v>5223</v>
      </c>
    </row>
    <row r="647" spans="1:19" hidden="1">
      <c r="A647" s="38" t="str">
        <f>_xlfn.CONCAT(B647,"-",C647)</f>
        <v>533-Glove Boxes</v>
      </c>
      <c r="B647" s="38">
        <f>INDEX(Prefixes!$A$3:$B$22, MATCH(Data!C696,Prefixes!$B$3:$B$22, 1), 1)</f>
        <v>533</v>
      </c>
      <c r="C647" s="37" t="s">
        <v>45</v>
      </c>
      <c r="D647" s="38">
        <v>490692</v>
      </c>
      <c r="E647" s="36" t="s">
        <v>125</v>
      </c>
      <c r="F647" s="38">
        <v>66</v>
      </c>
      <c r="G647" s="38">
        <v>61</v>
      </c>
      <c r="H647" s="38">
        <v>285</v>
      </c>
      <c r="I647" s="38">
        <v>750</v>
      </c>
      <c r="J647" s="38">
        <v>733</v>
      </c>
      <c r="K647" s="38">
        <v>2</v>
      </c>
      <c r="L647" s="38">
        <v>700</v>
      </c>
      <c r="M647" s="38">
        <v>516</v>
      </c>
      <c r="N647" s="38">
        <v>75</v>
      </c>
      <c r="O647" s="38">
        <v>420</v>
      </c>
      <c r="P647" s="38">
        <v>898</v>
      </c>
      <c r="Q647" s="38">
        <v>428</v>
      </c>
      <c r="R647" s="38">
        <v>351</v>
      </c>
      <c r="S647" s="38">
        <f>SUM(Table1[[#This Row],[January]:[December]])</f>
        <v>5219</v>
      </c>
    </row>
    <row r="648" spans="1:19" hidden="1">
      <c r="A648" s="38" t="str">
        <f>_xlfn.CONCAT(B648,"-",C648)</f>
        <v>509-Centrifuges</v>
      </c>
      <c r="B648" s="38">
        <f>INDEX(Prefixes!$A$3:$B$22, MATCH(Data!C417,Prefixes!$B$3:$B$22, 1), 1)</f>
        <v>509</v>
      </c>
      <c r="C648" s="37" t="s">
        <v>43</v>
      </c>
      <c r="D648" s="38">
        <v>490413</v>
      </c>
      <c r="E648" s="36" t="s">
        <v>105</v>
      </c>
      <c r="F648" s="38">
        <v>86</v>
      </c>
      <c r="G648" s="38">
        <v>227</v>
      </c>
      <c r="H648" s="38">
        <v>680</v>
      </c>
      <c r="I648" s="38">
        <v>400</v>
      </c>
      <c r="J648" s="38">
        <v>105</v>
      </c>
      <c r="K648" s="38">
        <v>152</v>
      </c>
      <c r="L648" s="38">
        <v>240</v>
      </c>
      <c r="M648" s="38">
        <v>517</v>
      </c>
      <c r="N648" s="38">
        <v>694</v>
      </c>
      <c r="O648" s="38">
        <v>605</v>
      </c>
      <c r="P648" s="38">
        <v>287</v>
      </c>
      <c r="Q648" s="38">
        <v>454</v>
      </c>
      <c r="R648" s="38">
        <v>847</v>
      </c>
      <c r="S648" s="38">
        <f>SUM(Table1[[#This Row],[January]:[December]])</f>
        <v>5208</v>
      </c>
    </row>
    <row r="649" spans="1:19" ht="29.5" hidden="1">
      <c r="A649" s="38" t="str">
        <f>_xlfn.CONCAT(B649,"-",C649)</f>
        <v>505-Bath</v>
      </c>
      <c r="B649" s="38">
        <f>INDEX(Prefixes!$A$3:$B$22, MATCH(Data!C171,Prefixes!$B$3:$B$22, 1), 1)</f>
        <v>505</v>
      </c>
      <c r="C649" s="37" t="s">
        <v>39</v>
      </c>
      <c r="D649" s="38">
        <v>490167</v>
      </c>
      <c r="E649" s="36" t="s">
        <v>847</v>
      </c>
      <c r="F649" s="38">
        <v>74</v>
      </c>
      <c r="G649" s="38">
        <v>173</v>
      </c>
      <c r="H649" s="38">
        <v>520</v>
      </c>
      <c r="I649" s="38">
        <v>619</v>
      </c>
      <c r="J649" s="38">
        <v>709</v>
      </c>
      <c r="K649" s="38">
        <v>414</v>
      </c>
      <c r="L649" s="38">
        <v>278</v>
      </c>
      <c r="M649" s="38">
        <v>555</v>
      </c>
      <c r="N649" s="38">
        <v>433</v>
      </c>
      <c r="O649" s="38">
        <v>398</v>
      </c>
      <c r="P649" s="38">
        <v>495</v>
      </c>
      <c r="Q649" s="38">
        <v>158</v>
      </c>
      <c r="R649" s="38">
        <v>454</v>
      </c>
      <c r="S649" s="38">
        <f>SUM(Table1[[#This Row],[January]:[December]])</f>
        <v>5206</v>
      </c>
    </row>
    <row r="650" spans="1:19" hidden="1">
      <c r="A650" s="38" t="str">
        <f>_xlfn.CONCAT(B650,"-",C650)</f>
        <v>513-Centrifuges</v>
      </c>
      <c r="B650" s="38">
        <f>INDEX(Prefixes!$A$3:$B$22, MATCH(Data!C374,Prefixes!$B$3:$B$22, 1), 1)</f>
        <v>513</v>
      </c>
      <c r="C650" s="37" t="s">
        <v>43</v>
      </c>
      <c r="D650" s="38">
        <v>490370</v>
      </c>
      <c r="E650" s="36" t="s">
        <v>186</v>
      </c>
      <c r="F650" s="38">
        <v>11</v>
      </c>
      <c r="G650" s="38">
        <v>199</v>
      </c>
      <c r="H650" s="38">
        <v>629</v>
      </c>
      <c r="I650" s="38">
        <v>713</v>
      </c>
      <c r="J650" s="38">
        <v>583</v>
      </c>
      <c r="K650" s="38">
        <v>115</v>
      </c>
      <c r="L650" s="38">
        <v>658</v>
      </c>
      <c r="M650" s="38">
        <v>227</v>
      </c>
      <c r="N650" s="38">
        <v>741</v>
      </c>
      <c r="O650" s="38">
        <v>919</v>
      </c>
      <c r="P650" s="38">
        <v>248</v>
      </c>
      <c r="Q650" s="38">
        <v>91</v>
      </c>
      <c r="R650" s="38">
        <v>72</v>
      </c>
      <c r="S650" s="38">
        <f>SUM(Table1[[#This Row],[January]:[December]])</f>
        <v>5195</v>
      </c>
    </row>
    <row r="651" spans="1:19" ht="29.5" hidden="1">
      <c r="A651" s="38" t="str">
        <f>_xlfn.CONCAT(B651,"-",C651)</f>
        <v>505-Balances</v>
      </c>
      <c r="B651" s="38">
        <f>INDEX(Prefixes!$A$3:$B$22, MATCH(Data!C131,Prefixes!$B$3:$B$22, 1), 1)</f>
        <v>505</v>
      </c>
      <c r="C651" s="37" t="s">
        <v>75</v>
      </c>
      <c r="D651" s="38">
        <v>490127</v>
      </c>
      <c r="E651" s="36" t="s">
        <v>616</v>
      </c>
      <c r="F651" s="38">
        <v>87</v>
      </c>
      <c r="G651" s="38">
        <v>593</v>
      </c>
      <c r="H651" s="38">
        <v>987</v>
      </c>
      <c r="I651" s="38">
        <v>730</v>
      </c>
      <c r="J651" s="38">
        <v>499</v>
      </c>
      <c r="K651" s="38">
        <v>276</v>
      </c>
      <c r="L651" s="38">
        <v>38</v>
      </c>
      <c r="M651" s="38">
        <v>926</v>
      </c>
      <c r="N651" s="38">
        <v>65</v>
      </c>
      <c r="O651" s="38">
        <v>15</v>
      </c>
      <c r="P651" s="38">
        <v>290</v>
      </c>
      <c r="Q651" s="38">
        <v>257</v>
      </c>
      <c r="R651" s="38">
        <v>518</v>
      </c>
      <c r="S651" s="38">
        <f>SUM(Table1[[#This Row],[January]:[December]])</f>
        <v>5194</v>
      </c>
    </row>
    <row r="652" spans="1:19" ht="29.5" hidden="1">
      <c r="A652" s="38" t="str">
        <f>_xlfn.CONCAT(B652,"-",C652)</f>
        <v>503-Microscopes</v>
      </c>
      <c r="B652" s="38">
        <f>INDEX(Prefixes!$A$3:$B$22, MATCH(Data!C723,Prefixes!$B$3:$B$22, 1), 1)</f>
        <v>503</v>
      </c>
      <c r="C652" s="37" t="s">
        <v>48</v>
      </c>
      <c r="D652" s="38">
        <v>490719</v>
      </c>
      <c r="E652" s="36" t="s">
        <v>338</v>
      </c>
      <c r="F652" s="38">
        <v>12</v>
      </c>
      <c r="G652" s="38">
        <v>129</v>
      </c>
      <c r="H652" s="38">
        <v>317</v>
      </c>
      <c r="I652" s="38">
        <v>607</v>
      </c>
      <c r="J652" s="38">
        <v>269</v>
      </c>
      <c r="K652" s="38">
        <v>400</v>
      </c>
      <c r="L652" s="38">
        <v>128</v>
      </c>
      <c r="M652" s="38">
        <v>837</v>
      </c>
      <c r="N652" s="38">
        <v>819</v>
      </c>
      <c r="O652" s="38">
        <v>605</v>
      </c>
      <c r="P652" s="38">
        <v>36</v>
      </c>
      <c r="Q652" s="38">
        <v>939</v>
      </c>
      <c r="R652" s="38">
        <v>108</v>
      </c>
      <c r="S652" s="38">
        <f>SUM(Table1[[#This Row],[January]:[December]])</f>
        <v>5194</v>
      </c>
    </row>
    <row r="653" spans="1:19" ht="29.5" hidden="1">
      <c r="A653" s="38" t="str">
        <f>_xlfn.CONCAT(B653,"-",C653)</f>
        <v>509-Desiccators</v>
      </c>
      <c r="B653" s="38">
        <f>INDEX(Prefixes!$A$3:$B$22, MATCH(Data!C618,Prefixes!$B$3:$B$22, 1), 1)</f>
        <v>509</v>
      </c>
      <c r="C653" s="37" t="s">
        <v>37</v>
      </c>
      <c r="D653" s="38">
        <v>490614</v>
      </c>
      <c r="E653" s="36" t="s">
        <v>55</v>
      </c>
      <c r="F653" s="38">
        <v>85</v>
      </c>
      <c r="G653" s="38">
        <v>853</v>
      </c>
      <c r="H653" s="38">
        <v>444</v>
      </c>
      <c r="I653" s="38">
        <v>167</v>
      </c>
      <c r="J653" s="38">
        <v>47</v>
      </c>
      <c r="K653" s="38">
        <v>486</v>
      </c>
      <c r="L653" s="38">
        <v>934</v>
      </c>
      <c r="M653" s="38">
        <v>316</v>
      </c>
      <c r="N653" s="38">
        <v>442</v>
      </c>
      <c r="O653" s="38">
        <v>593</v>
      </c>
      <c r="P653" s="38">
        <v>202</v>
      </c>
      <c r="Q653" s="38">
        <v>177</v>
      </c>
      <c r="R653" s="38">
        <v>531</v>
      </c>
      <c r="S653" s="38">
        <f>SUM(Table1[[#This Row],[January]:[December]])</f>
        <v>5192</v>
      </c>
    </row>
    <row r="654" spans="1:19" hidden="1">
      <c r="A654" s="38" t="str">
        <f>_xlfn.CONCAT(B654,"-",C654)</f>
        <v>505-Centrifuges</v>
      </c>
      <c r="B654" s="38">
        <f>INDEX(Prefixes!$A$3:$B$22, MATCH(Data!C571,Prefixes!$B$3:$B$22, 1), 1)</f>
        <v>505</v>
      </c>
      <c r="C654" s="37" t="s">
        <v>43</v>
      </c>
      <c r="D654" s="38">
        <v>490567</v>
      </c>
      <c r="E654" s="36" t="s">
        <v>798</v>
      </c>
      <c r="F654" s="38">
        <v>37</v>
      </c>
      <c r="G654" s="38">
        <v>859</v>
      </c>
      <c r="H654" s="38">
        <v>346</v>
      </c>
      <c r="I654" s="38">
        <v>355</v>
      </c>
      <c r="J654" s="38">
        <v>433</v>
      </c>
      <c r="K654" s="38">
        <v>106</v>
      </c>
      <c r="L654" s="38">
        <v>107</v>
      </c>
      <c r="M654" s="38">
        <v>773</v>
      </c>
      <c r="N654" s="38">
        <v>818</v>
      </c>
      <c r="O654" s="38">
        <v>8</v>
      </c>
      <c r="P654" s="38">
        <v>599</v>
      </c>
      <c r="Q654" s="38">
        <v>8</v>
      </c>
      <c r="R654" s="38">
        <v>772</v>
      </c>
      <c r="S654" s="38">
        <f>SUM(Table1[[#This Row],[January]:[December]])</f>
        <v>5184</v>
      </c>
    </row>
    <row r="655" spans="1:19" ht="29.5" hidden="1">
      <c r="A655" s="38" t="str">
        <f>_xlfn.CONCAT(B655,"-",C655)</f>
        <v>513-Autoclave</v>
      </c>
      <c r="B655" s="38">
        <f>INDEX(Prefixes!$A$3:$B$22, MATCH(Data!C48,Prefixes!$B$3:$B$22, 1), 1)</f>
        <v>513</v>
      </c>
      <c r="C655" s="37" t="s">
        <v>82</v>
      </c>
      <c r="D655" s="38">
        <v>490044</v>
      </c>
      <c r="E655" s="36" t="s">
        <v>288</v>
      </c>
      <c r="F655" s="38">
        <v>82</v>
      </c>
      <c r="G655" s="38">
        <v>443</v>
      </c>
      <c r="H655" s="38">
        <v>624</v>
      </c>
      <c r="I655" s="38">
        <v>118</v>
      </c>
      <c r="J655" s="38">
        <v>56</v>
      </c>
      <c r="K655" s="38">
        <v>893</v>
      </c>
      <c r="L655" s="38">
        <v>192</v>
      </c>
      <c r="M655" s="38">
        <v>331</v>
      </c>
      <c r="N655" s="38">
        <v>439</v>
      </c>
      <c r="O655" s="38">
        <v>400</v>
      </c>
      <c r="P655" s="38">
        <v>641</v>
      </c>
      <c r="Q655" s="38">
        <v>150</v>
      </c>
      <c r="R655" s="38">
        <v>892</v>
      </c>
      <c r="S655" s="38">
        <f>SUM(Table1[[#This Row],[January]:[December]])</f>
        <v>5179</v>
      </c>
    </row>
    <row r="656" spans="1:19" hidden="1">
      <c r="A656" s="38" t="str">
        <f>_xlfn.CONCAT(B656,"-",C656)</f>
        <v>507-Centrifuges</v>
      </c>
      <c r="B656" s="38">
        <f>INDEX(Prefixes!$A$3:$B$22, MATCH(Data!C540,Prefixes!$B$3:$B$22, 1), 1)</f>
        <v>507</v>
      </c>
      <c r="C656" s="37" t="s">
        <v>43</v>
      </c>
      <c r="D656" s="38">
        <v>490536</v>
      </c>
      <c r="E656" s="36" t="s">
        <v>705</v>
      </c>
      <c r="F656" s="38">
        <v>66</v>
      </c>
      <c r="G656" s="38">
        <v>660</v>
      </c>
      <c r="H656" s="38">
        <v>433</v>
      </c>
      <c r="I656" s="38">
        <v>387</v>
      </c>
      <c r="J656" s="38">
        <v>305</v>
      </c>
      <c r="K656" s="38">
        <v>440</v>
      </c>
      <c r="L656" s="38">
        <v>470</v>
      </c>
      <c r="M656" s="38">
        <v>219</v>
      </c>
      <c r="N656" s="38">
        <v>970</v>
      </c>
      <c r="O656" s="38">
        <v>86</v>
      </c>
      <c r="P656" s="38">
        <v>38</v>
      </c>
      <c r="Q656" s="38">
        <v>543</v>
      </c>
      <c r="R656" s="38">
        <v>625</v>
      </c>
      <c r="S656" s="38">
        <f>SUM(Table1[[#This Row],[January]:[December]])</f>
        <v>5176</v>
      </c>
    </row>
    <row r="657" spans="1:19" ht="44.25" hidden="1">
      <c r="A657" s="38" t="str">
        <f>_xlfn.CONCAT(B657,"-",C657)</f>
        <v>523-Gas Chromatographs</v>
      </c>
      <c r="B657" s="38">
        <f>INDEX(Prefixes!$A$3:$B$22, MATCH(Data!C692,Prefixes!$B$3:$B$22, 1), 1)</f>
        <v>523</v>
      </c>
      <c r="C657" s="37" t="s">
        <v>115</v>
      </c>
      <c r="D657" s="38">
        <v>490688</v>
      </c>
      <c r="E657" s="36" t="s">
        <v>512</v>
      </c>
      <c r="F657" s="38">
        <v>12</v>
      </c>
      <c r="G657" s="38">
        <v>716</v>
      </c>
      <c r="H657" s="38">
        <v>126</v>
      </c>
      <c r="I657" s="38">
        <v>230</v>
      </c>
      <c r="J657" s="38">
        <v>395</v>
      </c>
      <c r="K657" s="38">
        <v>335</v>
      </c>
      <c r="L657" s="38">
        <v>177</v>
      </c>
      <c r="M657" s="38">
        <v>341</v>
      </c>
      <c r="N657" s="38">
        <v>366</v>
      </c>
      <c r="O657" s="38">
        <v>705</v>
      </c>
      <c r="P657" s="38">
        <v>207</v>
      </c>
      <c r="Q657" s="38">
        <v>769</v>
      </c>
      <c r="R657" s="38">
        <v>809</v>
      </c>
      <c r="S657" s="38">
        <f>SUM(Table1[[#This Row],[January]:[December]])</f>
        <v>5176</v>
      </c>
    </row>
    <row r="658" spans="1:19" hidden="1">
      <c r="A658" s="38" t="str">
        <f>_xlfn.CONCAT(B658,"-",C658)</f>
        <v>505-Bath</v>
      </c>
      <c r="B658" s="38">
        <f>INDEX(Prefixes!$A$3:$B$22, MATCH(Data!C232,Prefixes!$B$3:$B$22, 1), 1)</f>
        <v>505</v>
      </c>
      <c r="C658" s="37" t="s">
        <v>39</v>
      </c>
      <c r="D658" s="38">
        <v>490228</v>
      </c>
      <c r="E658" s="36" t="s">
        <v>520</v>
      </c>
      <c r="F658" s="38">
        <v>45</v>
      </c>
      <c r="G658" s="38">
        <v>795</v>
      </c>
      <c r="H658" s="38">
        <v>289</v>
      </c>
      <c r="I658" s="38">
        <v>539</v>
      </c>
      <c r="J658" s="38">
        <v>470</v>
      </c>
      <c r="K658" s="38">
        <v>948</v>
      </c>
      <c r="L658" s="38">
        <v>351</v>
      </c>
      <c r="M658" s="38">
        <v>599</v>
      </c>
      <c r="N658" s="38">
        <v>374</v>
      </c>
      <c r="O658" s="38">
        <v>24</v>
      </c>
      <c r="P658" s="38">
        <v>35</v>
      </c>
      <c r="Q658" s="38">
        <v>106</v>
      </c>
      <c r="R658" s="38">
        <v>632</v>
      </c>
      <c r="S658" s="38">
        <f>SUM(Table1[[#This Row],[January]:[December]])</f>
        <v>5162</v>
      </c>
    </row>
    <row r="659" spans="1:19" ht="29.5" hidden="1">
      <c r="A659" s="38" t="str">
        <f>_xlfn.CONCAT(B659,"-",C659)</f>
        <v>513-Biohood</v>
      </c>
      <c r="B659" s="38">
        <f>INDEX(Prefixes!$A$3:$B$22, MATCH(Data!C280,Prefixes!$B$3:$B$22, 1), 1)</f>
        <v>513</v>
      </c>
      <c r="C659" s="37" t="s">
        <v>65</v>
      </c>
      <c r="D659" s="38">
        <v>490276</v>
      </c>
      <c r="E659" s="36" t="s">
        <v>456</v>
      </c>
      <c r="F659" s="38">
        <v>72</v>
      </c>
      <c r="G659" s="38">
        <v>663</v>
      </c>
      <c r="H659" s="38">
        <v>70</v>
      </c>
      <c r="I659" s="38">
        <v>47</v>
      </c>
      <c r="J659" s="38">
        <v>143</v>
      </c>
      <c r="K659" s="38">
        <v>71</v>
      </c>
      <c r="L659" s="38">
        <v>226</v>
      </c>
      <c r="M659" s="38">
        <v>793</v>
      </c>
      <c r="N659" s="38">
        <v>468</v>
      </c>
      <c r="O659" s="38">
        <v>637</v>
      </c>
      <c r="P659" s="38">
        <v>849</v>
      </c>
      <c r="Q659" s="38">
        <v>899</v>
      </c>
      <c r="R659" s="38">
        <v>294</v>
      </c>
      <c r="S659" s="38">
        <f>SUM(Table1[[#This Row],[January]:[December]])</f>
        <v>5160</v>
      </c>
    </row>
    <row r="660" spans="1:19" hidden="1">
      <c r="A660" s="38" t="str">
        <f>_xlfn.CONCAT(B660,"-",C660)</f>
        <v>529-Cell Disrupters</v>
      </c>
      <c r="B660" s="38">
        <f>INDEX(Prefixes!$A$3:$B$22, MATCH(Data!C324,Prefixes!$B$3:$B$22, 1), 1)</f>
        <v>529</v>
      </c>
      <c r="C660" s="37" t="s">
        <v>50</v>
      </c>
      <c r="D660" s="38">
        <v>490320</v>
      </c>
      <c r="E660" s="36" t="s">
        <v>695</v>
      </c>
      <c r="F660" s="38">
        <v>58</v>
      </c>
      <c r="G660" s="38">
        <v>331</v>
      </c>
      <c r="H660" s="38">
        <v>60</v>
      </c>
      <c r="I660" s="38">
        <v>521</v>
      </c>
      <c r="J660" s="38">
        <v>118</v>
      </c>
      <c r="K660" s="38">
        <v>624</v>
      </c>
      <c r="L660" s="38">
        <v>256</v>
      </c>
      <c r="M660" s="38">
        <v>153</v>
      </c>
      <c r="N660" s="38">
        <v>632</v>
      </c>
      <c r="O660" s="38">
        <v>682</v>
      </c>
      <c r="P660" s="38">
        <v>527</v>
      </c>
      <c r="Q660" s="38">
        <v>257</v>
      </c>
      <c r="R660" s="38">
        <v>989</v>
      </c>
      <c r="S660" s="38">
        <f>SUM(Table1[[#This Row],[January]:[December]])</f>
        <v>5150</v>
      </c>
    </row>
    <row r="661" spans="1:19" ht="29.5" hidden="1">
      <c r="A661" s="38" t="str">
        <f>_xlfn.CONCAT(B661,"-",C661)</f>
        <v>501-Centrifuges</v>
      </c>
      <c r="B661" s="38">
        <f>INDEX(Prefixes!$A$3:$B$22, MATCH(Data!C391,Prefixes!$B$3:$B$22, 1), 1)</f>
        <v>501</v>
      </c>
      <c r="C661" s="37" t="s">
        <v>43</v>
      </c>
      <c r="D661" s="38">
        <v>490387</v>
      </c>
      <c r="E661" s="36" t="s">
        <v>306</v>
      </c>
      <c r="F661" s="38">
        <v>78</v>
      </c>
      <c r="G661" s="38">
        <v>502</v>
      </c>
      <c r="H661" s="38">
        <v>745</v>
      </c>
      <c r="I661" s="38">
        <v>324</v>
      </c>
      <c r="J661" s="38">
        <v>122</v>
      </c>
      <c r="K661" s="38">
        <v>13</v>
      </c>
      <c r="L661" s="38">
        <v>178</v>
      </c>
      <c r="M661" s="38">
        <v>701</v>
      </c>
      <c r="N661" s="38">
        <v>350</v>
      </c>
      <c r="O661" s="38">
        <v>518</v>
      </c>
      <c r="P661" s="38">
        <v>35</v>
      </c>
      <c r="Q661" s="38">
        <v>741</v>
      </c>
      <c r="R661" s="38">
        <v>916</v>
      </c>
      <c r="S661" s="38">
        <f>SUM(Table1[[#This Row],[January]:[December]])</f>
        <v>5145</v>
      </c>
    </row>
    <row r="662" spans="1:19" ht="29.5" hidden="1">
      <c r="A662" s="38" t="str">
        <f>_xlfn.CONCAT(B662,"-",C662)</f>
        <v>513-Spectrophotometers</v>
      </c>
      <c r="B662" s="38">
        <f>INDEX(Prefixes!$A$3:$B$22, MATCH(Data!C774,Prefixes!$B$3:$B$22, 1), 1)</f>
        <v>513</v>
      </c>
      <c r="C662" s="37" t="s">
        <v>41</v>
      </c>
      <c r="D662" s="38">
        <v>490770</v>
      </c>
      <c r="E662" s="36" t="s">
        <v>764</v>
      </c>
      <c r="F662" s="38">
        <v>42</v>
      </c>
      <c r="G662" s="38">
        <v>205</v>
      </c>
      <c r="H662" s="38">
        <v>325</v>
      </c>
      <c r="I662" s="38">
        <v>106</v>
      </c>
      <c r="J662" s="38">
        <v>797</v>
      </c>
      <c r="K662" s="38">
        <v>51</v>
      </c>
      <c r="L662" s="38">
        <v>770</v>
      </c>
      <c r="M662" s="38">
        <v>409</v>
      </c>
      <c r="N662" s="38">
        <v>345</v>
      </c>
      <c r="O662" s="38">
        <v>807</v>
      </c>
      <c r="P662" s="38">
        <v>67</v>
      </c>
      <c r="Q662" s="38">
        <v>478</v>
      </c>
      <c r="R662" s="38">
        <v>784</v>
      </c>
      <c r="S662" s="38">
        <f>SUM(Table1[[#This Row],[January]:[December]])</f>
        <v>5144</v>
      </c>
    </row>
    <row r="663" spans="1:19" ht="29.5" hidden="1">
      <c r="A663" s="38" t="str">
        <f>_xlfn.CONCAT(B663,"-",C663)</f>
        <v>505-Bath</v>
      </c>
      <c r="B663" s="38">
        <f>INDEX(Prefixes!$A$3:$B$22, MATCH(Data!C204,Prefixes!$B$3:$B$22, 1), 1)</f>
        <v>505</v>
      </c>
      <c r="C663" s="37" t="s">
        <v>39</v>
      </c>
      <c r="D663" s="38">
        <v>490200</v>
      </c>
      <c r="E663" s="36" t="s">
        <v>444</v>
      </c>
      <c r="F663" s="38">
        <v>76</v>
      </c>
      <c r="G663" s="38">
        <v>2</v>
      </c>
      <c r="H663" s="38">
        <v>693</v>
      </c>
      <c r="I663" s="38">
        <v>742</v>
      </c>
      <c r="J663" s="38">
        <v>56</v>
      </c>
      <c r="K663" s="38">
        <v>827</v>
      </c>
      <c r="L663" s="38">
        <v>322</v>
      </c>
      <c r="M663" s="38">
        <v>137</v>
      </c>
      <c r="N663" s="38">
        <v>957</v>
      </c>
      <c r="O663" s="38">
        <v>520</v>
      </c>
      <c r="P663" s="38">
        <v>114</v>
      </c>
      <c r="Q663" s="38">
        <v>206</v>
      </c>
      <c r="R663" s="38">
        <v>566</v>
      </c>
      <c r="S663" s="38">
        <f>SUM(Table1[[#This Row],[January]:[December]])</f>
        <v>5142</v>
      </c>
    </row>
    <row r="664" spans="1:19" ht="29.5" hidden="1">
      <c r="A664" s="38" t="str">
        <f>_xlfn.CONCAT(B664,"-",C664)</f>
        <v>521-Centrifuges</v>
      </c>
      <c r="B664" s="38">
        <f>INDEX(Prefixes!$A$3:$B$22, MATCH(Data!C451,Prefixes!$B$3:$B$22, 1), 1)</f>
        <v>521</v>
      </c>
      <c r="C664" s="37" t="s">
        <v>43</v>
      </c>
      <c r="D664" s="38">
        <v>490447</v>
      </c>
      <c r="E664" s="36" t="s">
        <v>283</v>
      </c>
      <c r="F664" s="38">
        <v>41</v>
      </c>
      <c r="G664" s="38">
        <v>613</v>
      </c>
      <c r="H664" s="38">
        <v>308</v>
      </c>
      <c r="I664" s="38">
        <v>572</v>
      </c>
      <c r="J664" s="38">
        <v>542</v>
      </c>
      <c r="K664" s="38">
        <v>558</v>
      </c>
      <c r="L664" s="38">
        <v>601</v>
      </c>
      <c r="M664" s="38">
        <v>848</v>
      </c>
      <c r="N664" s="38">
        <v>42</v>
      </c>
      <c r="O664" s="38">
        <v>4</v>
      </c>
      <c r="P664" s="38">
        <v>110</v>
      </c>
      <c r="Q664" s="38">
        <v>916</v>
      </c>
      <c r="R664" s="38">
        <v>24</v>
      </c>
      <c r="S664" s="38">
        <f>SUM(Table1[[#This Row],[January]:[December]])</f>
        <v>5138</v>
      </c>
    </row>
    <row r="665" spans="1:19" hidden="1">
      <c r="A665" s="38" t="str">
        <f>_xlfn.CONCAT(B665,"-",C665)</f>
        <v>513-Cell Harvesters</v>
      </c>
      <c r="B665" s="38">
        <f>INDEX(Prefixes!$A$3:$B$22, MATCH(Data!C336,Prefixes!$B$3:$B$22, 1), 1)</f>
        <v>513</v>
      </c>
      <c r="C665" s="37" t="s">
        <v>71</v>
      </c>
      <c r="D665" s="38">
        <v>490332</v>
      </c>
      <c r="E665" s="36" t="s">
        <v>239</v>
      </c>
      <c r="F665" s="38">
        <v>90</v>
      </c>
      <c r="G665" s="38">
        <v>734</v>
      </c>
      <c r="H665" s="38">
        <v>393</v>
      </c>
      <c r="I665" s="38">
        <v>402</v>
      </c>
      <c r="J665" s="38">
        <v>468</v>
      </c>
      <c r="K665" s="38">
        <v>495</v>
      </c>
      <c r="L665" s="38">
        <v>63</v>
      </c>
      <c r="M665" s="38">
        <v>831</v>
      </c>
      <c r="N665" s="38">
        <v>309</v>
      </c>
      <c r="O665" s="38">
        <v>558</v>
      </c>
      <c r="P665" s="38">
        <v>254</v>
      </c>
      <c r="Q665" s="38">
        <v>68</v>
      </c>
      <c r="R665" s="38">
        <v>558</v>
      </c>
      <c r="S665" s="38">
        <f>SUM(Table1[[#This Row],[January]:[December]])</f>
        <v>5133</v>
      </c>
    </row>
    <row r="666" spans="1:19" ht="44.25" hidden="1">
      <c r="A666" s="38" t="str">
        <f>_xlfn.CONCAT(B666,"-",C666)</f>
        <v>505-Evaporators</v>
      </c>
      <c r="B666" s="38">
        <f>INDEX(Prefixes!$A$3:$B$22, MATCH(Data!C640,Prefixes!$B$3:$B$22, 1), 1)</f>
        <v>505</v>
      </c>
      <c r="C666" s="37" t="s">
        <v>63</v>
      </c>
      <c r="D666" s="38">
        <v>490636</v>
      </c>
      <c r="E666" s="36" t="s">
        <v>563</v>
      </c>
      <c r="F666" s="38">
        <v>49</v>
      </c>
      <c r="G666" s="38">
        <v>733</v>
      </c>
      <c r="H666" s="38">
        <v>338</v>
      </c>
      <c r="I666" s="38">
        <v>476</v>
      </c>
      <c r="J666" s="38">
        <v>124</v>
      </c>
      <c r="K666" s="38">
        <v>686</v>
      </c>
      <c r="L666" s="38">
        <v>428</v>
      </c>
      <c r="M666" s="38">
        <v>79</v>
      </c>
      <c r="N666" s="38">
        <v>359</v>
      </c>
      <c r="O666" s="38">
        <v>843</v>
      </c>
      <c r="P666" s="38">
        <v>354</v>
      </c>
      <c r="Q666" s="38">
        <v>20</v>
      </c>
      <c r="R666" s="38">
        <v>691</v>
      </c>
      <c r="S666" s="38">
        <f>SUM(Table1[[#This Row],[January]:[December]])</f>
        <v>5131</v>
      </c>
    </row>
    <row r="667" spans="1:19" ht="29.5" hidden="1">
      <c r="A667" s="38" t="str">
        <f>_xlfn.CONCAT(B667,"-",C667)</f>
        <v>500-Evaporators</v>
      </c>
      <c r="B667" s="38">
        <f>INDEX(Prefixes!$A$3:$B$22, MATCH(Data!C645,Prefixes!$B$3:$B$22, 1), 1)</f>
        <v>500</v>
      </c>
      <c r="C667" s="37" t="s">
        <v>63</v>
      </c>
      <c r="D667" s="38">
        <v>490641</v>
      </c>
      <c r="E667" s="36" t="s">
        <v>608</v>
      </c>
      <c r="F667" s="38">
        <v>3</v>
      </c>
      <c r="G667" s="38">
        <v>869</v>
      </c>
      <c r="H667" s="38">
        <v>44</v>
      </c>
      <c r="I667" s="38">
        <v>267</v>
      </c>
      <c r="J667" s="38">
        <v>435</v>
      </c>
      <c r="K667" s="38">
        <v>586</v>
      </c>
      <c r="L667" s="38">
        <v>639</v>
      </c>
      <c r="M667" s="38">
        <v>208</v>
      </c>
      <c r="N667" s="38">
        <v>171</v>
      </c>
      <c r="O667" s="38">
        <v>351</v>
      </c>
      <c r="P667" s="38">
        <v>319</v>
      </c>
      <c r="Q667" s="38">
        <v>772</v>
      </c>
      <c r="R667" s="38">
        <v>470</v>
      </c>
      <c r="S667" s="38">
        <f>SUM(Table1[[#This Row],[January]:[December]])</f>
        <v>5131</v>
      </c>
    </row>
    <row r="668" spans="1:19" ht="29.5" hidden="1">
      <c r="A668" s="38" t="str">
        <f>_xlfn.CONCAT(B668,"-",C668)</f>
        <v>521-Microscopes</v>
      </c>
      <c r="B668" s="38">
        <f>INDEX(Prefixes!$A$3:$B$22, MATCH(Data!C722,Prefixes!$B$3:$B$22, 1), 1)</f>
        <v>521</v>
      </c>
      <c r="C668" s="37" t="s">
        <v>48</v>
      </c>
      <c r="D668" s="38">
        <v>490718</v>
      </c>
      <c r="E668" s="36" t="s">
        <v>337</v>
      </c>
      <c r="F668" s="38">
        <v>56</v>
      </c>
      <c r="G668" s="38">
        <v>487</v>
      </c>
      <c r="H668" s="38">
        <v>323</v>
      </c>
      <c r="I668" s="38">
        <v>468</v>
      </c>
      <c r="J668" s="38">
        <v>129</v>
      </c>
      <c r="K668" s="38">
        <v>73</v>
      </c>
      <c r="L668" s="38">
        <v>621</v>
      </c>
      <c r="M668" s="38">
        <v>190</v>
      </c>
      <c r="N668" s="38">
        <v>521</v>
      </c>
      <c r="O668" s="38">
        <v>585</v>
      </c>
      <c r="P668" s="38">
        <v>502</v>
      </c>
      <c r="Q668" s="38">
        <v>340</v>
      </c>
      <c r="R668" s="38">
        <v>892</v>
      </c>
      <c r="S668" s="38">
        <f>SUM(Table1[[#This Row],[January]:[December]])</f>
        <v>5131</v>
      </c>
    </row>
    <row r="669" spans="1:19" hidden="1">
      <c r="A669" s="38" t="str">
        <f>_xlfn.CONCAT(B669,"-",C669)</f>
        <v>503-Cell Disrupters</v>
      </c>
      <c r="B669" s="38">
        <f>INDEX(Prefixes!$A$3:$B$22, MATCH(Data!C300,Prefixes!$B$3:$B$22, 1), 1)</f>
        <v>503</v>
      </c>
      <c r="C669" s="37" t="s">
        <v>50</v>
      </c>
      <c r="D669" s="38">
        <v>490296</v>
      </c>
      <c r="E669" s="36" t="s">
        <v>80</v>
      </c>
      <c r="F669" s="38">
        <v>6</v>
      </c>
      <c r="G669" s="38">
        <v>968</v>
      </c>
      <c r="H669" s="38">
        <v>695</v>
      </c>
      <c r="I669" s="38">
        <v>748</v>
      </c>
      <c r="J669" s="38">
        <v>159</v>
      </c>
      <c r="K669" s="38">
        <v>235</v>
      </c>
      <c r="L669" s="38">
        <v>255</v>
      </c>
      <c r="M669" s="38">
        <v>102</v>
      </c>
      <c r="N669" s="38">
        <v>415</v>
      </c>
      <c r="O669" s="38">
        <v>27</v>
      </c>
      <c r="P669" s="38">
        <v>409</v>
      </c>
      <c r="Q669" s="38">
        <v>578</v>
      </c>
      <c r="R669" s="38">
        <v>529</v>
      </c>
      <c r="S669" s="38">
        <f>SUM(Table1[[#This Row],[January]:[December]])</f>
        <v>5120</v>
      </c>
    </row>
    <row r="670" spans="1:19" hidden="1">
      <c r="A670" s="38" t="str">
        <f>_xlfn.CONCAT(B670,"-",C670)</f>
        <v>531-Centrifuges</v>
      </c>
      <c r="B670" s="38">
        <f>INDEX(Prefixes!$A$3:$B$22, MATCH(Data!C405,Prefixes!$B$3:$B$22, 1), 1)</f>
        <v>531</v>
      </c>
      <c r="C670" s="37" t="s">
        <v>43</v>
      </c>
      <c r="D670" s="38">
        <v>490401</v>
      </c>
      <c r="E670" s="36" t="s">
        <v>747</v>
      </c>
      <c r="F670" s="38">
        <v>93</v>
      </c>
      <c r="G670" s="38">
        <v>736</v>
      </c>
      <c r="H670" s="38">
        <v>664</v>
      </c>
      <c r="I670" s="38">
        <v>209</v>
      </c>
      <c r="J670" s="38">
        <v>46</v>
      </c>
      <c r="K670" s="38">
        <v>225</v>
      </c>
      <c r="L670" s="38">
        <v>264</v>
      </c>
      <c r="M670" s="38">
        <v>667</v>
      </c>
      <c r="N670" s="38">
        <v>506</v>
      </c>
      <c r="O670" s="38">
        <v>159</v>
      </c>
      <c r="P670" s="38">
        <v>273</v>
      </c>
      <c r="Q670" s="38">
        <v>802</v>
      </c>
      <c r="R670" s="38">
        <v>563</v>
      </c>
      <c r="S670" s="38">
        <f>SUM(Table1[[#This Row],[January]:[December]])</f>
        <v>5114</v>
      </c>
    </row>
    <row r="671" spans="1:19" hidden="1">
      <c r="A671" s="38" t="str">
        <f>_xlfn.CONCAT(B671,"-",C671)</f>
        <v>513-Fermentors</v>
      </c>
      <c r="B671" s="38">
        <f>INDEX(Prefixes!$A$3:$B$22, MATCH(Data!C674,Prefixes!$B$3:$B$22, 1), 1)</f>
        <v>513</v>
      </c>
      <c r="C671" s="37" t="s">
        <v>130</v>
      </c>
      <c r="D671" s="38">
        <v>490670</v>
      </c>
      <c r="E671" s="36" t="s">
        <v>799</v>
      </c>
      <c r="F671" s="38">
        <v>50</v>
      </c>
      <c r="G671" s="38">
        <v>495</v>
      </c>
      <c r="H671" s="38">
        <v>721</v>
      </c>
      <c r="I671" s="38">
        <v>731</v>
      </c>
      <c r="J671" s="38">
        <v>190</v>
      </c>
      <c r="K671" s="38">
        <v>141</v>
      </c>
      <c r="L671" s="38">
        <v>143</v>
      </c>
      <c r="M671" s="38">
        <v>290</v>
      </c>
      <c r="N671" s="38">
        <v>684</v>
      </c>
      <c r="O671" s="38">
        <v>214</v>
      </c>
      <c r="P671" s="38">
        <v>737</v>
      </c>
      <c r="Q671" s="38">
        <v>125</v>
      </c>
      <c r="R671" s="38">
        <v>642</v>
      </c>
      <c r="S671" s="38">
        <f>SUM(Table1[[#This Row],[January]:[December]])</f>
        <v>5113</v>
      </c>
    </row>
    <row r="672" spans="1:19" hidden="1">
      <c r="A672" s="38" t="str">
        <f>_xlfn.CONCAT(B672,"-",C672)</f>
        <v>513-Centrifuges</v>
      </c>
      <c r="B672" s="38">
        <f>INDEX(Prefixes!$A$3:$B$22, MATCH(Data!C364,Prefixes!$B$3:$B$22, 1), 1)</f>
        <v>513</v>
      </c>
      <c r="C672" s="37" t="s">
        <v>43</v>
      </c>
      <c r="D672" s="38">
        <v>490360</v>
      </c>
      <c r="E672" s="36" t="s">
        <v>851</v>
      </c>
      <c r="F672" s="38">
        <v>44</v>
      </c>
      <c r="G672" s="38">
        <v>768</v>
      </c>
      <c r="H672" s="38">
        <v>611</v>
      </c>
      <c r="I672" s="38">
        <v>175</v>
      </c>
      <c r="J672" s="38">
        <v>570</v>
      </c>
      <c r="K672" s="38">
        <v>379</v>
      </c>
      <c r="L672" s="38">
        <v>162</v>
      </c>
      <c r="M672" s="38">
        <v>147</v>
      </c>
      <c r="N672" s="38">
        <v>763</v>
      </c>
      <c r="O672" s="38">
        <v>352</v>
      </c>
      <c r="P672" s="38">
        <v>428</v>
      </c>
      <c r="Q672" s="38">
        <v>23</v>
      </c>
      <c r="R672" s="38">
        <v>733</v>
      </c>
      <c r="S672" s="38">
        <f>SUM(Table1[[#This Row],[January]:[December]])</f>
        <v>5111</v>
      </c>
    </row>
    <row r="673" spans="1:19" hidden="1">
      <c r="A673" s="38" t="str">
        <f>_xlfn.CONCAT(B673,"-",C673)</f>
        <v>513-Bath</v>
      </c>
      <c r="B673" s="38">
        <f>INDEX(Prefixes!$A$3:$B$22, MATCH(Data!C159,Prefixes!$B$3:$B$22, 1), 1)</f>
        <v>513</v>
      </c>
      <c r="C673" s="37" t="s">
        <v>39</v>
      </c>
      <c r="D673" s="38">
        <v>490155</v>
      </c>
      <c r="E673" s="36" t="s">
        <v>102</v>
      </c>
      <c r="F673" s="38">
        <v>93</v>
      </c>
      <c r="G673" s="38">
        <v>472</v>
      </c>
      <c r="H673" s="38">
        <v>431</v>
      </c>
      <c r="I673" s="38">
        <v>857</v>
      </c>
      <c r="J673" s="38">
        <v>679</v>
      </c>
      <c r="K673" s="38">
        <v>176</v>
      </c>
      <c r="L673" s="38">
        <v>293</v>
      </c>
      <c r="M673" s="38">
        <v>437</v>
      </c>
      <c r="N673" s="38">
        <v>799</v>
      </c>
      <c r="O673" s="38">
        <v>605</v>
      </c>
      <c r="P673" s="38">
        <v>170</v>
      </c>
      <c r="Q673" s="38">
        <v>29</v>
      </c>
      <c r="R673" s="38">
        <v>159</v>
      </c>
      <c r="S673" s="38">
        <f>SUM(Table1[[#This Row],[January]:[December]])</f>
        <v>5107</v>
      </c>
    </row>
    <row r="674" spans="1:19" ht="44.25" hidden="1">
      <c r="A674" s="38" t="str">
        <f>_xlfn.CONCAT(B674,"-",C674)</f>
        <v>513-Centrifuges</v>
      </c>
      <c r="B674" s="38">
        <f>INDEX(Prefixes!$A$3:$B$22, MATCH(Data!C406,Prefixes!$B$3:$B$22, 1), 1)</f>
        <v>513</v>
      </c>
      <c r="C674" s="37" t="s">
        <v>43</v>
      </c>
      <c r="D674" s="38">
        <v>490402</v>
      </c>
      <c r="E674" s="36" t="s">
        <v>343</v>
      </c>
      <c r="F674" s="38">
        <v>50</v>
      </c>
      <c r="G674" s="38">
        <v>250</v>
      </c>
      <c r="H674" s="38">
        <v>777</v>
      </c>
      <c r="I674" s="38">
        <v>306</v>
      </c>
      <c r="J674" s="38">
        <v>335</v>
      </c>
      <c r="K674" s="38">
        <v>27</v>
      </c>
      <c r="L674" s="38">
        <v>593</v>
      </c>
      <c r="M674" s="38">
        <v>261</v>
      </c>
      <c r="N674" s="38">
        <v>567</v>
      </c>
      <c r="O674" s="38">
        <v>55</v>
      </c>
      <c r="P674" s="38">
        <v>217</v>
      </c>
      <c r="Q674" s="38">
        <v>868</v>
      </c>
      <c r="R674" s="38">
        <v>847</v>
      </c>
      <c r="S674" s="38">
        <f>SUM(Table1[[#This Row],[January]:[December]])</f>
        <v>5103</v>
      </c>
    </row>
    <row r="675" spans="1:19" hidden="1">
      <c r="A675" s="38" t="str">
        <f>_xlfn.CONCAT(B675,"-",C675)</f>
        <v>529-Ultrasonic Cleaners</v>
      </c>
      <c r="B675" s="38">
        <f>INDEX(Prefixes!$A$3:$B$22, MATCH(Data!C819,Prefixes!$B$3:$B$22, 1), 1)</f>
        <v>529</v>
      </c>
      <c r="C675" s="37" t="s">
        <v>193</v>
      </c>
      <c r="D675" s="38">
        <v>490815</v>
      </c>
      <c r="E675" s="36" t="s">
        <v>194</v>
      </c>
      <c r="F675" s="38">
        <v>93</v>
      </c>
      <c r="G675" s="38">
        <v>802</v>
      </c>
      <c r="H675" s="38">
        <v>550</v>
      </c>
      <c r="I675" s="38">
        <v>38</v>
      </c>
      <c r="J675" s="38">
        <v>44</v>
      </c>
      <c r="K675" s="38">
        <v>279</v>
      </c>
      <c r="L675" s="38">
        <v>783</v>
      </c>
      <c r="M675" s="38">
        <v>133</v>
      </c>
      <c r="N675" s="38">
        <v>61</v>
      </c>
      <c r="O675" s="38">
        <v>492</v>
      </c>
      <c r="P675" s="38">
        <v>921</v>
      </c>
      <c r="Q675" s="38">
        <v>761</v>
      </c>
      <c r="R675" s="38">
        <v>237</v>
      </c>
      <c r="S675" s="38">
        <f>SUM(Table1[[#This Row],[January]:[December]])</f>
        <v>5101</v>
      </c>
    </row>
    <row r="676" spans="1:19" hidden="1">
      <c r="A676" s="38" t="str">
        <f>_xlfn.CONCAT(B676,"-",C676)</f>
        <v>517-Biohood</v>
      </c>
      <c r="B676" s="38">
        <f>INDEX(Prefixes!$A$3:$B$22, MATCH(Data!C254,Prefixes!$B$3:$B$22, 1), 1)</f>
        <v>517</v>
      </c>
      <c r="C676" s="37" t="s">
        <v>65</v>
      </c>
      <c r="D676" s="38">
        <v>490250</v>
      </c>
      <c r="E676" s="36" t="s">
        <v>428</v>
      </c>
      <c r="F676" s="38">
        <v>14</v>
      </c>
      <c r="G676" s="38">
        <v>814</v>
      </c>
      <c r="H676" s="38">
        <v>254</v>
      </c>
      <c r="I676" s="38">
        <v>293</v>
      </c>
      <c r="J676" s="38">
        <v>546</v>
      </c>
      <c r="K676" s="38">
        <v>214</v>
      </c>
      <c r="L676" s="38">
        <v>467</v>
      </c>
      <c r="M676" s="38">
        <v>102</v>
      </c>
      <c r="N676" s="38">
        <v>486</v>
      </c>
      <c r="O676" s="38">
        <v>771</v>
      </c>
      <c r="P676" s="38">
        <v>352</v>
      </c>
      <c r="Q676" s="38">
        <v>243</v>
      </c>
      <c r="R676" s="38">
        <v>558</v>
      </c>
      <c r="S676" s="38">
        <f>SUM(Table1[[#This Row],[January]:[December]])</f>
        <v>5100</v>
      </c>
    </row>
    <row r="677" spans="1:19" ht="29.5" hidden="1">
      <c r="A677" s="38" t="str">
        <f>_xlfn.CONCAT(B677,"-",C677)</f>
        <v>500-Ultrasonic Cleaners</v>
      </c>
      <c r="B677" s="38">
        <f>INDEX(Prefixes!$A$3:$B$22, MATCH(Data!C823,Prefixes!$B$3:$B$22, 1), 1)</f>
        <v>500</v>
      </c>
      <c r="C677" s="37" t="s">
        <v>193</v>
      </c>
      <c r="D677" s="38">
        <v>490819</v>
      </c>
      <c r="E677" s="36" t="s">
        <v>465</v>
      </c>
      <c r="F677" s="38">
        <v>50</v>
      </c>
      <c r="G677" s="38">
        <v>465</v>
      </c>
      <c r="H677" s="38">
        <v>67</v>
      </c>
      <c r="I677" s="38">
        <v>516</v>
      </c>
      <c r="J677" s="38">
        <v>664</v>
      </c>
      <c r="K677" s="38">
        <v>716</v>
      </c>
      <c r="L677" s="38">
        <v>433</v>
      </c>
      <c r="M677" s="38">
        <v>107</v>
      </c>
      <c r="N677" s="38">
        <v>450</v>
      </c>
      <c r="O677" s="38">
        <v>218</v>
      </c>
      <c r="P677" s="38">
        <v>581</v>
      </c>
      <c r="Q677" s="38">
        <v>756</v>
      </c>
      <c r="R677" s="38">
        <v>105</v>
      </c>
      <c r="S677" s="38">
        <f>SUM(Table1[[#This Row],[January]:[December]])</f>
        <v>5078</v>
      </c>
    </row>
    <row r="678" spans="1:19" hidden="1">
      <c r="A678" s="38" t="str">
        <f>_xlfn.CONCAT(B678,"-",C678)</f>
        <v>505-Bath</v>
      </c>
      <c r="B678" s="38">
        <f>INDEX(Prefixes!$A$3:$B$22, MATCH(Data!C200,Prefixes!$B$3:$B$22, 1), 1)</f>
        <v>505</v>
      </c>
      <c r="C678" s="37" t="s">
        <v>39</v>
      </c>
      <c r="D678" s="38">
        <v>490196</v>
      </c>
      <c r="E678" s="36" t="s">
        <v>440</v>
      </c>
      <c r="F678" s="38">
        <v>43</v>
      </c>
      <c r="G678" s="38">
        <v>717</v>
      </c>
      <c r="H678" s="38">
        <v>225</v>
      </c>
      <c r="I678" s="38">
        <v>864</v>
      </c>
      <c r="J678" s="38">
        <v>682</v>
      </c>
      <c r="K678" s="38">
        <v>469</v>
      </c>
      <c r="L678" s="38">
        <v>284</v>
      </c>
      <c r="M678" s="38">
        <v>174</v>
      </c>
      <c r="N678" s="38">
        <v>40</v>
      </c>
      <c r="O678" s="38">
        <v>273</v>
      </c>
      <c r="P678" s="38">
        <v>69</v>
      </c>
      <c r="Q678" s="38">
        <v>565</v>
      </c>
      <c r="R678" s="38">
        <v>714</v>
      </c>
      <c r="S678" s="38">
        <f>SUM(Table1[[#This Row],[January]:[December]])</f>
        <v>5076</v>
      </c>
    </row>
    <row r="679" spans="1:19" ht="59" hidden="1">
      <c r="A679" s="38" t="str">
        <f>_xlfn.CONCAT(B679,"-",C679)</f>
        <v>515-Balances</v>
      </c>
      <c r="B679" s="38">
        <f>INDEX(Prefixes!$A$3:$B$22, MATCH(Data!C102,Prefixes!$B$3:$B$22, 1), 1)</f>
        <v>515</v>
      </c>
      <c r="C679" s="37" t="s">
        <v>75</v>
      </c>
      <c r="D679" s="38">
        <v>490098</v>
      </c>
      <c r="E679" s="36" t="s">
        <v>391</v>
      </c>
      <c r="F679" s="38">
        <v>93</v>
      </c>
      <c r="G679" s="38">
        <v>512</v>
      </c>
      <c r="H679" s="38">
        <v>124</v>
      </c>
      <c r="I679" s="38">
        <v>346</v>
      </c>
      <c r="J679" s="38">
        <v>27</v>
      </c>
      <c r="K679" s="38">
        <v>911</v>
      </c>
      <c r="L679" s="38">
        <v>228</v>
      </c>
      <c r="M679" s="38">
        <v>724</v>
      </c>
      <c r="N679" s="38">
        <v>533</v>
      </c>
      <c r="O679" s="38">
        <v>303</v>
      </c>
      <c r="P679" s="38">
        <v>855</v>
      </c>
      <c r="Q679" s="38">
        <v>373</v>
      </c>
      <c r="R679" s="38">
        <v>133</v>
      </c>
      <c r="S679" s="38">
        <f>SUM(Table1[[#This Row],[January]:[December]])</f>
        <v>5069</v>
      </c>
    </row>
    <row r="680" spans="1:19" hidden="1">
      <c r="A680" s="38" t="str">
        <f>_xlfn.CONCAT(B680,"-",C680)</f>
        <v>505-Chromatography</v>
      </c>
      <c r="B680" s="38">
        <f>INDEX(Prefixes!$A$3:$B$22, MATCH(Data!C596,Prefixes!$B$3:$B$22, 1), 1)</f>
        <v>505</v>
      </c>
      <c r="C680" s="37" t="s">
        <v>92</v>
      </c>
      <c r="D680" s="38">
        <v>490592</v>
      </c>
      <c r="E680" s="36" t="s">
        <v>278</v>
      </c>
      <c r="F680" s="38">
        <v>15</v>
      </c>
      <c r="G680" s="38">
        <v>790</v>
      </c>
      <c r="H680" s="38">
        <v>264</v>
      </c>
      <c r="I680" s="38">
        <v>317</v>
      </c>
      <c r="J680" s="38">
        <v>107</v>
      </c>
      <c r="K680" s="38">
        <v>657</v>
      </c>
      <c r="L680" s="38">
        <v>618</v>
      </c>
      <c r="M680" s="38">
        <v>44</v>
      </c>
      <c r="N680" s="38">
        <v>684</v>
      </c>
      <c r="O680" s="38">
        <v>251</v>
      </c>
      <c r="P680" s="38">
        <v>275</v>
      </c>
      <c r="Q680" s="38">
        <v>175</v>
      </c>
      <c r="R680" s="38">
        <v>882</v>
      </c>
      <c r="S680" s="38">
        <f>SUM(Table1[[#This Row],[January]:[December]])</f>
        <v>5064</v>
      </c>
    </row>
    <row r="681" spans="1:19" ht="29.5" hidden="1">
      <c r="A681" s="38" t="str">
        <f>_xlfn.CONCAT(B681,"-",C681)</f>
        <v>513-Biohood</v>
      </c>
      <c r="B681" s="38">
        <f>INDEX(Prefixes!$A$3:$B$22, MATCH(Data!C271,Prefixes!$B$3:$B$22, 1), 1)</f>
        <v>513</v>
      </c>
      <c r="C681" s="37" t="s">
        <v>65</v>
      </c>
      <c r="D681" s="38">
        <v>490267</v>
      </c>
      <c r="E681" s="36" t="s">
        <v>168</v>
      </c>
      <c r="F681" s="38">
        <v>17</v>
      </c>
      <c r="G681" s="38">
        <v>617</v>
      </c>
      <c r="H681" s="38">
        <v>678</v>
      </c>
      <c r="I681" s="38">
        <v>308</v>
      </c>
      <c r="J681" s="38">
        <v>120</v>
      </c>
      <c r="K681" s="38">
        <v>309</v>
      </c>
      <c r="L681" s="38">
        <v>369</v>
      </c>
      <c r="M681" s="38">
        <v>367</v>
      </c>
      <c r="N681" s="38">
        <v>914</v>
      </c>
      <c r="O681" s="38">
        <v>95</v>
      </c>
      <c r="P681" s="38">
        <v>170</v>
      </c>
      <c r="Q681" s="38">
        <v>225</v>
      </c>
      <c r="R681" s="38">
        <v>889</v>
      </c>
      <c r="S681" s="38">
        <f>SUM(Table1[[#This Row],[January]:[December]])</f>
        <v>5061</v>
      </c>
    </row>
    <row r="682" spans="1:19" ht="29.5" hidden="1">
      <c r="A682" s="38" t="str">
        <f>_xlfn.CONCAT(B682,"-",C682)</f>
        <v>505-Centrifuges</v>
      </c>
      <c r="B682" s="38">
        <f>INDEX(Prefixes!$A$3:$B$22, MATCH(Data!C349,Prefixes!$B$3:$B$22, 1), 1)</f>
        <v>505</v>
      </c>
      <c r="C682" s="37" t="s">
        <v>43</v>
      </c>
      <c r="D682" s="38">
        <v>490345</v>
      </c>
      <c r="E682" s="36" t="s">
        <v>358</v>
      </c>
      <c r="F682" s="38">
        <v>46</v>
      </c>
      <c r="G682" s="38">
        <v>969</v>
      </c>
      <c r="H682" s="38">
        <v>589</v>
      </c>
      <c r="I682" s="38">
        <v>339</v>
      </c>
      <c r="J682" s="38">
        <v>147</v>
      </c>
      <c r="K682" s="38">
        <v>587</v>
      </c>
      <c r="L682" s="38">
        <v>126</v>
      </c>
      <c r="M682" s="38">
        <v>670</v>
      </c>
      <c r="N682" s="38">
        <v>219</v>
      </c>
      <c r="O682" s="38">
        <v>333</v>
      </c>
      <c r="P682" s="38">
        <v>597</v>
      </c>
      <c r="Q682" s="38">
        <v>400</v>
      </c>
      <c r="R682" s="38">
        <v>85</v>
      </c>
      <c r="S682" s="38">
        <f>SUM(Table1[[#This Row],[January]:[December]])</f>
        <v>5061</v>
      </c>
    </row>
    <row r="683" spans="1:19" hidden="1">
      <c r="A683" s="38" t="str">
        <f>_xlfn.CONCAT(B683,"-",C683)</f>
        <v>511-Centrifuges</v>
      </c>
      <c r="B683" s="38">
        <f>INDEX(Prefixes!$A$3:$B$22, MATCH(Data!C588,Prefixes!$B$3:$B$22, 1), 1)</f>
        <v>511</v>
      </c>
      <c r="C683" s="37" t="s">
        <v>43</v>
      </c>
      <c r="D683" s="38">
        <v>490584</v>
      </c>
      <c r="E683" s="36" t="s">
        <v>872</v>
      </c>
      <c r="F683" s="38">
        <v>14</v>
      </c>
      <c r="G683" s="38">
        <v>278</v>
      </c>
      <c r="H683" s="38">
        <v>118</v>
      </c>
      <c r="I683" s="38">
        <v>889</v>
      </c>
      <c r="J683" s="38">
        <v>360</v>
      </c>
      <c r="K683" s="38">
        <v>950</v>
      </c>
      <c r="L683" s="38">
        <v>816</v>
      </c>
      <c r="M683" s="38">
        <v>339</v>
      </c>
      <c r="N683" s="38">
        <v>454</v>
      </c>
      <c r="O683" s="38">
        <v>21</v>
      </c>
      <c r="P683" s="38">
        <v>458</v>
      </c>
      <c r="Q683" s="38">
        <v>339</v>
      </c>
      <c r="R683" s="38">
        <v>35</v>
      </c>
      <c r="S683" s="38">
        <f>SUM(Table1[[#This Row],[January]:[December]])</f>
        <v>5057</v>
      </c>
    </row>
    <row r="684" spans="1:19" hidden="1">
      <c r="A684" s="38" t="str">
        <f>_xlfn.CONCAT(B684,"-",C684)</f>
        <v>515-Analyzer</v>
      </c>
      <c r="B684" s="38">
        <f>INDEX(Prefixes!$A$3:$B$22, MATCH(Data!C20,Prefixes!$B$3:$B$22, 1), 1)</f>
        <v>515</v>
      </c>
      <c r="C684" s="37" t="s">
        <v>56</v>
      </c>
      <c r="D684" s="38">
        <v>490016</v>
      </c>
      <c r="E684" s="36" t="s">
        <v>259</v>
      </c>
      <c r="F684" s="38">
        <v>32</v>
      </c>
      <c r="G684" s="38">
        <v>201</v>
      </c>
      <c r="H684" s="38">
        <v>486</v>
      </c>
      <c r="I684" s="38">
        <v>905</v>
      </c>
      <c r="J684" s="38">
        <v>966</v>
      </c>
      <c r="K684" s="38">
        <v>519</v>
      </c>
      <c r="L684" s="38">
        <v>220</v>
      </c>
      <c r="M684" s="38">
        <v>184</v>
      </c>
      <c r="N684" s="38">
        <v>364</v>
      </c>
      <c r="O684" s="38">
        <v>270</v>
      </c>
      <c r="P684" s="38">
        <v>723</v>
      </c>
      <c r="Q684" s="38">
        <v>72</v>
      </c>
      <c r="R684" s="38">
        <v>144</v>
      </c>
      <c r="S684" s="38">
        <f>SUM(Table1[[#This Row],[January]:[December]])</f>
        <v>5054</v>
      </c>
    </row>
    <row r="685" spans="1:19" ht="29.5" hidden="1">
      <c r="A685" s="38" t="str">
        <f>_xlfn.CONCAT(B685,"-",C685)</f>
        <v>513-Balances</v>
      </c>
      <c r="B685" s="38">
        <f>INDEX(Prefixes!$A$3:$B$22, MATCH(Data!C123,Prefixes!$B$3:$B$22, 1), 1)</f>
        <v>513</v>
      </c>
      <c r="C685" s="37" t="s">
        <v>75</v>
      </c>
      <c r="D685" s="38">
        <v>490119</v>
      </c>
      <c r="E685" s="36" t="s">
        <v>575</v>
      </c>
      <c r="F685" s="38">
        <v>0</v>
      </c>
      <c r="G685" s="38">
        <v>236</v>
      </c>
      <c r="H685" s="38">
        <v>162</v>
      </c>
      <c r="I685" s="38">
        <v>328</v>
      </c>
      <c r="J685" s="38">
        <v>662</v>
      </c>
      <c r="K685" s="38">
        <v>81</v>
      </c>
      <c r="L685" s="38">
        <v>419</v>
      </c>
      <c r="M685" s="38">
        <v>984</v>
      </c>
      <c r="N685" s="38">
        <v>752</v>
      </c>
      <c r="O685" s="38">
        <v>506</v>
      </c>
      <c r="P685" s="38">
        <v>319</v>
      </c>
      <c r="Q685" s="38">
        <v>26</v>
      </c>
      <c r="R685" s="38">
        <v>567</v>
      </c>
      <c r="S685" s="38">
        <f>SUM(Table1[[#This Row],[January]:[December]])</f>
        <v>5042</v>
      </c>
    </row>
    <row r="686" spans="1:19" hidden="1">
      <c r="A686" s="38" t="str">
        <f>_xlfn.CONCAT(B686,"-",C686)</f>
        <v>507-Centrifuges</v>
      </c>
      <c r="B686" s="38">
        <f>INDEX(Prefixes!$A$3:$B$22, MATCH(Data!C529,Prefixes!$B$3:$B$22, 1), 1)</f>
        <v>507</v>
      </c>
      <c r="C686" s="37" t="s">
        <v>43</v>
      </c>
      <c r="D686" s="38">
        <v>490525</v>
      </c>
      <c r="E686" s="36" t="s">
        <v>627</v>
      </c>
      <c r="F686" s="38">
        <v>24</v>
      </c>
      <c r="G686" s="38">
        <v>188</v>
      </c>
      <c r="H686" s="38">
        <v>462</v>
      </c>
      <c r="I686" s="38">
        <v>278</v>
      </c>
      <c r="J686" s="38">
        <v>850</v>
      </c>
      <c r="K686" s="38">
        <v>221</v>
      </c>
      <c r="L686" s="38">
        <v>377</v>
      </c>
      <c r="M686" s="38">
        <v>431</v>
      </c>
      <c r="N686" s="38">
        <v>47</v>
      </c>
      <c r="O686" s="38">
        <v>665</v>
      </c>
      <c r="P686" s="38">
        <v>212</v>
      </c>
      <c r="Q686" s="38">
        <v>870</v>
      </c>
      <c r="R686" s="38">
        <v>438</v>
      </c>
      <c r="S686" s="38">
        <f>SUM(Table1[[#This Row],[January]:[December]])</f>
        <v>5039</v>
      </c>
    </row>
    <row r="687" spans="1:19" ht="29.5" hidden="1">
      <c r="A687" s="38" t="str">
        <f>_xlfn.CONCAT(B687,"-",C687)</f>
        <v>505-Bath</v>
      </c>
      <c r="B687" s="38">
        <f>INDEX(Prefixes!$A$3:$B$22, MATCH(Data!C154,Prefixes!$B$3:$B$22, 1), 1)</f>
        <v>505</v>
      </c>
      <c r="C687" s="37" t="s">
        <v>39</v>
      </c>
      <c r="D687" s="38">
        <v>490150</v>
      </c>
      <c r="E687" s="36" t="s">
        <v>77</v>
      </c>
      <c r="F687" s="38">
        <v>83</v>
      </c>
      <c r="G687" s="38">
        <v>955</v>
      </c>
      <c r="H687" s="38">
        <v>347</v>
      </c>
      <c r="I687" s="38">
        <v>913</v>
      </c>
      <c r="J687" s="38">
        <v>62</v>
      </c>
      <c r="K687" s="38">
        <v>310</v>
      </c>
      <c r="L687" s="38">
        <v>381</v>
      </c>
      <c r="M687" s="38">
        <v>494</v>
      </c>
      <c r="N687" s="38">
        <v>330</v>
      </c>
      <c r="O687" s="38">
        <v>417</v>
      </c>
      <c r="P687" s="38">
        <v>311</v>
      </c>
      <c r="Q687" s="38">
        <v>458</v>
      </c>
      <c r="R687" s="38">
        <v>58</v>
      </c>
      <c r="S687" s="38">
        <f>SUM(Table1[[#This Row],[January]:[December]])</f>
        <v>5036</v>
      </c>
    </row>
    <row r="688" spans="1:19" ht="29.5" hidden="1">
      <c r="A688" s="38" t="str">
        <f>_xlfn.CONCAT(B688,"-",C688)</f>
        <v>529-Centrifuges</v>
      </c>
      <c r="B688" s="38">
        <f>INDEX(Prefixes!$A$3:$B$22, MATCH(Data!C464,Prefixes!$B$3:$B$22, 1), 1)</f>
        <v>529</v>
      </c>
      <c r="C688" s="37" t="s">
        <v>43</v>
      </c>
      <c r="D688" s="38">
        <v>490460</v>
      </c>
      <c r="E688" s="36" t="s">
        <v>320</v>
      </c>
      <c r="F688" s="38">
        <v>89</v>
      </c>
      <c r="G688" s="38">
        <v>715</v>
      </c>
      <c r="H688" s="38">
        <v>568</v>
      </c>
      <c r="I688" s="38">
        <v>14</v>
      </c>
      <c r="J688" s="38">
        <v>648</v>
      </c>
      <c r="K688" s="38">
        <v>318</v>
      </c>
      <c r="L688" s="38">
        <v>14</v>
      </c>
      <c r="M688" s="38">
        <v>839</v>
      </c>
      <c r="N688" s="38">
        <v>146</v>
      </c>
      <c r="O688" s="38">
        <v>249</v>
      </c>
      <c r="P688" s="38">
        <v>882</v>
      </c>
      <c r="Q688" s="38">
        <v>449</v>
      </c>
      <c r="R688" s="38">
        <v>189</v>
      </c>
      <c r="S688" s="38">
        <f>SUM(Table1[[#This Row],[January]:[December]])</f>
        <v>5031</v>
      </c>
    </row>
    <row r="689" spans="1:19" ht="44.25" hidden="1">
      <c r="A689" s="38" t="str">
        <f>_xlfn.CONCAT(B689,"-",C689)</f>
        <v>513-Gas Chromatographs</v>
      </c>
      <c r="B689" s="38">
        <f>INDEX(Prefixes!$A$3:$B$22, MATCH(Data!C691,Prefixes!$B$3:$B$22, 1), 1)</f>
        <v>513</v>
      </c>
      <c r="C689" s="37" t="s">
        <v>115</v>
      </c>
      <c r="D689" s="38">
        <v>490687</v>
      </c>
      <c r="E689" s="36" t="s">
        <v>452</v>
      </c>
      <c r="F689" s="38">
        <v>16</v>
      </c>
      <c r="G689" s="38">
        <v>476</v>
      </c>
      <c r="H689" s="38">
        <v>324</v>
      </c>
      <c r="I689" s="38">
        <v>673</v>
      </c>
      <c r="J689" s="38">
        <v>502</v>
      </c>
      <c r="K689" s="38">
        <v>475</v>
      </c>
      <c r="L689" s="38">
        <v>226</v>
      </c>
      <c r="M689" s="38">
        <v>917</v>
      </c>
      <c r="N689" s="38">
        <v>50</v>
      </c>
      <c r="O689" s="38">
        <v>39</v>
      </c>
      <c r="P689" s="38">
        <v>661</v>
      </c>
      <c r="Q689" s="38">
        <v>589</v>
      </c>
      <c r="R689" s="38">
        <v>77</v>
      </c>
      <c r="S689" s="38">
        <f>SUM(Table1[[#This Row],[January]:[December]])</f>
        <v>5009</v>
      </c>
    </row>
    <row r="690" spans="1:19" hidden="1">
      <c r="A690" s="38" t="str">
        <f>_xlfn.CONCAT(B690,"-",C690)</f>
        <v>513-Cell Harvesters</v>
      </c>
      <c r="B690" s="38">
        <f>INDEX(Prefixes!$A$3:$B$22, MATCH(Data!C340,Prefixes!$B$3:$B$22, 1), 1)</f>
        <v>513</v>
      </c>
      <c r="C690" s="37" t="s">
        <v>71</v>
      </c>
      <c r="D690" s="38">
        <v>490336</v>
      </c>
      <c r="E690" s="36" t="s">
        <v>404</v>
      </c>
      <c r="F690" s="38">
        <v>49</v>
      </c>
      <c r="G690" s="38">
        <v>929</v>
      </c>
      <c r="H690" s="38">
        <v>267</v>
      </c>
      <c r="I690" s="38">
        <v>212</v>
      </c>
      <c r="J690" s="38">
        <v>631</v>
      </c>
      <c r="K690" s="38">
        <v>953</v>
      </c>
      <c r="L690" s="38">
        <v>56</v>
      </c>
      <c r="M690" s="38">
        <v>227</v>
      </c>
      <c r="N690" s="38">
        <v>805</v>
      </c>
      <c r="O690" s="38">
        <v>13</v>
      </c>
      <c r="P690" s="38">
        <v>177</v>
      </c>
      <c r="Q690" s="38">
        <v>598</v>
      </c>
      <c r="R690" s="38">
        <v>140</v>
      </c>
      <c r="S690" s="38">
        <f>SUM(Table1[[#This Row],[January]:[December]])</f>
        <v>5008</v>
      </c>
    </row>
    <row r="691" spans="1:19" hidden="1">
      <c r="A691" s="38" t="str">
        <f>_xlfn.CONCAT(B691,"-",C691)</f>
        <v>511-Centrifuges</v>
      </c>
      <c r="B691" s="38">
        <f>INDEX(Prefixes!$A$3:$B$22, MATCH(Data!C370,Prefixes!$B$3:$B$22, 1), 1)</f>
        <v>511</v>
      </c>
      <c r="C691" s="37" t="s">
        <v>43</v>
      </c>
      <c r="D691" s="38">
        <v>490366</v>
      </c>
      <c r="E691" s="36" t="s">
        <v>124</v>
      </c>
      <c r="F691" s="38">
        <v>15</v>
      </c>
      <c r="G691" s="38">
        <v>311</v>
      </c>
      <c r="H691" s="38">
        <v>342</v>
      </c>
      <c r="I691" s="38">
        <v>668</v>
      </c>
      <c r="J691" s="38">
        <v>667</v>
      </c>
      <c r="K691" s="38">
        <v>351</v>
      </c>
      <c r="L691" s="38">
        <v>391</v>
      </c>
      <c r="M691" s="38">
        <v>876</v>
      </c>
      <c r="N691" s="38">
        <v>513</v>
      </c>
      <c r="O691" s="38">
        <v>125</v>
      </c>
      <c r="P691" s="38">
        <v>260</v>
      </c>
      <c r="Q691" s="38">
        <v>147</v>
      </c>
      <c r="R691" s="38">
        <v>357</v>
      </c>
      <c r="S691" s="38">
        <f>SUM(Table1[[#This Row],[January]:[December]])</f>
        <v>5008</v>
      </c>
    </row>
    <row r="692" spans="1:19" hidden="1">
      <c r="A692" s="38" t="str">
        <f>_xlfn.CONCAT(B692,"-",C692)</f>
        <v>535-Furnace</v>
      </c>
      <c r="B692" s="38">
        <f>INDEX(Prefixes!$A$3:$B$22, MATCH(Data!C675,Prefixes!$B$3:$B$22, 1), 1)</f>
        <v>535</v>
      </c>
      <c r="C692" s="37" t="s">
        <v>141</v>
      </c>
      <c r="D692" s="38">
        <v>490671</v>
      </c>
      <c r="E692" s="36" t="s">
        <v>142</v>
      </c>
      <c r="F692" s="38">
        <v>1</v>
      </c>
      <c r="G692" s="38">
        <v>489</v>
      </c>
      <c r="H692" s="38">
        <v>343</v>
      </c>
      <c r="I692" s="38">
        <v>433</v>
      </c>
      <c r="J692" s="38">
        <v>382</v>
      </c>
      <c r="K692" s="38">
        <v>476</v>
      </c>
      <c r="L692" s="38">
        <v>193</v>
      </c>
      <c r="M692" s="38">
        <v>325</v>
      </c>
      <c r="N692" s="38">
        <v>911</v>
      </c>
      <c r="O692" s="38">
        <v>39</v>
      </c>
      <c r="P692" s="38">
        <v>513</v>
      </c>
      <c r="Q692" s="38">
        <v>297</v>
      </c>
      <c r="R692" s="38">
        <v>606</v>
      </c>
      <c r="S692" s="38">
        <f>SUM(Table1[[#This Row],[January]:[December]])</f>
        <v>5007</v>
      </c>
    </row>
    <row r="693" spans="1:19" hidden="1">
      <c r="A693" s="38" t="str">
        <f>_xlfn.CONCAT(B693,"-",C693)</f>
        <v>513-Spectrophotometers</v>
      </c>
      <c r="B693" s="38">
        <f>INDEX(Prefixes!$A$3:$B$22, MATCH(Data!C782,Prefixes!$B$3:$B$22, 1), 1)</f>
        <v>513</v>
      </c>
      <c r="C693" s="37" t="s">
        <v>41</v>
      </c>
      <c r="D693" s="38">
        <v>490778</v>
      </c>
      <c r="E693" s="36" t="s">
        <v>145</v>
      </c>
      <c r="F693" s="38">
        <v>87</v>
      </c>
      <c r="G693" s="38">
        <v>698</v>
      </c>
      <c r="H693" s="38">
        <v>465</v>
      </c>
      <c r="I693" s="38">
        <v>181</v>
      </c>
      <c r="J693" s="38">
        <v>935</v>
      </c>
      <c r="K693" s="38">
        <v>532</v>
      </c>
      <c r="L693" s="38">
        <v>216</v>
      </c>
      <c r="M693" s="38">
        <v>580</v>
      </c>
      <c r="N693" s="38">
        <v>602</v>
      </c>
      <c r="O693" s="38">
        <v>69</v>
      </c>
      <c r="P693" s="38">
        <v>165</v>
      </c>
      <c r="Q693" s="38">
        <v>311</v>
      </c>
      <c r="R693" s="38">
        <v>246</v>
      </c>
      <c r="S693" s="38">
        <f>SUM(Table1[[#This Row],[January]:[December]])</f>
        <v>5000</v>
      </c>
    </row>
    <row r="694" spans="1:19" ht="29.5" hidden="1">
      <c r="A694" s="38" t="str">
        <f>_xlfn.CONCAT(B694,"-",C694)</f>
        <v>513-Cell Disrupters</v>
      </c>
      <c r="B694" s="38">
        <f>INDEX(Prefixes!$A$3:$B$22, MATCH(Data!C332,Prefixes!$B$3:$B$22, 1), 1)</f>
        <v>513</v>
      </c>
      <c r="C694" s="37" t="s">
        <v>50</v>
      </c>
      <c r="D694" s="38">
        <v>490328</v>
      </c>
      <c r="E694" s="36" t="s">
        <v>861</v>
      </c>
      <c r="F694" s="38">
        <v>82</v>
      </c>
      <c r="G694" s="38">
        <v>372</v>
      </c>
      <c r="H694" s="38">
        <v>761</v>
      </c>
      <c r="I694" s="38">
        <v>551</v>
      </c>
      <c r="J694" s="38">
        <v>574</v>
      </c>
      <c r="K694" s="38">
        <v>233</v>
      </c>
      <c r="L694" s="38">
        <v>39</v>
      </c>
      <c r="M694" s="38">
        <v>446</v>
      </c>
      <c r="N694" s="38">
        <v>282</v>
      </c>
      <c r="O694" s="38">
        <v>731</v>
      </c>
      <c r="P694" s="38">
        <v>0</v>
      </c>
      <c r="Q694" s="38">
        <v>111</v>
      </c>
      <c r="R694" s="38">
        <v>893</v>
      </c>
      <c r="S694" s="38">
        <f>SUM(Table1[[#This Row],[January]:[December]])</f>
        <v>4993</v>
      </c>
    </row>
    <row r="695" spans="1:19" hidden="1">
      <c r="A695" s="38" t="str">
        <f>_xlfn.CONCAT(B695,"-",C695)</f>
        <v>503-Bath</v>
      </c>
      <c r="B695" s="38">
        <f>INDEX(Prefixes!$A$3:$B$22, MATCH(Data!C212,Prefixes!$B$3:$B$22, 1), 1)</f>
        <v>503</v>
      </c>
      <c r="C695" s="37" t="s">
        <v>39</v>
      </c>
      <c r="D695" s="38">
        <v>490208</v>
      </c>
      <c r="E695" s="36" t="s">
        <v>463</v>
      </c>
      <c r="F695" s="38">
        <v>81</v>
      </c>
      <c r="G695" s="38">
        <v>223</v>
      </c>
      <c r="H695" s="38">
        <v>270</v>
      </c>
      <c r="I695" s="38">
        <v>131</v>
      </c>
      <c r="J695" s="38">
        <v>263</v>
      </c>
      <c r="K695" s="38">
        <v>407</v>
      </c>
      <c r="L695" s="38">
        <v>344</v>
      </c>
      <c r="M695" s="38">
        <v>320</v>
      </c>
      <c r="N695" s="38">
        <v>591</v>
      </c>
      <c r="O695" s="38">
        <v>207</v>
      </c>
      <c r="P695" s="38">
        <v>641</v>
      </c>
      <c r="Q695" s="38">
        <v>951</v>
      </c>
      <c r="R695" s="38">
        <v>641</v>
      </c>
      <c r="S695" s="38">
        <f>SUM(Table1[[#This Row],[January]:[December]])</f>
        <v>4989</v>
      </c>
    </row>
    <row r="696" spans="1:19" hidden="1">
      <c r="A696" s="38" t="str">
        <f>_xlfn.CONCAT(B696,"-",C696)</f>
        <v>505-Spectrophotometers</v>
      </c>
      <c r="B696" s="38">
        <f>INDEX(Prefixes!$A$3:$B$22, MATCH(Data!C781,Prefixes!$B$3:$B$22, 1), 1)</f>
        <v>505</v>
      </c>
      <c r="C696" s="37" t="s">
        <v>41</v>
      </c>
      <c r="D696" s="38">
        <v>490777</v>
      </c>
      <c r="E696" s="36" t="s">
        <v>143</v>
      </c>
      <c r="F696" s="38">
        <v>20</v>
      </c>
      <c r="G696" s="38">
        <v>162</v>
      </c>
      <c r="H696" s="38">
        <v>857</v>
      </c>
      <c r="I696" s="38">
        <v>895</v>
      </c>
      <c r="J696" s="38">
        <v>354</v>
      </c>
      <c r="K696" s="38">
        <v>70</v>
      </c>
      <c r="L696" s="38">
        <v>467</v>
      </c>
      <c r="M696" s="38">
        <v>578</v>
      </c>
      <c r="N696" s="38">
        <v>124</v>
      </c>
      <c r="O696" s="38">
        <v>497</v>
      </c>
      <c r="P696" s="38">
        <v>93</v>
      </c>
      <c r="Q696" s="38">
        <v>448</v>
      </c>
      <c r="R696" s="38">
        <v>437</v>
      </c>
      <c r="S696" s="38">
        <f>SUM(Table1[[#This Row],[January]:[December]])</f>
        <v>4982</v>
      </c>
    </row>
    <row r="697" spans="1:19" ht="29.5" hidden="1">
      <c r="A697" s="38" t="str">
        <f>_xlfn.CONCAT(B697,"-",C697)</f>
        <v>529-Biohood</v>
      </c>
      <c r="B697" s="38">
        <f>INDEX(Prefixes!$A$3:$B$22, MATCH(Data!C285,Prefixes!$B$3:$B$22, 1), 1)</f>
        <v>529</v>
      </c>
      <c r="C697" s="37" t="s">
        <v>65</v>
      </c>
      <c r="D697" s="38">
        <v>490281</v>
      </c>
      <c r="E697" s="36" t="s">
        <v>598</v>
      </c>
      <c r="F697" s="38">
        <v>89</v>
      </c>
      <c r="G697" s="38">
        <v>411</v>
      </c>
      <c r="H697" s="38">
        <v>309</v>
      </c>
      <c r="I697" s="38">
        <v>61</v>
      </c>
      <c r="J697" s="38">
        <v>226</v>
      </c>
      <c r="K697" s="38">
        <v>311</v>
      </c>
      <c r="L697" s="38">
        <v>952</v>
      </c>
      <c r="M697" s="38">
        <v>372</v>
      </c>
      <c r="N697" s="38">
        <v>899</v>
      </c>
      <c r="O697" s="38">
        <v>652</v>
      </c>
      <c r="P697" s="38">
        <v>79</v>
      </c>
      <c r="Q697" s="38">
        <v>6</v>
      </c>
      <c r="R697" s="38">
        <v>695</v>
      </c>
      <c r="S697" s="38">
        <f>SUM(Table1[[#This Row],[January]:[December]])</f>
        <v>4973</v>
      </c>
    </row>
    <row r="698" spans="1:19" hidden="1">
      <c r="A698" s="38" t="str">
        <f>_xlfn.CONCAT(B698,"-",C698)</f>
        <v>513-Spectrophotometers</v>
      </c>
      <c r="B698" s="38">
        <f>INDEX(Prefixes!$A$3:$B$22, MATCH(Data!C793,Prefixes!$B$3:$B$22, 1), 1)</f>
        <v>513</v>
      </c>
      <c r="C698" s="37" t="s">
        <v>41</v>
      </c>
      <c r="D698" s="38">
        <v>490789</v>
      </c>
      <c r="E698" s="36" t="s">
        <v>69</v>
      </c>
      <c r="F698" s="38">
        <v>99</v>
      </c>
      <c r="G698" s="38">
        <v>287</v>
      </c>
      <c r="H698" s="38">
        <v>710</v>
      </c>
      <c r="I698" s="38">
        <v>461</v>
      </c>
      <c r="J698" s="38">
        <v>161</v>
      </c>
      <c r="K698" s="38">
        <v>333</v>
      </c>
      <c r="L698" s="38">
        <v>801</v>
      </c>
      <c r="M698" s="38">
        <v>18</v>
      </c>
      <c r="N698" s="38">
        <v>331</v>
      </c>
      <c r="O698" s="38">
        <v>671</v>
      </c>
      <c r="P698" s="38">
        <v>421</v>
      </c>
      <c r="Q698" s="38">
        <v>104</v>
      </c>
      <c r="R698" s="38">
        <v>673</v>
      </c>
      <c r="S698" s="38">
        <f>SUM(Table1[[#This Row],[January]:[December]])</f>
        <v>4971</v>
      </c>
    </row>
    <row r="699" spans="1:19" ht="44.25" hidden="1">
      <c r="A699" s="38" t="str">
        <f>_xlfn.CONCAT(B699,"-",C699)</f>
        <v>500-Analyzer</v>
      </c>
      <c r="B699" s="38">
        <f>INDEX(Prefixes!$A$3:$B$22, MATCH(Data!C30,Prefixes!$B$3:$B$22, 1), 1)</f>
        <v>500</v>
      </c>
      <c r="C699" s="37" t="s">
        <v>56</v>
      </c>
      <c r="D699" s="38">
        <v>490026</v>
      </c>
      <c r="E699" s="36" t="s">
        <v>744</v>
      </c>
      <c r="F699" s="38">
        <v>90</v>
      </c>
      <c r="G699" s="38">
        <v>275</v>
      </c>
      <c r="H699" s="38">
        <v>751</v>
      </c>
      <c r="I699" s="38">
        <v>159</v>
      </c>
      <c r="J699" s="38">
        <v>315</v>
      </c>
      <c r="K699" s="38">
        <v>459</v>
      </c>
      <c r="L699" s="38">
        <v>38</v>
      </c>
      <c r="M699" s="38">
        <v>342</v>
      </c>
      <c r="N699" s="38">
        <v>705</v>
      </c>
      <c r="O699" s="38">
        <v>833</v>
      </c>
      <c r="P699" s="38">
        <v>761</v>
      </c>
      <c r="Q699" s="38">
        <v>290</v>
      </c>
      <c r="R699" s="38">
        <v>42</v>
      </c>
      <c r="S699" s="38">
        <f>SUM(Table1[[#This Row],[January]:[December]])</f>
        <v>4970</v>
      </c>
    </row>
    <row r="700" spans="1:19" hidden="1">
      <c r="A700" s="38" t="str">
        <f>_xlfn.CONCAT(B700,"-",C700)</f>
        <v>507-Centrifuges</v>
      </c>
      <c r="B700" s="38">
        <f>INDEX(Prefixes!$A$3:$B$22, MATCH(Data!C570,Prefixes!$B$3:$B$22, 1), 1)</f>
        <v>507</v>
      </c>
      <c r="C700" s="37" t="s">
        <v>43</v>
      </c>
      <c r="D700" s="38">
        <v>490566</v>
      </c>
      <c r="E700" s="36" t="s">
        <v>797</v>
      </c>
      <c r="F700" s="38">
        <v>18</v>
      </c>
      <c r="G700" s="38">
        <v>965</v>
      </c>
      <c r="H700" s="38">
        <v>258</v>
      </c>
      <c r="I700" s="38">
        <v>5</v>
      </c>
      <c r="J700" s="38">
        <v>319</v>
      </c>
      <c r="K700" s="38">
        <v>338</v>
      </c>
      <c r="L700" s="38">
        <v>604</v>
      </c>
      <c r="M700" s="38">
        <v>331</v>
      </c>
      <c r="N700" s="38">
        <v>680</v>
      </c>
      <c r="O700" s="38">
        <v>161</v>
      </c>
      <c r="P700" s="38">
        <v>69</v>
      </c>
      <c r="Q700" s="38">
        <v>483</v>
      </c>
      <c r="R700" s="38">
        <v>752</v>
      </c>
      <c r="S700" s="38">
        <f>SUM(Table1[[#This Row],[January]:[December]])</f>
        <v>4965</v>
      </c>
    </row>
    <row r="701" spans="1:19" hidden="1">
      <c r="A701" s="38" t="str">
        <f>_xlfn.CONCAT(B701,"-",C701)</f>
        <v>517-Centrifuges</v>
      </c>
      <c r="B701" s="38">
        <f>INDEX(Prefixes!$A$3:$B$22, MATCH(Data!C537,Prefixes!$B$3:$B$22, 1), 1)</f>
        <v>517</v>
      </c>
      <c r="C701" s="37" t="s">
        <v>43</v>
      </c>
      <c r="D701" s="38">
        <v>490533</v>
      </c>
      <c r="E701" s="36" t="s">
        <v>676</v>
      </c>
      <c r="F701" s="38">
        <v>1</v>
      </c>
      <c r="G701" s="38">
        <v>428</v>
      </c>
      <c r="H701" s="38">
        <v>492</v>
      </c>
      <c r="I701" s="38">
        <v>201</v>
      </c>
      <c r="J701" s="38">
        <v>544</v>
      </c>
      <c r="K701" s="38">
        <v>196</v>
      </c>
      <c r="L701" s="38">
        <v>191</v>
      </c>
      <c r="M701" s="38">
        <v>581</v>
      </c>
      <c r="N701" s="38">
        <v>643</v>
      </c>
      <c r="O701" s="38">
        <v>862</v>
      </c>
      <c r="P701" s="38">
        <v>38</v>
      </c>
      <c r="Q701" s="38">
        <v>685</v>
      </c>
      <c r="R701" s="38">
        <v>101</v>
      </c>
      <c r="S701" s="38">
        <f>SUM(Table1[[#This Row],[January]:[December]])</f>
        <v>4962</v>
      </c>
    </row>
    <row r="702" spans="1:19" hidden="1">
      <c r="A702" s="38" t="str">
        <f>_xlfn.CONCAT(B702,"-",C702)</f>
        <v>529-Centrifuges</v>
      </c>
      <c r="B702" s="38">
        <f>INDEX(Prefixes!$A$3:$B$22, MATCH(Data!C427,Prefixes!$B$3:$B$22, 1), 1)</f>
        <v>529</v>
      </c>
      <c r="C702" s="37" t="s">
        <v>43</v>
      </c>
      <c r="D702" s="38">
        <v>490423</v>
      </c>
      <c r="E702" s="36" t="s">
        <v>157</v>
      </c>
      <c r="F702" s="38">
        <v>57</v>
      </c>
      <c r="G702" s="38">
        <v>624</v>
      </c>
      <c r="H702" s="38">
        <v>144</v>
      </c>
      <c r="I702" s="38">
        <v>137</v>
      </c>
      <c r="J702" s="38">
        <v>936</v>
      </c>
      <c r="K702" s="38">
        <v>141</v>
      </c>
      <c r="L702" s="38">
        <v>208</v>
      </c>
      <c r="M702" s="38">
        <v>456</v>
      </c>
      <c r="N702" s="38">
        <v>750</v>
      </c>
      <c r="O702" s="38">
        <v>716</v>
      </c>
      <c r="P702" s="38">
        <v>397</v>
      </c>
      <c r="Q702" s="38">
        <v>417</v>
      </c>
      <c r="R702" s="38">
        <v>29</v>
      </c>
      <c r="S702" s="38">
        <f>SUM(Table1[[#This Row],[January]:[December]])</f>
        <v>4955</v>
      </c>
    </row>
    <row r="703" spans="1:19" hidden="1">
      <c r="A703" s="38" t="str">
        <f>_xlfn.CONCAT(B703,"-",C703)</f>
        <v>503-Centrifuges</v>
      </c>
      <c r="B703" s="38">
        <f>INDEX(Prefixes!$A$3:$B$22, MATCH(Data!C575,Prefixes!$B$3:$B$22, 1), 1)</f>
        <v>503</v>
      </c>
      <c r="C703" s="37" t="s">
        <v>43</v>
      </c>
      <c r="D703" s="38">
        <v>490571</v>
      </c>
      <c r="E703" s="36" t="s">
        <v>810</v>
      </c>
      <c r="F703" s="38">
        <v>22</v>
      </c>
      <c r="G703" s="38">
        <v>14</v>
      </c>
      <c r="H703" s="38">
        <v>576</v>
      </c>
      <c r="I703" s="38">
        <v>212</v>
      </c>
      <c r="J703" s="38">
        <v>250</v>
      </c>
      <c r="K703" s="38">
        <v>56</v>
      </c>
      <c r="L703" s="38">
        <v>612</v>
      </c>
      <c r="M703" s="38">
        <v>611</v>
      </c>
      <c r="N703" s="38">
        <v>457</v>
      </c>
      <c r="O703" s="38">
        <v>418</v>
      </c>
      <c r="P703" s="38">
        <v>865</v>
      </c>
      <c r="Q703" s="38">
        <v>794</v>
      </c>
      <c r="R703" s="38">
        <v>90</v>
      </c>
      <c r="S703" s="38">
        <f>SUM(Table1[[#This Row],[January]:[December]])</f>
        <v>4955</v>
      </c>
    </row>
    <row r="704" spans="1:19" ht="29.5" hidden="1">
      <c r="A704" s="38" t="str">
        <f>_xlfn.CONCAT(B704,"-",C704)</f>
        <v>505-Balances</v>
      </c>
      <c r="B704" s="38">
        <f>INDEX(Prefixes!$A$3:$B$22, MATCH(Data!C89,Prefixes!$B$3:$B$22, 1), 1)</f>
        <v>505</v>
      </c>
      <c r="C704" s="37" t="s">
        <v>75</v>
      </c>
      <c r="D704" s="38">
        <v>490085</v>
      </c>
      <c r="E704" s="36" t="s">
        <v>265</v>
      </c>
      <c r="F704" s="38">
        <v>40</v>
      </c>
      <c r="G704" s="38">
        <v>562</v>
      </c>
      <c r="H704" s="38">
        <v>615</v>
      </c>
      <c r="I704" s="38">
        <v>434</v>
      </c>
      <c r="J704" s="38">
        <v>297</v>
      </c>
      <c r="K704" s="38">
        <v>383</v>
      </c>
      <c r="L704" s="38">
        <v>513</v>
      </c>
      <c r="M704" s="38">
        <v>127</v>
      </c>
      <c r="N704" s="38">
        <v>860</v>
      </c>
      <c r="O704" s="38">
        <v>201</v>
      </c>
      <c r="P704" s="38">
        <v>359</v>
      </c>
      <c r="Q704" s="38">
        <v>402</v>
      </c>
      <c r="R704" s="38">
        <v>200</v>
      </c>
      <c r="S704" s="38">
        <f>SUM(Table1[[#This Row],[January]:[December]])</f>
        <v>4953</v>
      </c>
    </row>
    <row r="705" spans="1:19" hidden="1">
      <c r="A705" s="38" t="str">
        <f>_xlfn.CONCAT(B705,"-",C705)</f>
        <v>523-Centrifuges</v>
      </c>
      <c r="B705" s="38">
        <f>INDEX(Prefixes!$A$3:$B$22, MATCH(Data!C569,Prefixes!$B$3:$B$22, 1), 1)</f>
        <v>523</v>
      </c>
      <c r="C705" s="37" t="s">
        <v>43</v>
      </c>
      <c r="D705" s="38">
        <v>490565</v>
      </c>
      <c r="E705" s="36" t="s">
        <v>795</v>
      </c>
      <c r="F705" s="38">
        <v>97</v>
      </c>
      <c r="G705" s="38">
        <v>488</v>
      </c>
      <c r="H705" s="38">
        <v>986</v>
      </c>
      <c r="I705" s="38">
        <v>84</v>
      </c>
      <c r="J705" s="38">
        <v>120</v>
      </c>
      <c r="K705" s="38">
        <v>391</v>
      </c>
      <c r="L705" s="38">
        <v>325</v>
      </c>
      <c r="M705" s="38">
        <v>102</v>
      </c>
      <c r="N705" s="38">
        <v>759</v>
      </c>
      <c r="O705" s="38">
        <v>18</v>
      </c>
      <c r="P705" s="38">
        <v>415</v>
      </c>
      <c r="Q705" s="38">
        <v>353</v>
      </c>
      <c r="R705" s="38">
        <v>908</v>
      </c>
      <c r="S705" s="38">
        <f>SUM(Table1[[#This Row],[January]:[December]])</f>
        <v>4949</v>
      </c>
    </row>
    <row r="706" spans="1:19" hidden="1">
      <c r="A706" s="38" t="str">
        <f>_xlfn.CONCAT(B706,"-",C706)</f>
        <v>509-Bath</v>
      </c>
      <c r="B706" s="38">
        <f>INDEX(Prefixes!$A$3:$B$22, MATCH(Data!C220,Prefixes!$B$3:$B$22, 1), 1)</f>
        <v>509</v>
      </c>
      <c r="C706" s="37" t="s">
        <v>39</v>
      </c>
      <c r="D706" s="38">
        <v>490216</v>
      </c>
      <c r="E706" s="36" t="s">
        <v>479</v>
      </c>
      <c r="F706" s="38">
        <v>69</v>
      </c>
      <c r="G706" s="38">
        <v>451</v>
      </c>
      <c r="H706" s="38">
        <v>900</v>
      </c>
      <c r="I706" s="38">
        <v>365</v>
      </c>
      <c r="J706" s="38">
        <v>633</v>
      </c>
      <c r="K706" s="38">
        <v>115</v>
      </c>
      <c r="L706" s="38">
        <v>192</v>
      </c>
      <c r="M706" s="38">
        <v>519</v>
      </c>
      <c r="N706" s="38">
        <v>262</v>
      </c>
      <c r="O706" s="38">
        <v>648</v>
      </c>
      <c r="P706" s="38">
        <v>796</v>
      </c>
      <c r="Q706" s="38">
        <v>20</v>
      </c>
      <c r="R706" s="38">
        <v>46</v>
      </c>
      <c r="S706" s="38">
        <f>SUM(Table1[[#This Row],[January]:[December]])</f>
        <v>4947</v>
      </c>
    </row>
    <row r="707" spans="1:19" hidden="1">
      <c r="A707" s="38" t="str">
        <f>_xlfn.CONCAT(B707,"-",C707)</f>
        <v>533-Balances</v>
      </c>
      <c r="B707" s="38">
        <f>INDEX(Prefixes!$A$3:$B$22, MATCH(Data!C95,Prefixes!$B$3:$B$22, 1), 1)</f>
        <v>533</v>
      </c>
      <c r="C707" s="37" t="s">
        <v>75</v>
      </c>
      <c r="D707" s="38">
        <v>490091</v>
      </c>
      <c r="E707" s="36" t="s">
        <v>308</v>
      </c>
      <c r="F707" s="38">
        <v>49</v>
      </c>
      <c r="G707" s="38">
        <v>915</v>
      </c>
      <c r="H707" s="38">
        <v>553</v>
      </c>
      <c r="I707" s="38">
        <v>618</v>
      </c>
      <c r="J707" s="38">
        <v>101</v>
      </c>
      <c r="K707" s="38">
        <v>989</v>
      </c>
      <c r="L707" s="38">
        <v>126</v>
      </c>
      <c r="M707" s="38">
        <v>470</v>
      </c>
      <c r="N707" s="38">
        <v>107</v>
      </c>
      <c r="O707" s="38">
        <v>471</v>
      </c>
      <c r="P707" s="38">
        <v>31</v>
      </c>
      <c r="Q707" s="38">
        <v>63</v>
      </c>
      <c r="R707" s="38">
        <v>502</v>
      </c>
      <c r="S707" s="38">
        <f>SUM(Table1[[#This Row],[January]:[December]])</f>
        <v>4946</v>
      </c>
    </row>
    <row r="708" spans="1:19" hidden="1">
      <c r="A708" s="38" t="str">
        <f>_xlfn.CONCAT(B708,"-",C708)</f>
        <v>533-Analyzer</v>
      </c>
      <c r="B708" s="38">
        <f>INDEX(Prefixes!$A$3:$B$22, MATCH(Data!C8,Prefixes!$B$3:$B$22, 1), 1)</f>
        <v>533</v>
      </c>
      <c r="C708" s="37" t="s">
        <v>56</v>
      </c>
      <c r="D708" s="38">
        <v>490004</v>
      </c>
      <c r="E708" s="36" t="s">
        <v>57</v>
      </c>
      <c r="F708" s="38">
        <v>3</v>
      </c>
      <c r="G708" s="38">
        <v>154</v>
      </c>
      <c r="H708" s="38">
        <v>45</v>
      </c>
      <c r="I708" s="38">
        <v>859</v>
      </c>
      <c r="J708" s="38">
        <v>180</v>
      </c>
      <c r="K708" s="38">
        <v>729</v>
      </c>
      <c r="L708" s="38">
        <v>486</v>
      </c>
      <c r="M708" s="38">
        <v>862</v>
      </c>
      <c r="N708" s="38">
        <v>33</v>
      </c>
      <c r="O708" s="38">
        <v>955</v>
      </c>
      <c r="P708" s="38">
        <v>497</v>
      </c>
      <c r="Q708" s="38">
        <v>20</v>
      </c>
      <c r="R708" s="38">
        <v>121</v>
      </c>
      <c r="S708" s="38">
        <f>SUM(Table1[[#This Row],[January]:[December]])</f>
        <v>4941</v>
      </c>
    </row>
    <row r="709" spans="1:19" ht="29.5" hidden="1">
      <c r="A709" s="38" t="str">
        <f>_xlfn.CONCAT(B709,"-",C709)</f>
        <v>505-Bath</v>
      </c>
      <c r="B709" s="38">
        <f>INDEX(Prefixes!$A$3:$B$22, MATCH(Data!C176,Prefixes!$B$3:$B$22, 1), 1)</f>
        <v>505</v>
      </c>
      <c r="C709" s="37" t="s">
        <v>39</v>
      </c>
      <c r="D709" s="38">
        <v>490172</v>
      </c>
      <c r="E709" s="36" t="s">
        <v>332</v>
      </c>
      <c r="F709" s="38">
        <v>59</v>
      </c>
      <c r="G709" s="38">
        <v>314</v>
      </c>
      <c r="H709" s="38">
        <v>120</v>
      </c>
      <c r="I709" s="38">
        <v>475</v>
      </c>
      <c r="J709" s="38">
        <v>43</v>
      </c>
      <c r="K709" s="38">
        <v>439</v>
      </c>
      <c r="L709" s="38">
        <v>756</v>
      </c>
      <c r="M709" s="38">
        <v>185</v>
      </c>
      <c r="N709" s="38">
        <v>141</v>
      </c>
      <c r="O709" s="38">
        <v>614</v>
      </c>
      <c r="P709" s="38">
        <v>788</v>
      </c>
      <c r="Q709" s="38">
        <v>321</v>
      </c>
      <c r="R709" s="38">
        <v>739</v>
      </c>
      <c r="S709" s="38">
        <f>SUM(Table1[[#This Row],[January]:[December]])</f>
        <v>4935</v>
      </c>
    </row>
    <row r="710" spans="1:19" ht="29.5" hidden="1">
      <c r="A710" s="38" t="str">
        <f>_xlfn.CONCAT(B710,"-",C710)</f>
        <v>529-Cell Disrupters</v>
      </c>
      <c r="B710" s="38">
        <f>INDEX(Prefixes!$A$3:$B$22, MATCH(Data!C322,Prefixes!$B$3:$B$22, 1), 1)</f>
        <v>529</v>
      </c>
      <c r="C710" s="37" t="s">
        <v>50</v>
      </c>
      <c r="D710" s="38">
        <v>490318</v>
      </c>
      <c r="E710" s="36" t="s">
        <v>691</v>
      </c>
      <c r="F710" s="38">
        <v>60</v>
      </c>
      <c r="G710" s="38">
        <v>475</v>
      </c>
      <c r="H710" s="38">
        <v>676</v>
      </c>
      <c r="I710" s="38">
        <v>52</v>
      </c>
      <c r="J710" s="38">
        <v>739</v>
      </c>
      <c r="K710" s="38">
        <v>48</v>
      </c>
      <c r="L710" s="38">
        <v>249</v>
      </c>
      <c r="M710" s="38">
        <v>354</v>
      </c>
      <c r="N710" s="38">
        <v>14</v>
      </c>
      <c r="O710" s="38">
        <v>588</v>
      </c>
      <c r="P710" s="38">
        <v>827</v>
      </c>
      <c r="Q710" s="38">
        <v>24</v>
      </c>
      <c r="R710" s="38">
        <v>872</v>
      </c>
      <c r="S710" s="38">
        <f>SUM(Table1[[#This Row],[January]:[December]])</f>
        <v>4918</v>
      </c>
    </row>
    <row r="711" spans="1:19" hidden="1">
      <c r="A711" s="38" t="str">
        <f>_xlfn.CONCAT(B711,"-",C711)</f>
        <v>509-Cell Disrupters</v>
      </c>
      <c r="B711" s="38">
        <f>INDEX(Prefixes!$A$3:$B$22, MATCH(Data!C309,Prefixes!$B$3:$B$22, 1), 1)</f>
        <v>509</v>
      </c>
      <c r="C711" s="37" t="s">
        <v>50</v>
      </c>
      <c r="D711" s="38">
        <v>490305</v>
      </c>
      <c r="E711" s="36" t="s">
        <v>424</v>
      </c>
      <c r="F711" s="38">
        <v>5</v>
      </c>
      <c r="G711" s="38">
        <v>941</v>
      </c>
      <c r="H711" s="38">
        <v>928</v>
      </c>
      <c r="I711" s="38">
        <v>289</v>
      </c>
      <c r="J711" s="38">
        <v>328</v>
      </c>
      <c r="K711" s="38">
        <v>67</v>
      </c>
      <c r="L711" s="38">
        <v>500</v>
      </c>
      <c r="M711" s="38">
        <v>118</v>
      </c>
      <c r="N711" s="38">
        <v>66</v>
      </c>
      <c r="O711" s="38">
        <v>356</v>
      </c>
      <c r="P711" s="38">
        <v>831</v>
      </c>
      <c r="Q711" s="38">
        <v>373</v>
      </c>
      <c r="R711" s="38">
        <v>114</v>
      </c>
      <c r="S711" s="38">
        <f>SUM(Table1[[#This Row],[January]:[December]])</f>
        <v>4911</v>
      </c>
    </row>
    <row r="712" spans="1:19" ht="44.25" hidden="1">
      <c r="A712" s="38" t="str">
        <f>_xlfn.CONCAT(B712,"-",C712)</f>
        <v>513-Microscopes</v>
      </c>
      <c r="B712" s="38">
        <f>INDEX(Prefixes!$A$3:$B$22, MATCH(Data!C705,Prefixes!$B$3:$B$22, 1), 1)</f>
        <v>513</v>
      </c>
      <c r="C712" s="37" t="s">
        <v>48</v>
      </c>
      <c r="D712" s="38">
        <v>490701</v>
      </c>
      <c r="E712" s="36" t="s">
        <v>235</v>
      </c>
      <c r="F712" s="38">
        <v>71</v>
      </c>
      <c r="G712" s="38">
        <v>172</v>
      </c>
      <c r="H712" s="38">
        <v>450</v>
      </c>
      <c r="I712" s="38">
        <v>168</v>
      </c>
      <c r="J712" s="38">
        <v>4</v>
      </c>
      <c r="K712" s="38">
        <v>501</v>
      </c>
      <c r="L712" s="38">
        <v>542</v>
      </c>
      <c r="M712" s="38">
        <v>732</v>
      </c>
      <c r="N712" s="38">
        <v>348</v>
      </c>
      <c r="O712" s="38">
        <v>243</v>
      </c>
      <c r="P712" s="38">
        <v>922</v>
      </c>
      <c r="Q712" s="38">
        <v>415</v>
      </c>
      <c r="R712" s="38">
        <v>413</v>
      </c>
      <c r="S712" s="38">
        <f>SUM(Table1[[#This Row],[January]:[December]])</f>
        <v>4910</v>
      </c>
    </row>
    <row r="713" spans="1:19" ht="29.5" hidden="1">
      <c r="A713" s="38" t="str">
        <f>_xlfn.CONCAT(B713,"-",C713)</f>
        <v>503-Furnace</v>
      </c>
      <c r="B713" s="38">
        <f>INDEX(Prefixes!$A$3:$B$22, MATCH(Data!C679,Prefixes!$B$3:$B$22, 1), 1)</f>
        <v>503</v>
      </c>
      <c r="C713" s="37" t="s">
        <v>141</v>
      </c>
      <c r="D713" s="38">
        <v>490675</v>
      </c>
      <c r="E713" s="36" t="s">
        <v>504</v>
      </c>
      <c r="F713" s="38">
        <v>66</v>
      </c>
      <c r="G713" s="38">
        <v>562</v>
      </c>
      <c r="H713" s="38">
        <v>123</v>
      </c>
      <c r="I713" s="38">
        <v>182</v>
      </c>
      <c r="J713" s="38">
        <v>296</v>
      </c>
      <c r="K713" s="38">
        <v>313</v>
      </c>
      <c r="L713" s="38">
        <v>688</v>
      </c>
      <c r="M713" s="38">
        <v>965</v>
      </c>
      <c r="N713" s="38">
        <v>52</v>
      </c>
      <c r="O713" s="38">
        <v>322</v>
      </c>
      <c r="P713" s="38">
        <v>674</v>
      </c>
      <c r="Q713" s="38">
        <v>423</v>
      </c>
      <c r="R713" s="38">
        <v>309</v>
      </c>
      <c r="S713" s="38">
        <f>SUM(Table1[[#This Row],[January]:[December]])</f>
        <v>4909</v>
      </c>
    </row>
    <row r="714" spans="1:19" ht="29.5" hidden="1">
      <c r="A714" s="38" t="str">
        <f>_xlfn.CONCAT(B714,"-",C714)</f>
        <v>519-Centrifuges</v>
      </c>
      <c r="B714" s="38">
        <f>INDEX(Prefixes!$A$3:$B$22, MATCH(Data!C470,Prefixes!$B$3:$B$22, 1), 1)</f>
        <v>519</v>
      </c>
      <c r="C714" s="37" t="s">
        <v>43</v>
      </c>
      <c r="D714" s="38">
        <v>490466</v>
      </c>
      <c r="E714" s="36" t="s">
        <v>345</v>
      </c>
      <c r="F714" s="38">
        <v>67</v>
      </c>
      <c r="G714" s="38">
        <v>556</v>
      </c>
      <c r="H714" s="38">
        <v>448</v>
      </c>
      <c r="I714" s="38">
        <v>373</v>
      </c>
      <c r="J714" s="38">
        <v>512</v>
      </c>
      <c r="K714" s="38">
        <v>452</v>
      </c>
      <c r="L714" s="38">
        <v>549</v>
      </c>
      <c r="M714" s="38">
        <v>493</v>
      </c>
      <c r="N714" s="38">
        <v>55</v>
      </c>
      <c r="O714" s="38">
        <v>522</v>
      </c>
      <c r="P714" s="38">
        <v>97</v>
      </c>
      <c r="Q714" s="38">
        <v>699</v>
      </c>
      <c r="R714" s="38">
        <v>151</v>
      </c>
      <c r="S714" s="38">
        <f>SUM(Table1[[#This Row],[January]:[December]])</f>
        <v>4907</v>
      </c>
    </row>
    <row r="715" spans="1:19" hidden="1">
      <c r="A715" s="38" t="str">
        <f>_xlfn.CONCAT(B715,"-",C715)</f>
        <v>513-Bath</v>
      </c>
      <c r="B715" s="38">
        <f>INDEX(Prefixes!$A$3:$B$22, MATCH(Data!C182,Prefixes!$B$3:$B$22, 1), 1)</f>
        <v>513</v>
      </c>
      <c r="C715" s="37" t="s">
        <v>39</v>
      </c>
      <c r="D715" s="38">
        <v>490178</v>
      </c>
      <c r="E715" s="36" t="s">
        <v>382</v>
      </c>
      <c r="F715" s="38">
        <v>13</v>
      </c>
      <c r="G715" s="38">
        <v>516</v>
      </c>
      <c r="H715" s="38">
        <v>15</v>
      </c>
      <c r="I715" s="38">
        <v>974</v>
      </c>
      <c r="J715" s="38">
        <v>43</v>
      </c>
      <c r="K715" s="38">
        <v>369</v>
      </c>
      <c r="L715" s="38">
        <v>434</v>
      </c>
      <c r="M715" s="38">
        <v>421</v>
      </c>
      <c r="N715" s="38">
        <v>103</v>
      </c>
      <c r="O715" s="38">
        <v>679</v>
      </c>
      <c r="P715" s="38">
        <v>66</v>
      </c>
      <c r="Q715" s="38">
        <v>588</v>
      </c>
      <c r="R715" s="38">
        <v>698</v>
      </c>
      <c r="S715" s="38">
        <f>SUM(Table1[[#This Row],[January]:[December]])</f>
        <v>4906</v>
      </c>
    </row>
    <row r="716" spans="1:19" ht="29.5" hidden="1">
      <c r="A716" s="38" t="str">
        <f>_xlfn.CONCAT(B716,"-",C716)</f>
        <v>513-Evaporators</v>
      </c>
      <c r="B716" s="38">
        <f>INDEX(Prefixes!$A$3:$B$22, MATCH(Data!C638,Prefixes!$B$3:$B$22, 1), 1)</f>
        <v>513</v>
      </c>
      <c r="C716" s="37" t="s">
        <v>63</v>
      </c>
      <c r="D716" s="38">
        <v>490634</v>
      </c>
      <c r="E716" s="36" t="s">
        <v>561</v>
      </c>
      <c r="F716" s="38">
        <v>35</v>
      </c>
      <c r="G716" s="38">
        <v>478</v>
      </c>
      <c r="H716" s="38">
        <v>514</v>
      </c>
      <c r="I716" s="38">
        <v>447</v>
      </c>
      <c r="J716" s="38">
        <v>798</v>
      </c>
      <c r="K716" s="38">
        <v>392</v>
      </c>
      <c r="L716" s="38">
        <v>387</v>
      </c>
      <c r="M716" s="38">
        <v>123</v>
      </c>
      <c r="N716" s="38">
        <v>333</v>
      </c>
      <c r="O716" s="38">
        <v>208</v>
      </c>
      <c r="P716" s="38">
        <v>579</v>
      </c>
      <c r="Q716" s="38">
        <v>539</v>
      </c>
      <c r="R716" s="38">
        <v>96</v>
      </c>
      <c r="S716" s="38">
        <f>SUM(Table1[[#This Row],[January]:[December]])</f>
        <v>4894</v>
      </c>
    </row>
    <row r="717" spans="1:19" ht="29.5" hidden="1">
      <c r="A717" s="38" t="str">
        <f>_xlfn.CONCAT(B717,"-",C717)</f>
        <v>509-Spectrophotometers</v>
      </c>
      <c r="B717" s="38">
        <f>INDEX(Prefixes!$A$3:$B$22, MATCH(Data!C818,Prefixes!$B$3:$B$22, 1), 1)</f>
        <v>509</v>
      </c>
      <c r="C717" s="37" t="s">
        <v>41</v>
      </c>
      <c r="D717" s="38">
        <v>490814</v>
      </c>
      <c r="E717" s="36" t="s">
        <v>845</v>
      </c>
      <c r="F717" s="38">
        <v>36</v>
      </c>
      <c r="G717" s="38">
        <v>371</v>
      </c>
      <c r="H717" s="38">
        <v>317</v>
      </c>
      <c r="I717" s="38">
        <v>296</v>
      </c>
      <c r="J717" s="38">
        <v>399</v>
      </c>
      <c r="K717" s="38">
        <v>394</v>
      </c>
      <c r="L717" s="38">
        <v>202</v>
      </c>
      <c r="M717" s="38">
        <v>407</v>
      </c>
      <c r="N717" s="38">
        <v>559</v>
      </c>
      <c r="O717" s="38">
        <v>905</v>
      </c>
      <c r="P717" s="38">
        <v>264</v>
      </c>
      <c r="Q717" s="38">
        <v>701</v>
      </c>
      <c r="R717" s="38">
        <v>74</v>
      </c>
      <c r="S717" s="38">
        <f>SUM(Table1[[#This Row],[January]:[December]])</f>
        <v>4889</v>
      </c>
    </row>
    <row r="718" spans="1:19" ht="29.5" hidden="1">
      <c r="A718" s="38" t="str">
        <f>_xlfn.CONCAT(B718,"-",C718)</f>
        <v>513-Balances</v>
      </c>
      <c r="B718" s="38">
        <f>INDEX(Prefixes!$A$3:$B$22, MATCH(Data!C139,Prefixes!$B$3:$B$22, 1), 1)</f>
        <v>513</v>
      </c>
      <c r="C718" s="37" t="s">
        <v>75</v>
      </c>
      <c r="D718" s="38">
        <v>490135</v>
      </c>
      <c r="E718" s="36" t="s">
        <v>826</v>
      </c>
      <c r="F718" s="38">
        <v>75</v>
      </c>
      <c r="G718" s="38">
        <v>98</v>
      </c>
      <c r="H718" s="38">
        <v>226</v>
      </c>
      <c r="I718" s="38">
        <v>110</v>
      </c>
      <c r="J718" s="38">
        <v>896</v>
      </c>
      <c r="K718" s="38">
        <v>140</v>
      </c>
      <c r="L718" s="38">
        <v>755</v>
      </c>
      <c r="M718" s="38">
        <v>108</v>
      </c>
      <c r="N718" s="38">
        <v>991</v>
      </c>
      <c r="O718" s="38">
        <v>982</v>
      </c>
      <c r="P718" s="38">
        <v>406</v>
      </c>
      <c r="Q718" s="38">
        <v>8</v>
      </c>
      <c r="R718" s="38">
        <v>163</v>
      </c>
      <c r="S718" s="38">
        <f>SUM(Table1[[#This Row],[January]:[December]])</f>
        <v>4883</v>
      </c>
    </row>
    <row r="719" spans="1:19" hidden="1">
      <c r="A719" s="38" t="str">
        <f>_xlfn.CONCAT(B719,"-",C719)</f>
        <v>513-Bath</v>
      </c>
      <c r="B719" s="38">
        <f>INDEX(Prefixes!$A$3:$B$22, MATCH(Data!C218,Prefixes!$B$3:$B$22, 1), 1)</f>
        <v>513</v>
      </c>
      <c r="C719" s="37" t="s">
        <v>39</v>
      </c>
      <c r="D719" s="38">
        <v>490214</v>
      </c>
      <c r="E719" s="36" t="s">
        <v>475</v>
      </c>
      <c r="F719" s="38">
        <v>59</v>
      </c>
      <c r="G719" s="38">
        <v>235</v>
      </c>
      <c r="H719" s="38">
        <v>203</v>
      </c>
      <c r="I719" s="38">
        <v>292</v>
      </c>
      <c r="J719" s="38">
        <v>859</v>
      </c>
      <c r="K719" s="38">
        <v>488</v>
      </c>
      <c r="L719" s="38">
        <v>532</v>
      </c>
      <c r="M719" s="38">
        <v>397</v>
      </c>
      <c r="N719" s="38">
        <v>106</v>
      </c>
      <c r="O719" s="38">
        <v>376</v>
      </c>
      <c r="P719" s="38">
        <v>87</v>
      </c>
      <c r="Q719" s="38">
        <v>754</v>
      </c>
      <c r="R719" s="38">
        <v>554</v>
      </c>
      <c r="S719" s="38">
        <f>SUM(Table1[[#This Row],[January]:[December]])</f>
        <v>4883</v>
      </c>
    </row>
    <row r="720" spans="1:19" hidden="1">
      <c r="A720" s="38" t="str">
        <f>_xlfn.CONCAT(B720,"-",C720)</f>
        <v>521-Centrifuges</v>
      </c>
      <c r="B720" s="38">
        <f>INDEX(Prefixes!$A$3:$B$22, MATCH(Data!C576,Prefixes!$B$3:$B$22, 1), 1)</f>
        <v>521</v>
      </c>
      <c r="C720" s="37" t="s">
        <v>43</v>
      </c>
      <c r="D720" s="38">
        <v>490572</v>
      </c>
      <c r="E720" s="36" t="s">
        <v>820</v>
      </c>
      <c r="F720" s="38">
        <v>78</v>
      </c>
      <c r="G720" s="38">
        <v>764</v>
      </c>
      <c r="H720" s="38">
        <v>45</v>
      </c>
      <c r="I720" s="38">
        <v>945</v>
      </c>
      <c r="J720" s="38">
        <v>367</v>
      </c>
      <c r="K720" s="38">
        <v>328</v>
      </c>
      <c r="L720" s="38">
        <v>63</v>
      </c>
      <c r="M720" s="38">
        <v>283</v>
      </c>
      <c r="N720" s="38">
        <v>484</v>
      </c>
      <c r="O720" s="38">
        <v>77</v>
      </c>
      <c r="P720" s="38">
        <v>290</v>
      </c>
      <c r="Q720" s="38">
        <v>815</v>
      </c>
      <c r="R720" s="38">
        <v>422</v>
      </c>
      <c r="S720" s="38">
        <f>SUM(Table1[[#This Row],[January]:[December]])</f>
        <v>4883</v>
      </c>
    </row>
    <row r="721" spans="1:19" hidden="1">
      <c r="A721" s="38" t="str">
        <f>_xlfn.CONCAT(B721,"-",C721)</f>
        <v>513-Bath</v>
      </c>
      <c r="B721" s="38">
        <f>INDEX(Prefixes!$A$3:$B$22, MATCH(Data!C198,Prefixes!$B$3:$B$22, 1), 1)</f>
        <v>513</v>
      </c>
      <c r="C721" s="37" t="s">
        <v>39</v>
      </c>
      <c r="D721" s="38">
        <v>490194</v>
      </c>
      <c r="E721" s="36" t="s">
        <v>438</v>
      </c>
      <c r="F721" s="38">
        <v>71</v>
      </c>
      <c r="G721" s="38">
        <v>94</v>
      </c>
      <c r="H721" s="38">
        <v>736</v>
      </c>
      <c r="I721" s="38">
        <v>58</v>
      </c>
      <c r="J721" s="38">
        <v>653</v>
      </c>
      <c r="K721" s="38">
        <v>172</v>
      </c>
      <c r="L721" s="38">
        <v>317</v>
      </c>
      <c r="M721" s="38">
        <v>655</v>
      </c>
      <c r="N721" s="38">
        <v>126</v>
      </c>
      <c r="O721" s="38">
        <v>272</v>
      </c>
      <c r="P721" s="38">
        <v>568</v>
      </c>
      <c r="Q721" s="38">
        <v>972</v>
      </c>
      <c r="R721" s="38">
        <v>255</v>
      </c>
      <c r="S721" s="38">
        <f>SUM(Table1[[#This Row],[January]:[December]])</f>
        <v>4878</v>
      </c>
    </row>
    <row r="722" spans="1:19" hidden="1">
      <c r="A722" s="38" t="str">
        <f>_xlfn.CONCAT(B722,"-",C722)</f>
        <v>519-Fermentors</v>
      </c>
      <c r="B722" s="38">
        <f>INDEX(Prefixes!$A$3:$B$22, MATCH(Data!C666,Prefixes!$B$3:$B$22, 1), 1)</f>
        <v>519</v>
      </c>
      <c r="C722" s="37" t="s">
        <v>130</v>
      </c>
      <c r="D722" s="38">
        <v>490662</v>
      </c>
      <c r="E722" s="36" t="s">
        <v>285</v>
      </c>
      <c r="F722" s="38">
        <v>32</v>
      </c>
      <c r="G722" s="38">
        <v>239</v>
      </c>
      <c r="H722" s="38">
        <v>197</v>
      </c>
      <c r="I722" s="38">
        <v>86</v>
      </c>
      <c r="J722" s="38">
        <v>999</v>
      </c>
      <c r="K722" s="38">
        <v>65</v>
      </c>
      <c r="L722" s="38">
        <v>256</v>
      </c>
      <c r="M722" s="38">
        <v>713</v>
      </c>
      <c r="N722" s="38">
        <v>215</v>
      </c>
      <c r="O722" s="38">
        <v>547</v>
      </c>
      <c r="P722" s="38">
        <v>620</v>
      </c>
      <c r="Q722" s="38">
        <v>887</v>
      </c>
      <c r="R722" s="38">
        <v>50</v>
      </c>
      <c r="S722" s="38">
        <f>SUM(Table1[[#This Row],[January]:[December]])</f>
        <v>4874</v>
      </c>
    </row>
    <row r="723" spans="1:19" hidden="1">
      <c r="A723" s="38" t="str">
        <f>_xlfn.CONCAT(B723,"-",C723)</f>
        <v>503-Balances</v>
      </c>
      <c r="B723" s="38">
        <f>INDEX(Prefixes!$A$3:$B$22, MATCH(Data!C68,Prefixes!$B$3:$B$22, 1), 1)</f>
        <v>503</v>
      </c>
      <c r="C723" s="37" t="s">
        <v>75</v>
      </c>
      <c r="D723" s="38">
        <v>490064</v>
      </c>
      <c r="E723" s="36" t="s">
        <v>564</v>
      </c>
      <c r="F723" s="38">
        <v>65</v>
      </c>
      <c r="G723" s="38">
        <v>939</v>
      </c>
      <c r="H723" s="38">
        <v>24</v>
      </c>
      <c r="I723" s="38">
        <v>77</v>
      </c>
      <c r="J723" s="38">
        <v>48</v>
      </c>
      <c r="K723" s="38">
        <v>748</v>
      </c>
      <c r="L723" s="38">
        <v>130</v>
      </c>
      <c r="M723" s="38">
        <v>646</v>
      </c>
      <c r="N723" s="38">
        <v>614</v>
      </c>
      <c r="O723" s="38">
        <v>3</v>
      </c>
      <c r="P723" s="38">
        <v>969</v>
      </c>
      <c r="Q723" s="38">
        <v>235</v>
      </c>
      <c r="R723" s="38">
        <v>435</v>
      </c>
      <c r="S723" s="38">
        <f>SUM(Table1[[#This Row],[January]:[December]])</f>
        <v>4868</v>
      </c>
    </row>
    <row r="724" spans="1:19" ht="29.5" hidden="1">
      <c r="A724" s="38" t="str">
        <f>_xlfn.CONCAT(B724,"-",C724)</f>
        <v>507-Biohood</v>
      </c>
      <c r="B724" s="38">
        <f>INDEX(Prefixes!$A$3:$B$22, MATCH(Data!C248,Prefixes!$B$3:$B$22, 1), 1)</f>
        <v>507</v>
      </c>
      <c r="C724" s="37" t="s">
        <v>65</v>
      </c>
      <c r="D724" s="38">
        <v>490244</v>
      </c>
      <c r="E724" s="36" t="s">
        <v>294</v>
      </c>
      <c r="F724" s="38">
        <v>2</v>
      </c>
      <c r="G724" s="38">
        <v>245</v>
      </c>
      <c r="H724" s="38">
        <v>35</v>
      </c>
      <c r="I724" s="38">
        <v>480</v>
      </c>
      <c r="J724" s="38">
        <v>77</v>
      </c>
      <c r="K724" s="38">
        <v>316</v>
      </c>
      <c r="L724" s="38">
        <v>112</v>
      </c>
      <c r="M724" s="38">
        <v>262</v>
      </c>
      <c r="N724" s="38">
        <v>761</v>
      </c>
      <c r="O724" s="38">
        <v>720</v>
      </c>
      <c r="P724" s="38">
        <v>646</v>
      </c>
      <c r="Q724" s="38">
        <v>338</v>
      </c>
      <c r="R724" s="38">
        <v>873</v>
      </c>
      <c r="S724" s="38">
        <f>SUM(Table1[[#This Row],[January]:[December]])</f>
        <v>4865</v>
      </c>
    </row>
    <row r="725" spans="1:19" ht="29.5" hidden="1">
      <c r="A725" s="38" t="str">
        <f>_xlfn.CONCAT(B725,"-",C725)</f>
        <v>529-Ultrasonic Cleaners</v>
      </c>
      <c r="B725" s="38">
        <f>INDEX(Prefixes!$A$3:$B$22, MATCH(Data!C822,Prefixes!$B$3:$B$22, 1), 1)</f>
        <v>529</v>
      </c>
      <c r="C725" s="37" t="s">
        <v>193</v>
      </c>
      <c r="D725" s="38">
        <v>490818</v>
      </c>
      <c r="E725" s="36" t="s">
        <v>430</v>
      </c>
      <c r="F725" s="38">
        <v>54</v>
      </c>
      <c r="G725" s="38">
        <v>738</v>
      </c>
      <c r="H725" s="38">
        <v>76</v>
      </c>
      <c r="I725" s="38">
        <v>361</v>
      </c>
      <c r="J725" s="38">
        <v>27</v>
      </c>
      <c r="K725" s="38">
        <v>370</v>
      </c>
      <c r="L725" s="38">
        <v>813</v>
      </c>
      <c r="M725" s="38">
        <v>992</v>
      </c>
      <c r="N725" s="38">
        <v>209</v>
      </c>
      <c r="O725" s="38">
        <v>120</v>
      </c>
      <c r="P725" s="38">
        <v>468</v>
      </c>
      <c r="Q725" s="38">
        <v>357</v>
      </c>
      <c r="R725" s="38">
        <v>332</v>
      </c>
      <c r="S725" s="38">
        <f>SUM(Table1[[#This Row],[January]:[December]])</f>
        <v>4863</v>
      </c>
    </row>
    <row r="726" spans="1:19" ht="29.5" hidden="1">
      <c r="A726" s="38" t="str">
        <f>_xlfn.CONCAT(B726,"-",C726)</f>
        <v>503-Centrifuges</v>
      </c>
      <c r="B726" s="38">
        <f>INDEX(Prefixes!$A$3:$B$22, MATCH(Data!C473,Prefixes!$B$3:$B$22, 1), 1)</f>
        <v>503</v>
      </c>
      <c r="C726" s="37" t="s">
        <v>43</v>
      </c>
      <c r="D726" s="38">
        <v>490469</v>
      </c>
      <c r="E726" s="36" t="s">
        <v>349</v>
      </c>
      <c r="F726" s="38">
        <v>75</v>
      </c>
      <c r="G726" s="38">
        <v>84</v>
      </c>
      <c r="H726" s="38">
        <v>177</v>
      </c>
      <c r="I726" s="38">
        <v>469</v>
      </c>
      <c r="J726" s="38">
        <v>595</v>
      </c>
      <c r="K726" s="38">
        <v>401</v>
      </c>
      <c r="L726" s="38">
        <v>788</v>
      </c>
      <c r="M726" s="38">
        <v>505</v>
      </c>
      <c r="N726" s="38">
        <v>327</v>
      </c>
      <c r="O726" s="38">
        <v>417</v>
      </c>
      <c r="P726" s="38">
        <v>680</v>
      </c>
      <c r="Q726" s="38">
        <v>9</v>
      </c>
      <c r="R726" s="38">
        <v>408</v>
      </c>
      <c r="S726" s="38">
        <f>SUM(Table1[[#This Row],[January]:[December]])</f>
        <v>4860</v>
      </c>
    </row>
    <row r="727" spans="1:19" hidden="1">
      <c r="A727" s="38" t="str">
        <f>_xlfn.CONCAT(B727,"-",C727)</f>
        <v>509-Desiccators</v>
      </c>
      <c r="B727" s="38">
        <f>INDEX(Prefixes!$A$3:$B$22, MATCH(Data!C614,Prefixes!$B$3:$B$22, 1), 1)</f>
        <v>509</v>
      </c>
      <c r="C727" s="37" t="s">
        <v>37</v>
      </c>
      <c r="D727" s="38">
        <v>490610</v>
      </c>
      <c r="E727" s="36" t="s">
        <v>649</v>
      </c>
      <c r="F727" s="38">
        <v>81</v>
      </c>
      <c r="G727" s="38">
        <v>723</v>
      </c>
      <c r="H727" s="38">
        <v>558</v>
      </c>
      <c r="I727" s="38">
        <v>115</v>
      </c>
      <c r="J727" s="38">
        <v>925</v>
      </c>
      <c r="K727" s="38">
        <v>790</v>
      </c>
      <c r="L727" s="38">
        <v>266</v>
      </c>
      <c r="M727" s="38">
        <v>531</v>
      </c>
      <c r="N727" s="38">
        <v>173</v>
      </c>
      <c r="O727" s="38">
        <v>132</v>
      </c>
      <c r="P727" s="38">
        <v>19</v>
      </c>
      <c r="Q727" s="38">
        <v>491</v>
      </c>
      <c r="R727" s="38">
        <v>133</v>
      </c>
      <c r="S727" s="38">
        <f>SUM(Table1[[#This Row],[January]:[December]])</f>
        <v>4856</v>
      </c>
    </row>
    <row r="728" spans="1:19" ht="29.5" hidden="1">
      <c r="A728" s="38" t="str">
        <f>_xlfn.CONCAT(B728,"-",C728)</f>
        <v>513-Centrifuges</v>
      </c>
      <c r="B728" s="38">
        <f>INDEX(Prefixes!$A$3:$B$22, MATCH(Data!C456,Prefixes!$B$3:$B$22, 1), 1)</f>
        <v>513</v>
      </c>
      <c r="C728" s="37" t="s">
        <v>43</v>
      </c>
      <c r="D728" s="38">
        <v>490452</v>
      </c>
      <c r="E728" s="36" t="s">
        <v>302</v>
      </c>
      <c r="F728" s="38">
        <v>0</v>
      </c>
      <c r="G728" s="38">
        <v>230</v>
      </c>
      <c r="H728" s="38">
        <v>538</v>
      </c>
      <c r="I728" s="38">
        <v>373</v>
      </c>
      <c r="J728" s="38">
        <v>810</v>
      </c>
      <c r="K728" s="38">
        <v>495</v>
      </c>
      <c r="L728" s="38">
        <v>410</v>
      </c>
      <c r="M728" s="38">
        <v>390</v>
      </c>
      <c r="N728" s="38">
        <v>746</v>
      </c>
      <c r="O728" s="38">
        <v>198</v>
      </c>
      <c r="P728" s="38">
        <v>178</v>
      </c>
      <c r="Q728" s="38">
        <v>125</v>
      </c>
      <c r="R728" s="38">
        <v>357</v>
      </c>
      <c r="S728" s="38">
        <f>SUM(Table1[[#This Row],[January]:[December]])</f>
        <v>4850</v>
      </c>
    </row>
    <row r="729" spans="1:19" hidden="1">
      <c r="A729" s="38" t="str">
        <f>_xlfn.CONCAT(B729,"-",C729)</f>
        <v>515-Biohood</v>
      </c>
      <c r="B729" s="38">
        <f>INDEX(Prefixes!$A$3:$B$22, MATCH(Data!C257,Prefixes!$B$3:$B$22, 1), 1)</f>
        <v>515</v>
      </c>
      <c r="C729" s="37" t="s">
        <v>65</v>
      </c>
      <c r="D729" s="38">
        <v>490253</v>
      </c>
      <c r="E729" s="36" t="s">
        <v>622</v>
      </c>
      <c r="F729" s="38">
        <v>74</v>
      </c>
      <c r="G729" s="38">
        <v>583</v>
      </c>
      <c r="H729" s="38">
        <v>977</v>
      </c>
      <c r="I729" s="38">
        <v>293</v>
      </c>
      <c r="J729" s="38">
        <v>110</v>
      </c>
      <c r="K729" s="38">
        <v>602</v>
      </c>
      <c r="L729" s="38">
        <v>710</v>
      </c>
      <c r="M729" s="38">
        <v>1</v>
      </c>
      <c r="N729" s="38">
        <v>349</v>
      </c>
      <c r="O729" s="38">
        <v>117</v>
      </c>
      <c r="P729" s="38">
        <v>448</v>
      </c>
      <c r="Q729" s="38">
        <v>369</v>
      </c>
      <c r="R729" s="38">
        <v>286</v>
      </c>
      <c r="S729" s="38">
        <f>SUM(Table1[[#This Row],[January]:[December]])</f>
        <v>4845</v>
      </c>
    </row>
    <row r="730" spans="1:19" ht="44.25" hidden="1">
      <c r="A730" s="38" t="str">
        <f>_xlfn.CONCAT(B730,"-",C730)</f>
        <v>500-Bath</v>
      </c>
      <c r="B730" s="38">
        <f>INDEX(Prefixes!$A$3:$B$22, MATCH(Data!C199,Prefixes!$B$3:$B$22, 1), 1)</f>
        <v>500</v>
      </c>
      <c r="C730" s="37" t="s">
        <v>39</v>
      </c>
      <c r="D730" s="38">
        <v>490195</v>
      </c>
      <c r="E730" s="36" t="s">
        <v>439</v>
      </c>
      <c r="F730" s="38">
        <v>64</v>
      </c>
      <c r="G730" s="38">
        <v>32</v>
      </c>
      <c r="H730" s="38">
        <v>475</v>
      </c>
      <c r="I730" s="38">
        <v>718</v>
      </c>
      <c r="J730" s="38">
        <v>40</v>
      </c>
      <c r="K730" s="38">
        <v>547</v>
      </c>
      <c r="L730" s="38">
        <v>791</v>
      </c>
      <c r="M730" s="38">
        <v>754</v>
      </c>
      <c r="N730" s="38">
        <v>788</v>
      </c>
      <c r="O730" s="38">
        <v>113</v>
      </c>
      <c r="P730" s="38">
        <v>111</v>
      </c>
      <c r="Q730" s="38">
        <v>118</v>
      </c>
      <c r="R730" s="38">
        <v>355</v>
      </c>
      <c r="S730" s="38">
        <f>SUM(Table1[[#This Row],[January]:[December]])</f>
        <v>4842</v>
      </c>
    </row>
    <row r="731" spans="1:19" hidden="1">
      <c r="A731" s="38" t="str">
        <f>_xlfn.CONCAT(B731,"-",C731)</f>
        <v>513-Bath</v>
      </c>
      <c r="B731" s="38">
        <f>INDEX(Prefixes!$A$3:$B$22, MATCH(Data!C165,Prefixes!$B$3:$B$22, 1), 1)</f>
        <v>513</v>
      </c>
      <c r="C731" s="37" t="s">
        <v>39</v>
      </c>
      <c r="D731" s="38">
        <v>490161</v>
      </c>
      <c r="E731" s="36" t="s">
        <v>206</v>
      </c>
      <c r="F731" s="38">
        <v>63</v>
      </c>
      <c r="G731" s="38">
        <v>794</v>
      </c>
      <c r="H731" s="38">
        <v>582</v>
      </c>
      <c r="I731" s="38">
        <v>373</v>
      </c>
      <c r="J731" s="38">
        <v>889</v>
      </c>
      <c r="K731" s="38">
        <v>154</v>
      </c>
      <c r="L731" s="38">
        <v>553</v>
      </c>
      <c r="M731" s="38">
        <v>467</v>
      </c>
      <c r="N731" s="38">
        <v>75</v>
      </c>
      <c r="O731" s="38">
        <v>142</v>
      </c>
      <c r="P731" s="38">
        <v>617</v>
      </c>
      <c r="Q731" s="38">
        <v>149</v>
      </c>
      <c r="R731" s="38">
        <v>41</v>
      </c>
      <c r="S731" s="38">
        <f>SUM(Table1[[#This Row],[January]:[December]])</f>
        <v>4836</v>
      </c>
    </row>
    <row r="732" spans="1:19" hidden="1">
      <c r="A732" s="38" t="str">
        <f>_xlfn.CONCAT(B732,"-",C732)</f>
        <v>511-Gas Chromatographs</v>
      </c>
      <c r="B732" s="38">
        <f>INDEX(Prefixes!$A$3:$B$22, MATCH(Data!C690,Prefixes!$B$3:$B$22, 1), 1)</f>
        <v>511</v>
      </c>
      <c r="C732" s="37" t="s">
        <v>115</v>
      </c>
      <c r="D732" s="38">
        <v>490686</v>
      </c>
      <c r="E732" s="36" t="s">
        <v>377</v>
      </c>
      <c r="F732" s="38">
        <v>10</v>
      </c>
      <c r="G732" s="38">
        <v>124</v>
      </c>
      <c r="H732" s="38">
        <v>579</v>
      </c>
      <c r="I732" s="38">
        <v>610</v>
      </c>
      <c r="J732" s="38">
        <v>987</v>
      </c>
      <c r="K732" s="38">
        <v>138</v>
      </c>
      <c r="L732" s="38">
        <v>315</v>
      </c>
      <c r="M732" s="38">
        <v>226</v>
      </c>
      <c r="N732" s="38">
        <v>595</v>
      </c>
      <c r="O732" s="38">
        <v>193</v>
      </c>
      <c r="P732" s="38">
        <v>41</v>
      </c>
      <c r="Q732" s="38">
        <v>582</v>
      </c>
      <c r="R732" s="38">
        <v>426</v>
      </c>
      <c r="S732" s="38">
        <f>SUM(Table1[[#This Row],[January]:[December]])</f>
        <v>4816</v>
      </c>
    </row>
    <row r="733" spans="1:19" hidden="1">
      <c r="A733" s="38" t="str">
        <f>_xlfn.CONCAT(B733,"-",C733)</f>
        <v>505-Centrifuges</v>
      </c>
      <c r="B733" s="38">
        <f>INDEX(Prefixes!$A$3:$B$22, MATCH(Data!C356,Prefixes!$B$3:$B$22, 1), 1)</f>
        <v>505</v>
      </c>
      <c r="C733" s="37" t="s">
        <v>43</v>
      </c>
      <c r="D733" s="38">
        <v>490352</v>
      </c>
      <c r="E733" s="36" t="s">
        <v>796</v>
      </c>
      <c r="F733" s="38">
        <v>15</v>
      </c>
      <c r="G733" s="38">
        <v>224</v>
      </c>
      <c r="H733" s="38">
        <v>248</v>
      </c>
      <c r="I733" s="38">
        <v>33</v>
      </c>
      <c r="J733" s="38">
        <v>455</v>
      </c>
      <c r="K733" s="38">
        <v>857</v>
      </c>
      <c r="L733" s="38">
        <v>445</v>
      </c>
      <c r="M733" s="38">
        <v>693</v>
      </c>
      <c r="N733" s="38">
        <v>159</v>
      </c>
      <c r="O733" s="38">
        <v>162</v>
      </c>
      <c r="P733" s="38">
        <v>325</v>
      </c>
      <c r="Q733" s="38">
        <v>787</v>
      </c>
      <c r="R733" s="38">
        <v>410</v>
      </c>
      <c r="S733" s="38">
        <f>SUM(Table1[[#This Row],[January]:[December]])</f>
        <v>4798</v>
      </c>
    </row>
    <row r="734" spans="1:19" hidden="1">
      <c r="A734" s="38" t="str">
        <f>_xlfn.CONCAT(B734,"-",C734)</f>
        <v>519-Centrifuges</v>
      </c>
      <c r="B734" s="38">
        <f>INDEX(Prefixes!$A$3:$B$22, MATCH(Data!C521,Prefixes!$B$3:$B$22, 1), 1)</f>
        <v>519</v>
      </c>
      <c r="C734" s="37" t="s">
        <v>43</v>
      </c>
      <c r="D734" s="38">
        <v>490517</v>
      </c>
      <c r="E734" s="36" t="s">
        <v>586</v>
      </c>
      <c r="F734" s="38">
        <v>71</v>
      </c>
      <c r="G734" s="38">
        <v>97</v>
      </c>
      <c r="H734" s="38">
        <v>428</v>
      </c>
      <c r="I734" s="38">
        <v>934</v>
      </c>
      <c r="J734" s="38">
        <v>35</v>
      </c>
      <c r="K734" s="38">
        <v>379</v>
      </c>
      <c r="L734" s="38">
        <v>339</v>
      </c>
      <c r="M734" s="38">
        <v>706</v>
      </c>
      <c r="N734" s="38">
        <v>141</v>
      </c>
      <c r="O734" s="38">
        <v>979</v>
      </c>
      <c r="P734" s="38">
        <v>261</v>
      </c>
      <c r="Q734" s="38">
        <v>341</v>
      </c>
      <c r="R734" s="38">
        <v>145</v>
      </c>
      <c r="S734" s="38">
        <f>SUM(Table1[[#This Row],[January]:[December]])</f>
        <v>4785</v>
      </c>
    </row>
    <row r="735" spans="1:19" ht="29.5" hidden="1">
      <c r="A735" s="38" t="str">
        <f>_xlfn.CONCAT(B735,"-",C735)</f>
        <v>529-Balances</v>
      </c>
      <c r="B735" s="38">
        <f>INDEX(Prefixes!$A$3:$B$22, MATCH(Data!C99,Prefixes!$B$3:$B$22, 1), 1)</f>
        <v>529</v>
      </c>
      <c r="C735" s="37" t="s">
        <v>75</v>
      </c>
      <c r="D735" s="38">
        <v>490095</v>
      </c>
      <c r="E735" s="36" t="s">
        <v>374</v>
      </c>
      <c r="F735" s="38">
        <v>45</v>
      </c>
      <c r="G735" s="38">
        <v>289</v>
      </c>
      <c r="H735" s="38">
        <v>725</v>
      </c>
      <c r="I735" s="38">
        <v>81</v>
      </c>
      <c r="J735" s="38">
        <v>427</v>
      </c>
      <c r="K735" s="38">
        <v>464</v>
      </c>
      <c r="L735" s="38">
        <v>352</v>
      </c>
      <c r="M735" s="38">
        <v>68</v>
      </c>
      <c r="N735" s="38">
        <v>114</v>
      </c>
      <c r="O735" s="38">
        <v>817</v>
      </c>
      <c r="P735" s="38">
        <v>275</v>
      </c>
      <c r="Q735" s="38">
        <v>916</v>
      </c>
      <c r="R735" s="38">
        <v>250</v>
      </c>
      <c r="S735" s="38">
        <f>SUM(Table1[[#This Row],[January]:[December]])</f>
        <v>4778</v>
      </c>
    </row>
    <row r="736" spans="1:19" hidden="1">
      <c r="A736" s="38" t="str">
        <f>_xlfn.CONCAT(B736,"-",C736)</f>
        <v>513-Centrifuges</v>
      </c>
      <c r="B736" s="38">
        <f>INDEX(Prefixes!$A$3:$B$22, MATCH(Data!C452,Prefixes!$B$3:$B$22, 1), 1)</f>
        <v>513</v>
      </c>
      <c r="C736" s="37" t="s">
        <v>43</v>
      </c>
      <c r="D736" s="38">
        <v>490448</v>
      </c>
      <c r="E736" s="36" t="s">
        <v>290</v>
      </c>
      <c r="F736" s="38">
        <v>61</v>
      </c>
      <c r="G736" s="38">
        <v>365</v>
      </c>
      <c r="H736" s="38">
        <v>51</v>
      </c>
      <c r="I736" s="38">
        <v>256</v>
      </c>
      <c r="J736" s="38">
        <v>536</v>
      </c>
      <c r="K736" s="38">
        <v>322</v>
      </c>
      <c r="L736" s="38">
        <v>470</v>
      </c>
      <c r="M736" s="38">
        <v>966</v>
      </c>
      <c r="N736" s="38">
        <v>508</v>
      </c>
      <c r="O736" s="38">
        <v>355</v>
      </c>
      <c r="P736" s="38">
        <v>350</v>
      </c>
      <c r="Q736" s="38">
        <v>508</v>
      </c>
      <c r="R736" s="38">
        <v>88</v>
      </c>
      <c r="S736" s="38">
        <f>SUM(Table1[[#This Row],[January]:[December]])</f>
        <v>4775</v>
      </c>
    </row>
    <row r="737" spans="1:19" hidden="1">
      <c r="A737" s="38" t="str">
        <f>_xlfn.CONCAT(B737,"-",C737)</f>
        <v>513-Autoclave</v>
      </c>
      <c r="B737" s="38">
        <f>INDEX(Prefixes!$A$3:$B$22, MATCH(Data!C46,Prefixes!$B$3:$B$22, 1), 1)</f>
        <v>513</v>
      </c>
      <c r="C737" s="37" t="s">
        <v>82</v>
      </c>
      <c r="D737" s="38">
        <v>490042</v>
      </c>
      <c r="E737" s="36" t="s">
        <v>203</v>
      </c>
      <c r="F737" s="38">
        <v>74</v>
      </c>
      <c r="G737" s="38">
        <v>15</v>
      </c>
      <c r="H737" s="38">
        <v>849</v>
      </c>
      <c r="I737" s="38">
        <v>506</v>
      </c>
      <c r="J737" s="38">
        <v>262</v>
      </c>
      <c r="K737" s="38">
        <v>263</v>
      </c>
      <c r="L737" s="38">
        <v>879</v>
      </c>
      <c r="M737" s="38">
        <v>451</v>
      </c>
      <c r="N737" s="38">
        <v>364</v>
      </c>
      <c r="O737" s="38">
        <v>452</v>
      </c>
      <c r="P737" s="38">
        <v>533</v>
      </c>
      <c r="Q737" s="38">
        <v>98</v>
      </c>
      <c r="R737" s="38">
        <v>100</v>
      </c>
      <c r="S737" s="38">
        <f>SUM(Table1[[#This Row],[January]:[December]])</f>
        <v>4772</v>
      </c>
    </row>
    <row r="738" spans="1:19" hidden="1">
      <c r="A738" s="38" t="str">
        <f>_xlfn.CONCAT(B738,"-",C738)</f>
        <v>509-Fermentors</v>
      </c>
      <c r="B738" s="38">
        <f>INDEX(Prefixes!$A$3:$B$22, MATCH(Data!C669,Prefixes!$B$3:$B$22, 1), 1)</f>
        <v>509</v>
      </c>
      <c r="C738" s="37" t="s">
        <v>130</v>
      </c>
      <c r="D738" s="38">
        <v>490665</v>
      </c>
      <c r="E738" s="36" t="s">
        <v>154</v>
      </c>
      <c r="F738" s="38">
        <v>10</v>
      </c>
      <c r="G738" s="38">
        <v>128</v>
      </c>
      <c r="H738" s="38">
        <v>639</v>
      </c>
      <c r="I738" s="38">
        <v>518</v>
      </c>
      <c r="J738" s="38">
        <v>366</v>
      </c>
      <c r="K738" s="38">
        <v>407</v>
      </c>
      <c r="L738" s="38">
        <v>93</v>
      </c>
      <c r="M738" s="38">
        <v>629</v>
      </c>
      <c r="N738" s="38">
        <v>971</v>
      </c>
      <c r="O738" s="38">
        <v>138</v>
      </c>
      <c r="P738" s="38">
        <v>43</v>
      </c>
      <c r="Q738" s="38">
        <v>526</v>
      </c>
      <c r="R738" s="38">
        <v>314</v>
      </c>
      <c r="S738" s="38">
        <f>SUM(Table1[[#This Row],[January]:[December]])</f>
        <v>4772</v>
      </c>
    </row>
    <row r="739" spans="1:19" hidden="1">
      <c r="A739" s="38" t="str">
        <f>_xlfn.CONCAT(B739,"-",C739)</f>
        <v>505-Analyzer</v>
      </c>
      <c r="B739" s="38">
        <f>INDEX(Prefixes!$A$3:$B$22, MATCH(Data!C32,Prefixes!$B$3:$B$22, 1), 1)</f>
        <v>505</v>
      </c>
      <c r="C739" s="37" t="s">
        <v>56</v>
      </c>
      <c r="D739" s="38">
        <v>490028</v>
      </c>
      <c r="E739" s="36" t="s">
        <v>786</v>
      </c>
      <c r="F739" s="38">
        <v>18</v>
      </c>
      <c r="G739" s="38">
        <v>4</v>
      </c>
      <c r="H739" s="38">
        <v>717</v>
      </c>
      <c r="I739" s="38">
        <v>388</v>
      </c>
      <c r="J739" s="38">
        <v>672</v>
      </c>
      <c r="K739" s="38">
        <v>381</v>
      </c>
      <c r="L739" s="38">
        <v>518</v>
      </c>
      <c r="M739" s="38">
        <v>223</v>
      </c>
      <c r="N739" s="38">
        <v>805</v>
      </c>
      <c r="O739" s="38">
        <v>159</v>
      </c>
      <c r="P739" s="38">
        <v>483</v>
      </c>
      <c r="Q739" s="38">
        <v>71</v>
      </c>
      <c r="R739" s="38">
        <v>346</v>
      </c>
      <c r="S739" s="38">
        <f>SUM(Table1[[#This Row],[January]:[December]])</f>
        <v>4767</v>
      </c>
    </row>
    <row r="740" spans="1:19" hidden="1">
      <c r="A740" s="38" t="str">
        <f>_xlfn.CONCAT(B740,"-",C740)</f>
        <v>513-Evaporators</v>
      </c>
      <c r="B740" s="38">
        <f>INDEX(Prefixes!$A$3:$B$22, MATCH(Data!C661,Prefixes!$B$3:$B$22, 1), 1)</f>
        <v>513</v>
      </c>
      <c r="C740" s="37" t="s">
        <v>63</v>
      </c>
      <c r="D740" s="38">
        <v>490657</v>
      </c>
      <c r="E740" s="36" t="s">
        <v>730</v>
      </c>
      <c r="F740" s="38">
        <v>16</v>
      </c>
      <c r="G740" s="38">
        <v>712</v>
      </c>
      <c r="H740" s="38">
        <v>908</v>
      </c>
      <c r="I740" s="38">
        <v>69</v>
      </c>
      <c r="J740" s="38">
        <v>775</v>
      </c>
      <c r="K740" s="38">
        <v>220</v>
      </c>
      <c r="L740" s="38">
        <v>645</v>
      </c>
      <c r="M740" s="38">
        <v>565</v>
      </c>
      <c r="N740" s="38">
        <v>74</v>
      </c>
      <c r="O740" s="38">
        <v>318</v>
      </c>
      <c r="P740" s="38">
        <v>229</v>
      </c>
      <c r="Q740" s="38">
        <v>22</v>
      </c>
      <c r="R740" s="38">
        <v>226</v>
      </c>
      <c r="S740" s="38">
        <f>SUM(Table1[[#This Row],[January]:[December]])</f>
        <v>4763</v>
      </c>
    </row>
    <row r="741" spans="1:19" ht="29.5" hidden="1">
      <c r="A741" s="38" t="str">
        <f>_xlfn.CONCAT(B741,"-",C741)</f>
        <v>501-Evaporators</v>
      </c>
      <c r="B741" s="38">
        <f>INDEX(Prefixes!$A$3:$B$22, MATCH(Data!C655,Prefixes!$B$3:$B$22, 1), 1)</f>
        <v>501</v>
      </c>
      <c r="C741" s="37" t="s">
        <v>63</v>
      </c>
      <c r="D741" s="38">
        <v>490651</v>
      </c>
      <c r="E741" s="36" t="s">
        <v>669</v>
      </c>
      <c r="F741" s="38">
        <v>34</v>
      </c>
      <c r="G741" s="38">
        <v>866</v>
      </c>
      <c r="H741" s="38">
        <v>482</v>
      </c>
      <c r="I741" s="38">
        <v>240</v>
      </c>
      <c r="J741" s="38">
        <v>139</v>
      </c>
      <c r="K741" s="38">
        <v>610</v>
      </c>
      <c r="L741" s="38">
        <v>420</v>
      </c>
      <c r="M741" s="38">
        <v>517</v>
      </c>
      <c r="N741" s="38">
        <v>683</v>
      </c>
      <c r="O741" s="38">
        <v>256</v>
      </c>
      <c r="P741" s="38">
        <v>295</v>
      </c>
      <c r="Q741" s="38">
        <v>59</v>
      </c>
      <c r="R741" s="38">
        <v>188</v>
      </c>
      <c r="S741" s="38">
        <f>SUM(Table1[[#This Row],[January]:[December]])</f>
        <v>4755</v>
      </c>
    </row>
    <row r="742" spans="1:19" hidden="1">
      <c r="A742" s="38" t="str">
        <f>_xlfn.CONCAT(B742,"-",C742)</f>
        <v>513-Spectrophotometers</v>
      </c>
      <c r="B742" s="38">
        <f>INDEX(Prefixes!$A$3:$B$22, MATCH(Data!C803,Prefixes!$B$3:$B$22, 1), 1)</f>
        <v>513</v>
      </c>
      <c r="C742" s="37" t="s">
        <v>41</v>
      </c>
      <c r="D742" s="38">
        <v>490799</v>
      </c>
      <c r="E742" s="36" t="s">
        <v>271</v>
      </c>
      <c r="F742" s="38">
        <v>9</v>
      </c>
      <c r="G742" s="38">
        <v>67</v>
      </c>
      <c r="H742" s="38">
        <v>466</v>
      </c>
      <c r="I742" s="38">
        <v>106</v>
      </c>
      <c r="J742" s="38">
        <v>620</v>
      </c>
      <c r="K742" s="38">
        <v>802</v>
      </c>
      <c r="L742" s="38">
        <v>10</v>
      </c>
      <c r="M742" s="38">
        <v>495</v>
      </c>
      <c r="N742" s="38">
        <v>934</v>
      </c>
      <c r="O742" s="38">
        <v>135</v>
      </c>
      <c r="P742" s="38">
        <v>31</v>
      </c>
      <c r="Q742" s="38">
        <v>139</v>
      </c>
      <c r="R742" s="38">
        <v>945</v>
      </c>
      <c r="S742" s="38">
        <f>SUM(Table1[[#This Row],[January]:[December]])</f>
        <v>4750</v>
      </c>
    </row>
    <row r="743" spans="1:19" ht="29.5" hidden="1">
      <c r="A743" s="38" t="str">
        <f>_xlfn.CONCAT(B743,"-",C743)</f>
        <v>513-Evaporators</v>
      </c>
      <c r="B743" s="38">
        <f>INDEX(Prefixes!$A$3:$B$22, MATCH(Data!C636,Prefixes!$B$3:$B$22, 1), 1)</f>
        <v>513</v>
      </c>
      <c r="C743" s="37" t="s">
        <v>63</v>
      </c>
      <c r="D743" s="38">
        <v>490632</v>
      </c>
      <c r="E743" s="36" t="s">
        <v>643</v>
      </c>
      <c r="F743" s="38">
        <v>17</v>
      </c>
      <c r="G743" s="38">
        <v>1</v>
      </c>
      <c r="H743" s="38">
        <v>196</v>
      </c>
      <c r="I743" s="38">
        <v>760</v>
      </c>
      <c r="J743" s="38">
        <v>487</v>
      </c>
      <c r="K743" s="38">
        <v>438</v>
      </c>
      <c r="L743" s="38">
        <v>690</v>
      </c>
      <c r="M743" s="38">
        <v>860</v>
      </c>
      <c r="N743" s="38">
        <v>109</v>
      </c>
      <c r="O743" s="38">
        <v>354</v>
      </c>
      <c r="P743" s="38">
        <v>10</v>
      </c>
      <c r="Q743" s="38">
        <v>568</v>
      </c>
      <c r="R743" s="38">
        <v>264</v>
      </c>
      <c r="S743" s="38">
        <f>SUM(Table1[[#This Row],[January]:[December]])</f>
        <v>4737</v>
      </c>
    </row>
    <row r="744" spans="1:19" hidden="1">
      <c r="A744" s="38" t="str">
        <f>_xlfn.CONCAT(B744,"-",C744)</f>
        <v>513-Centrifuges</v>
      </c>
      <c r="B744" s="38">
        <f>INDEX(Prefixes!$A$3:$B$22, MATCH(Data!C584,Prefixes!$B$3:$B$22, 1), 1)</f>
        <v>513</v>
      </c>
      <c r="C744" s="37" t="s">
        <v>43</v>
      </c>
      <c r="D744" s="38">
        <v>490580</v>
      </c>
      <c r="E744" s="36" t="s">
        <v>863</v>
      </c>
      <c r="F744" s="38">
        <v>67</v>
      </c>
      <c r="G744" s="38">
        <v>900</v>
      </c>
      <c r="H744" s="38">
        <v>421</v>
      </c>
      <c r="I744" s="38">
        <v>275</v>
      </c>
      <c r="J744" s="38">
        <v>22</v>
      </c>
      <c r="K744" s="38">
        <v>237</v>
      </c>
      <c r="L744" s="38">
        <v>423</v>
      </c>
      <c r="M744" s="38">
        <v>449</v>
      </c>
      <c r="N744" s="38">
        <v>635</v>
      </c>
      <c r="O744" s="38">
        <v>474</v>
      </c>
      <c r="P744" s="38">
        <v>338</v>
      </c>
      <c r="Q744" s="38">
        <v>489</v>
      </c>
      <c r="R744" s="38">
        <v>69</v>
      </c>
      <c r="S744" s="38">
        <f>SUM(Table1[[#This Row],[January]:[December]])</f>
        <v>4732</v>
      </c>
    </row>
    <row r="745" spans="1:19" hidden="1">
      <c r="A745" s="38" t="str">
        <f>_xlfn.CONCAT(B745,"-",C745)</f>
        <v>531-Centrifuges</v>
      </c>
      <c r="B745" s="38">
        <f>INDEX(Prefixes!$A$3:$B$22, MATCH(Data!C467,Prefixes!$B$3:$B$22, 1), 1)</f>
        <v>531</v>
      </c>
      <c r="C745" s="37" t="s">
        <v>43</v>
      </c>
      <c r="D745" s="38">
        <v>490463</v>
      </c>
      <c r="E745" s="36" t="s">
        <v>330</v>
      </c>
      <c r="F745" s="38">
        <v>91</v>
      </c>
      <c r="G745" s="38">
        <v>159</v>
      </c>
      <c r="H745" s="38">
        <v>315</v>
      </c>
      <c r="I745" s="38">
        <v>940</v>
      </c>
      <c r="J745" s="38">
        <v>65</v>
      </c>
      <c r="K745" s="38">
        <v>532</v>
      </c>
      <c r="L745" s="38">
        <v>511</v>
      </c>
      <c r="M745" s="38">
        <v>29</v>
      </c>
      <c r="N745" s="38">
        <v>160</v>
      </c>
      <c r="O745" s="38">
        <v>821</v>
      </c>
      <c r="P745" s="38">
        <v>640</v>
      </c>
      <c r="Q745" s="38">
        <v>356</v>
      </c>
      <c r="R745" s="38">
        <v>201</v>
      </c>
      <c r="S745" s="38">
        <f>SUM(Table1[[#This Row],[January]:[December]])</f>
        <v>4729</v>
      </c>
    </row>
    <row r="746" spans="1:19" hidden="1">
      <c r="A746" s="38" t="str">
        <f>_xlfn.CONCAT(B746,"-",C746)</f>
        <v>513-Bath</v>
      </c>
      <c r="B746" s="38">
        <f>INDEX(Prefixes!$A$3:$B$22, MATCH(Data!C184,Prefixes!$B$3:$B$22, 1), 1)</f>
        <v>513</v>
      </c>
      <c r="C746" s="37" t="s">
        <v>39</v>
      </c>
      <c r="D746" s="38">
        <v>490180</v>
      </c>
      <c r="E746" s="36" t="s">
        <v>384</v>
      </c>
      <c r="F746" s="38">
        <v>87</v>
      </c>
      <c r="G746" s="38">
        <v>77</v>
      </c>
      <c r="H746" s="38">
        <v>920</v>
      </c>
      <c r="I746" s="38">
        <v>14</v>
      </c>
      <c r="J746" s="38">
        <v>152</v>
      </c>
      <c r="K746" s="38">
        <v>574</v>
      </c>
      <c r="L746" s="38">
        <v>286</v>
      </c>
      <c r="M746" s="38">
        <v>6</v>
      </c>
      <c r="N746" s="38">
        <v>96</v>
      </c>
      <c r="O746" s="38">
        <v>563</v>
      </c>
      <c r="P746" s="38">
        <v>358</v>
      </c>
      <c r="Q746" s="38">
        <v>883</v>
      </c>
      <c r="R746" s="38">
        <v>799</v>
      </c>
      <c r="S746" s="38">
        <f>SUM(Table1[[#This Row],[January]:[December]])</f>
        <v>4728</v>
      </c>
    </row>
    <row r="747" spans="1:19" hidden="1">
      <c r="A747" s="38" t="str">
        <f>_xlfn.CONCAT(B747,"-",C747)</f>
        <v>531-Centrifuges</v>
      </c>
      <c r="B747" s="38">
        <f>INDEX(Prefixes!$A$3:$B$22, MATCH(Data!C507,Prefixes!$B$3:$B$22, 1), 1)</f>
        <v>531</v>
      </c>
      <c r="C747" s="37" t="s">
        <v>43</v>
      </c>
      <c r="D747" s="38">
        <v>490503</v>
      </c>
      <c r="E747" s="36" t="s">
        <v>508</v>
      </c>
      <c r="F747" s="38">
        <v>15</v>
      </c>
      <c r="G747" s="38">
        <v>342</v>
      </c>
      <c r="H747" s="38">
        <v>191</v>
      </c>
      <c r="I747" s="38">
        <v>938</v>
      </c>
      <c r="J747" s="38">
        <v>683</v>
      </c>
      <c r="K747" s="38">
        <v>137</v>
      </c>
      <c r="L747" s="38">
        <v>326</v>
      </c>
      <c r="M747" s="38">
        <v>74</v>
      </c>
      <c r="N747" s="38">
        <v>346</v>
      </c>
      <c r="O747" s="38">
        <v>140</v>
      </c>
      <c r="P747" s="38">
        <v>658</v>
      </c>
      <c r="Q747" s="38">
        <v>237</v>
      </c>
      <c r="R747" s="38">
        <v>656</v>
      </c>
      <c r="S747" s="38">
        <f>SUM(Table1[[#This Row],[January]:[December]])</f>
        <v>4728</v>
      </c>
    </row>
    <row r="748" spans="1:19" hidden="1">
      <c r="A748" s="38" t="str">
        <f>_xlfn.CONCAT(B748,"-",C748)</f>
        <v>517-Centrifuges</v>
      </c>
      <c r="B748" s="38">
        <f>INDEX(Prefixes!$A$3:$B$22, MATCH(Data!C345,Prefixes!$B$3:$B$22, 1), 1)</f>
        <v>517</v>
      </c>
      <c r="C748" s="37" t="s">
        <v>43</v>
      </c>
      <c r="D748" s="38">
        <v>490341</v>
      </c>
      <c r="E748" s="36" t="s">
        <v>209</v>
      </c>
      <c r="F748" s="38">
        <v>54</v>
      </c>
      <c r="G748" s="38">
        <v>91</v>
      </c>
      <c r="H748" s="38">
        <v>357</v>
      </c>
      <c r="I748" s="38">
        <v>624</v>
      </c>
      <c r="J748" s="38">
        <v>635</v>
      </c>
      <c r="K748" s="38">
        <v>856</v>
      </c>
      <c r="L748" s="38">
        <v>201</v>
      </c>
      <c r="M748" s="38">
        <v>586</v>
      </c>
      <c r="N748" s="38">
        <v>745</v>
      </c>
      <c r="O748" s="38">
        <v>363</v>
      </c>
      <c r="P748" s="38">
        <v>67</v>
      </c>
      <c r="Q748" s="38">
        <v>41</v>
      </c>
      <c r="R748" s="38">
        <v>160</v>
      </c>
      <c r="S748" s="38">
        <f>SUM(Table1[[#This Row],[January]:[December]])</f>
        <v>4726</v>
      </c>
    </row>
    <row r="749" spans="1:19" ht="59" hidden="1">
      <c r="A749" s="38" t="str">
        <f>_xlfn.CONCAT(B749,"-",C749)</f>
        <v>505-Spectrophotometers</v>
      </c>
      <c r="B749" s="38">
        <f>INDEX(Prefixes!$A$3:$B$22, MATCH(Data!C809,Prefixes!$B$3:$B$22, 1), 1)</f>
        <v>505</v>
      </c>
      <c r="C749" s="37" t="s">
        <v>41</v>
      </c>
      <c r="D749" s="38">
        <v>490805</v>
      </c>
      <c r="E749" s="36" t="s">
        <v>557</v>
      </c>
      <c r="F749" s="38">
        <v>94</v>
      </c>
      <c r="G749" s="38">
        <v>284</v>
      </c>
      <c r="H749" s="38">
        <v>804</v>
      </c>
      <c r="I749" s="38">
        <v>622</v>
      </c>
      <c r="J749" s="38">
        <v>119</v>
      </c>
      <c r="K749" s="38">
        <v>274</v>
      </c>
      <c r="L749" s="38">
        <v>566</v>
      </c>
      <c r="M749" s="38">
        <v>103</v>
      </c>
      <c r="N749" s="38">
        <v>25</v>
      </c>
      <c r="O749" s="38">
        <v>19</v>
      </c>
      <c r="P749" s="38">
        <v>157</v>
      </c>
      <c r="Q749" s="38">
        <v>937</v>
      </c>
      <c r="R749" s="38">
        <v>811</v>
      </c>
      <c r="S749" s="38">
        <f>SUM(Table1[[#This Row],[January]:[December]])</f>
        <v>4721</v>
      </c>
    </row>
    <row r="750" spans="1:19" hidden="1">
      <c r="A750" s="38" t="str">
        <f>_xlfn.CONCAT(B750,"-",C750)</f>
        <v>507-Bath</v>
      </c>
      <c r="B750" s="38">
        <f>INDEX(Prefixes!$A$3:$B$22, MATCH(Data!C214,Prefixes!$B$3:$B$22, 1), 1)</f>
        <v>507</v>
      </c>
      <c r="C750" s="37" t="s">
        <v>39</v>
      </c>
      <c r="D750" s="38">
        <v>490210</v>
      </c>
      <c r="E750" s="36" t="s">
        <v>466</v>
      </c>
      <c r="F750" s="38">
        <v>65</v>
      </c>
      <c r="G750" s="38">
        <v>105</v>
      </c>
      <c r="H750" s="38">
        <v>54</v>
      </c>
      <c r="I750" s="38">
        <v>14</v>
      </c>
      <c r="J750" s="38">
        <v>295</v>
      </c>
      <c r="K750" s="38">
        <v>125</v>
      </c>
      <c r="L750" s="38">
        <v>759</v>
      </c>
      <c r="M750" s="38">
        <v>785</v>
      </c>
      <c r="N750" s="38">
        <v>558</v>
      </c>
      <c r="O750" s="38">
        <v>331</v>
      </c>
      <c r="P750" s="38">
        <v>675</v>
      </c>
      <c r="Q750" s="38">
        <v>977</v>
      </c>
      <c r="R750" s="38">
        <v>39</v>
      </c>
      <c r="S750" s="38">
        <f>SUM(Table1[[#This Row],[January]:[December]])</f>
        <v>4717</v>
      </c>
    </row>
    <row r="751" spans="1:19" hidden="1">
      <c r="A751" s="38" t="str">
        <f>_xlfn.CONCAT(B751,"-",C751)</f>
        <v>507-Furnace</v>
      </c>
      <c r="B751" s="38">
        <f>INDEX(Prefixes!$A$3:$B$22, MATCH(Data!C676,Prefixes!$B$3:$B$22, 1), 1)</f>
        <v>507</v>
      </c>
      <c r="C751" s="37" t="s">
        <v>141</v>
      </c>
      <c r="D751" s="38">
        <v>490672</v>
      </c>
      <c r="E751" s="36" t="s">
        <v>148</v>
      </c>
      <c r="F751" s="38">
        <v>18</v>
      </c>
      <c r="G751" s="38">
        <v>227</v>
      </c>
      <c r="H751" s="38">
        <v>158</v>
      </c>
      <c r="I751" s="38">
        <v>136</v>
      </c>
      <c r="J751" s="38">
        <v>223</v>
      </c>
      <c r="K751" s="38">
        <v>529</v>
      </c>
      <c r="L751" s="38">
        <v>970</v>
      </c>
      <c r="M751" s="38">
        <v>944</v>
      </c>
      <c r="N751" s="38">
        <v>130</v>
      </c>
      <c r="O751" s="38">
        <v>168</v>
      </c>
      <c r="P751" s="38">
        <v>135</v>
      </c>
      <c r="Q751" s="38">
        <v>649</v>
      </c>
      <c r="R751" s="38">
        <v>448</v>
      </c>
      <c r="S751" s="38">
        <f>SUM(Table1[[#This Row],[January]:[December]])</f>
        <v>4717</v>
      </c>
    </row>
    <row r="752" spans="1:19" hidden="1">
      <c r="A752" s="38" t="str">
        <f>_xlfn.CONCAT(B752,"-",C752)</f>
        <v>513-Cell Harvesters</v>
      </c>
      <c r="B752" s="38">
        <f>INDEX(Prefixes!$A$3:$B$22, MATCH(Data!C334,Prefixes!$B$3:$B$22, 1), 1)</f>
        <v>513</v>
      </c>
      <c r="C752" s="37" t="s">
        <v>71</v>
      </c>
      <c r="D752" s="38">
        <v>490330</v>
      </c>
      <c r="E752" s="36" t="s">
        <v>72</v>
      </c>
      <c r="F752" s="38">
        <v>14</v>
      </c>
      <c r="G752" s="38">
        <v>589</v>
      </c>
      <c r="H752" s="38">
        <v>504</v>
      </c>
      <c r="I752" s="38">
        <v>282</v>
      </c>
      <c r="J752" s="38">
        <v>273</v>
      </c>
      <c r="K752" s="38">
        <v>933</v>
      </c>
      <c r="L752" s="38">
        <v>680</v>
      </c>
      <c r="M752" s="38">
        <v>38</v>
      </c>
      <c r="N752" s="38">
        <v>393</v>
      </c>
      <c r="O752" s="38">
        <v>49</v>
      </c>
      <c r="P752" s="38">
        <v>321</v>
      </c>
      <c r="Q752" s="38">
        <v>620</v>
      </c>
      <c r="R752" s="38">
        <v>28</v>
      </c>
      <c r="S752" s="38">
        <f>SUM(Table1[[#This Row],[January]:[December]])</f>
        <v>4710</v>
      </c>
    </row>
    <row r="753" spans="1:19" hidden="1">
      <c r="A753" s="38" t="str">
        <f>_xlfn.CONCAT(B753,"-",C753)</f>
        <v>513-Spectrophotometers</v>
      </c>
      <c r="B753" s="38">
        <f>INDEX(Prefixes!$A$3:$B$22, MATCH(Data!C816,Prefixes!$B$3:$B$22, 1), 1)</f>
        <v>513</v>
      </c>
      <c r="C753" s="37" t="s">
        <v>41</v>
      </c>
      <c r="D753" s="38">
        <v>490812</v>
      </c>
      <c r="E753" s="36" t="s">
        <v>838</v>
      </c>
      <c r="F753" s="38">
        <v>99</v>
      </c>
      <c r="G753" s="38">
        <v>564</v>
      </c>
      <c r="H753" s="38">
        <v>5</v>
      </c>
      <c r="I753" s="38">
        <v>549</v>
      </c>
      <c r="J753" s="38">
        <v>110</v>
      </c>
      <c r="K753" s="38">
        <v>91</v>
      </c>
      <c r="L753" s="38">
        <v>823</v>
      </c>
      <c r="M753" s="38">
        <v>428</v>
      </c>
      <c r="N753" s="38">
        <v>885</v>
      </c>
      <c r="O753" s="38">
        <v>194</v>
      </c>
      <c r="P753" s="38">
        <v>218</v>
      </c>
      <c r="Q753" s="38">
        <v>475</v>
      </c>
      <c r="R753" s="38">
        <v>361</v>
      </c>
      <c r="S753" s="38">
        <f>SUM(Table1[[#This Row],[January]:[December]])</f>
        <v>4703</v>
      </c>
    </row>
    <row r="754" spans="1:19" hidden="1">
      <c r="A754" s="38" t="str">
        <f>_xlfn.CONCAT(B754,"-",C754)</f>
        <v>513-Analyzer</v>
      </c>
      <c r="B754" s="38">
        <f>INDEX(Prefixes!$A$3:$B$22, MATCH(Data!C9,Prefixes!$B$3:$B$22, 1), 1)</f>
        <v>513</v>
      </c>
      <c r="C754" s="37" t="s">
        <v>56</v>
      </c>
      <c r="D754" s="38">
        <v>490005</v>
      </c>
      <c r="E754" s="36" t="s">
        <v>96</v>
      </c>
      <c r="F754" s="38">
        <v>35</v>
      </c>
      <c r="G754" s="38">
        <v>441</v>
      </c>
      <c r="H754" s="38">
        <v>349</v>
      </c>
      <c r="I754" s="38">
        <v>820</v>
      </c>
      <c r="J754" s="38">
        <v>519</v>
      </c>
      <c r="K754" s="38">
        <v>309</v>
      </c>
      <c r="L754" s="38">
        <v>469</v>
      </c>
      <c r="M754" s="38">
        <v>31</v>
      </c>
      <c r="N754" s="38">
        <v>68</v>
      </c>
      <c r="O754" s="38">
        <v>603</v>
      </c>
      <c r="P754" s="38">
        <v>188</v>
      </c>
      <c r="Q754" s="38">
        <v>82</v>
      </c>
      <c r="R754" s="38">
        <v>810</v>
      </c>
      <c r="S754" s="38">
        <f>SUM(Table1[[#This Row],[January]:[December]])</f>
        <v>4689</v>
      </c>
    </row>
    <row r="755" spans="1:19" ht="29.5" hidden="1">
      <c r="A755" s="38" t="str">
        <f>_xlfn.CONCAT(B755,"-",C755)</f>
        <v>507-Centrifuges</v>
      </c>
      <c r="B755" s="38">
        <f>INDEX(Prefixes!$A$3:$B$22, MATCH(Data!C557,Prefixes!$B$3:$B$22, 1), 1)</f>
        <v>507</v>
      </c>
      <c r="C755" s="37" t="s">
        <v>43</v>
      </c>
      <c r="D755" s="38">
        <v>490553</v>
      </c>
      <c r="E755" s="36" t="s">
        <v>739</v>
      </c>
      <c r="F755" s="38">
        <v>81</v>
      </c>
      <c r="G755" s="38">
        <v>160</v>
      </c>
      <c r="H755" s="38">
        <v>556</v>
      </c>
      <c r="I755" s="38">
        <v>31</v>
      </c>
      <c r="J755" s="38">
        <v>123</v>
      </c>
      <c r="K755" s="38">
        <v>213</v>
      </c>
      <c r="L755" s="38">
        <v>513</v>
      </c>
      <c r="M755" s="38">
        <v>319</v>
      </c>
      <c r="N755" s="38">
        <v>769</v>
      </c>
      <c r="O755" s="38">
        <v>388</v>
      </c>
      <c r="P755" s="38">
        <v>460</v>
      </c>
      <c r="Q755" s="38">
        <v>376</v>
      </c>
      <c r="R755" s="38">
        <v>780</v>
      </c>
      <c r="S755" s="38">
        <f>SUM(Table1[[#This Row],[January]:[December]])</f>
        <v>4688</v>
      </c>
    </row>
    <row r="756" spans="1:19" ht="29.5" hidden="1">
      <c r="A756" s="38" t="str">
        <f>_xlfn.CONCAT(B756,"-",C756)</f>
        <v>531-Balances</v>
      </c>
      <c r="B756" s="38">
        <f>INDEX(Prefixes!$A$3:$B$22, MATCH(Data!C105,Prefixes!$B$3:$B$22, 1), 1)</f>
        <v>531</v>
      </c>
      <c r="C756" s="37" t="s">
        <v>75</v>
      </c>
      <c r="D756" s="38">
        <v>490101</v>
      </c>
      <c r="E756" s="36" t="s">
        <v>448</v>
      </c>
      <c r="F756" s="38">
        <v>72</v>
      </c>
      <c r="G756" s="38">
        <v>244</v>
      </c>
      <c r="H756" s="38">
        <v>462</v>
      </c>
      <c r="I756" s="38">
        <v>313</v>
      </c>
      <c r="J756" s="38">
        <v>484</v>
      </c>
      <c r="K756" s="38">
        <v>500</v>
      </c>
      <c r="L756" s="38">
        <v>6</v>
      </c>
      <c r="M756" s="38">
        <v>146</v>
      </c>
      <c r="N756" s="38">
        <v>391</v>
      </c>
      <c r="O756" s="38">
        <v>753</v>
      </c>
      <c r="P756" s="38">
        <v>177</v>
      </c>
      <c r="Q756" s="38">
        <v>457</v>
      </c>
      <c r="R756" s="38">
        <v>754</v>
      </c>
      <c r="S756" s="38">
        <f>SUM(Table1[[#This Row],[January]:[December]])</f>
        <v>4687</v>
      </c>
    </row>
    <row r="757" spans="1:19" hidden="1">
      <c r="A757" s="38" t="str">
        <f>_xlfn.CONCAT(B757,"-",C757)</f>
        <v>513-Bath</v>
      </c>
      <c r="B757" s="38">
        <f>INDEX(Prefixes!$A$3:$B$22, MATCH(Data!C190,Prefixes!$B$3:$B$22, 1), 1)</f>
        <v>513</v>
      </c>
      <c r="C757" s="37" t="s">
        <v>39</v>
      </c>
      <c r="D757" s="38">
        <v>490186</v>
      </c>
      <c r="E757" s="36" t="s">
        <v>421</v>
      </c>
      <c r="F757" s="38">
        <v>56</v>
      </c>
      <c r="G757" s="38">
        <v>938</v>
      </c>
      <c r="H757" s="38">
        <v>914</v>
      </c>
      <c r="I757" s="38">
        <v>398</v>
      </c>
      <c r="J757" s="38">
        <v>389</v>
      </c>
      <c r="K757" s="38">
        <v>863</v>
      </c>
      <c r="L757" s="38">
        <v>0</v>
      </c>
      <c r="M757" s="38">
        <v>490</v>
      </c>
      <c r="N757" s="38">
        <v>50</v>
      </c>
      <c r="O757" s="38">
        <v>58</v>
      </c>
      <c r="P757" s="38">
        <v>104</v>
      </c>
      <c r="Q757" s="38">
        <v>393</v>
      </c>
      <c r="R757" s="38">
        <v>84</v>
      </c>
      <c r="S757" s="38">
        <f>SUM(Table1[[#This Row],[January]:[December]])</f>
        <v>4681</v>
      </c>
    </row>
    <row r="758" spans="1:19" ht="29.5" hidden="1">
      <c r="A758" s="38" t="str">
        <f>_xlfn.CONCAT(B758,"-",C758)</f>
        <v>505-Centrifuges</v>
      </c>
      <c r="B758" s="38">
        <f>INDEX(Prefixes!$A$3:$B$22, MATCH(Data!C457,Prefixes!$B$3:$B$22, 1), 1)</f>
        <v>505</v>
      </c>
      <c r="C758" s="37" t="s">
        <v>43</v>
      </c>
      <c r="D758" s="38">
        <v>490453</v>
      </c>
      <c r="E758" s="36" t="s">
        <v>303</v>
      </c>
      <c r="F758" s="38">
        <v>12</v>
      </c>
      <c r="G758" s="38">
        <v>178</v>
      </c>
      <c r="H758" s="38">
        <v>157</v>
      </c>
      <c r="I758" s="38">
        <v>548</v>
      </c>
      <c r="J758" s="38">
        <v>752</v>
      </c>
      <c r="K758" s="38">
        <v>449</v>
      </c>
      <c r="L758" s="38">
        <v>162</v>
      </c>
      <c r="M758" s="38">
        <v>550</v>
      </c>
      <c r="N758" s="38">
        <v>447</v>
      </c>
      <c r="O758" s="38">
        <v>432</v>
      </c>
      <c r="P758" s="38">
        <v>184</v>
      </c>
      <c r="Q758" s="38">
        <v>118</v>
      </c>
      <c r="R758" s="38">
        <v>692</v>
      </c>
      <c r="S758" s="38">
        <f>SUM(Table1[[#This Row],[January]:[December]])</f>
        <v>4669</v>
      </c>
    </row>
    <row r="759" spans="1:19" hidden="1">
      <c r="A759" s="38" t="str">
        <f>_xlfn.CONCAT(B759,"-",C759)</f>
        <v>507-Analyzer</v>
      </c>
      <c r="B759" s="38">
        <f>INDEX(Prefixes!$A$3:$B$22, MATCH(Data!C21,Prefixes!$B$3:$B$22, 1), 1)</f>
        <v>507</v>
      </c>
      <c r="C759" s="37" t="s">
        <v>56</v>
      </c>
      <c r="D759" s="38">
        <v>490017</v>
      </c>
      <c r="E759" s="36" t="s">
        <v>339</v>
      </c>
      <c r="F759" s="38">
        <v>72</v>
      </c>
      <c r="G759" s="38">
        <v>663</v>
      </c>
      <c r="H759" s="38">
        <v>139</v>
      </c>
      <c r="I759" s="38">
        <v>501</v>
      </c>
      <c r="J759" s="38">
        <v>179</v>
      </c>
      <c r="K759" s="38">
        <v>611</v>
      </c>
      <c r="L759" s="38">
        <v>602</v>
      </c>
      <c r="M759" s="38">
        <v>91</v>
      </c>
      <c r="N759" s="38">
        <v>906</v>
      </c>
      <c r="O759" s="38">
        <v>598</v>
      </c>
      <c r="P759" s="38">
        <v>7</v>
      </c>
      <c r="Q759" s="38">
        <v>159</v>
      </c>
      <c r="R759" s="38">
        <v>196</v>
      </c>
      <c r="S759" s="38">
        <f>SUM(Table1[[#This Row],[January]:[December]])</f>
        <v>4652</v>
      </c>
    </row>
    <row r="760" spans="1:19" ht="29.5" hidden="1">
      <c r="A760" s="38" t="str">
        <f>_xlfn.CONCAT(B760,"-",C760)</f>
        <v>529-Evaporators</v>
      </c>
      <c r="B760" s="38">
        <f>INDEX(Prefixes!$A$3:$B$22, MATCH(Data!C652,Prefixes!$B$3:$B$22, 1), 1)</f>
        <v>529</v>
      </c>
      <c r="C760" s="37" t="s">
        <v>63</v>
      </c>
      <c r="D760" s="38">
        <v>490648</v>
      </c>
      <c r="E760" s="36" t="s">
        <v>653</v>
      </c>
      <c r="F760" s="38">
        <v>12</v>
      </c>
      <c r="G760" s="38">
        <v>713</v>
      </c>
      <c r="H760" s="38">
        <v>120</v>
      </c>
      <c r="I760" s="38">
        <v>565</v>
      </c>
      <c r="J760" s="38">
        <v>158</v>
      </c>
      <c r="K760" s="38">
        <v>280</v>
      </c>
      <c r="L760" s="38">
        <v>295</v>
      </c>
      <c r="M760" s="38">
        <v>681</v>
      </c>
      <c r="N760" s="38">
        <v>217</v>
      </c>
      <c r="O760" s="38">
        <v>364</v>
      </c>
      <c r="P760" s="38">
        <v>445</v>
      </c>
      <c r="Q760" s="38">
        <v>74</v>
      </c>
      <c r="R760" s="38">
        <v>739</v>
      </c>
      <c r="S760" s="38">
        <f>SUM(Table1[[#This Row],[January]:[December]])</f>
        <v>4651</v>
      </c>
    </row>
    <row r="761" spans="1:19" hidden="1">
      <c r="A761" s="38" t="str">
        <f>_xlfn.CONCAT(B761,"-",C761)</f>
        <v>507-Bath</v>
      </c>
      <c r="B761" s="38">
        <f>INDEX(Prefixes!$A$3:$B$22, MATCH(Data!C181,Prefixes!$B$3:$B$22, 1), 1)</f>
        <v>507</v>
      </c>
      <c r="C761" s="37" t="s">
        <v>39</v>
      </c>
      <c r="D761" s="38">
        <v>490177</v>
      </c>
      <c r="E761" s="36" t="s">
        <v>381</v>
      </c>
      <c r="F761" s="38">
        <v>60</v>
      </c>
      <c r="G761" s="38">
        <v>42</v>
      </c>
      <c r="H761" s="38">
        <v>29</v>
      </c>
      <c r="I761" s="38">
        <v>444</v>
      </c>
      <c r="J761" s="38">
        <v>259</v>
      </c>
      <c r="K761" s="38">
        <v>53</v>
      </c>
      <c r="L761" s="38">
        <v>231</v>
      </c>
      <c r="M761" s="38">
        <v>587</v>
      </c>
      <c r="N761" s="38">
        <v>830</v>
      </c>
      <c r="O761" s="38">
        <v>761</v>
      </c>
      <c r="P761" s="38">
        <v>132</v>
      </c>
      <c r="Q761" s="38">
        <v>621</v>
      </c>
      <c r="R761" s="38">
        <v>643</v>
      </c>
      <c r="S761" s="38">
        <f>SUM(Table1[[#This Row],[January]:[December]])</f>
        <v>4632</v>
      </c>
    </row>
    <row r="762" spans="1:19" hidden="1">
      <c r="A762" s="38" t="str">
        <f>_xlfn.CONCAT(B762,"-",C762)</f>
        <v>523-Bath</v>
      </c>
      <c r="B762" s="38">
        <f>INDEX(Prefixes!$A$3:$B$22, MATCH(Data!C153,Prefixes!$B$3:$B$22, 1), 1)</f>
        <v>523</v>
      </c>
      <c r="C762" s="37" t="s">
        <v>39</v>
      </c>
      <c r="D762" s="38">
        <v>490149</v>
      </c>
      <c r="E762" s="36" t="s">
        <v>74</v>
      </c>
      <c r="F762" s="38">
        <v>11</v>
      </c>
      <c r="G762" s="38">
        <v>225</v>
      </c>
      <c r="H762" s="38">
        <v>190</v>
      </c>
      <c r="I762" s="38">
        <v>353</v>
      </c>
      <c r="J762" s="38">
        <v>736</v>
      </c>
      <c r="K762" s="38">
        <v>933</v>
      </c>
      <c r="L762" s="38">
        <v>265</v>
      </c>
      <c r="M762" s="38">
        <v>765</v>
      </c>
      <c r="N762" s="38">
        <v>26</v>
      </c>
      <c r="O762" s="38">
        <v>201</v>
      </c>
      <c r="P762" s="38">
        <v>221</v>
      </c>
      <c r="Q762" s="38">
        <v>366</v>
      </c>
      <c r="R762" s="38">
        <v>325</v>
      </c>
      <c r="S762" s="38">
        <f>SUM(Table1[[#This Row],[January]:[December]])</f>
        <v>4606</v>
      </c>
    </row>
    <row r="763" spans="1:19" hidden="1">
      <c r="A763" s="38" t="str">
        <f>_xlfn.CONCAT(B763,"-",C763)</f>
        <v>503-Cell Harvesters</v>
      </c>
      <c r="B763" s="38">
        <f>INDEX(Prefixes!$A$3:$B$22, MATCH(Data!C337,Prefixes!$B$3:$B$22, 1), 1)</f>
        <v>503</v>
      </c>
      <c r="C763" s="37" t="s">
        <v>71</v>
      </c>
      <c r="D763" s="38">
        <v>490333</v>
      </c>
      <c r="E763" s="36" t="s">
        <v>240</v>
      </c>
      <c r="F763" s="38">
        <v>62</v>
      </c>
      <c r="G763" s="38">
        <v>456</v>
      </c>
      <c r="H763" s="38">
        <v>488</v>
      </c>
      <c r="I763" s="38">
        <v>476</v>
      </c>
      <c r="J763" s="38">
        <v>206</v>
      </c>
      <c r="K763" s="38">
        <v>190</v>
      </c>
      <c r="L763" s="38">
        <v>203</v>
      </c>
      <c r="M763" s="38">
        <v>41</v>
      </c>
      <c r="N763" s="38">
        <v>701</v>
      </c>
      <c r="O763" s="38">
        <v>239</v>
      </c>
      <c r="P763" s="38">
        <v>26</v>
      </c>
      <c r="Q763" s="38">
        <v>645</v>
      </c>
      <c r="R763" s="38">
        <v>919</v>
      </c>
      <c r="S763" s="38">
        <f>SUM(Table1[[#This Row],[January]:[December]])</f>
        <v>4590</v>
      </c>
    </row>
    <row r="764" spans="1:19" ht="44.25" hidden="1">
      <c r="A764" s="38" t="str">
        <f>_xlfn.CONCAT(B764,"-",C764)</f>
        <v>513-Centrifuges</v>
      </c>
      <c r="B764" s="38">
        <f>INDEX(Prefixes!$A$3:$B$22, MATCH(Data!C511,Prefixes!$B$3:$B$22, 1), 1)</f>
        <v>513</v>
      </c>
      <c r="C764" s="37" t="s">
        <v>43</v>
      </c>
      <c r="D764" s="38">
        <v>490507</v>
      </c>
      <c r="E764" s="36" t="s">
        <v>534</v>
      </c>
      <c r="F764" s="38">
        <v>82</v>
      </c>
      <c r="G764" s="38">
        <v>282</v>
      </c>
      <c r="H764" s="38">
        <v>14</v>
      </c>
      <c r="I764" s="38">
        <v>570</v>
      </c>
      <c r="J764" s="38">
        <v>795</v>
      </c>
      <c r="K764" s="38">
        <v>8</v>
      </c>
      <c r="L764" s="38">
        <v>120</v>
      </c>
      <c r="M764" s="38">
        <v>879</v>
      </c>
      <c r="N764" s="38">
        <v>83</v>
      </c>
      <c r="O764" s="38">
        <v>9</v>
      </c>
      <c r="P764" s="38">
        <v>126</v>
      </c>
      <c r="Q764" s="38">
        <v>762</v>
      </c>
      <c r="R764" s="38">
        <v>941</v>
      </c>
      <c r="S764" s="38">
        <f>SUM(Table1[[#This Row],[January]:[December]])</f>
        <v>4589</v>
      </c>
    </row>
    <row r="765" spans="1:19" hidden="1">
      <c r="A765" s="38" t="str">
        <f>_xlfn.CONCAT(B765,"-",C765)</f>
        <v>501-Chromatography</v>
      </c>
      <c r="B765" s="38">
        <f>INDEX(Prefixes!$A$3:$B$22, MATCH(Data!C609,Prefixes!$B$3:$B$22, 1), 1)</f>
        <v>501</v>
      </c>
      <c r="C765" s="37" t="s">
        <v>92</v>
      </c>
      <c r="D765" s="38">
        <v>490605</v>
      </c>
      <c r="E765" s="36" t="s">
        <v>809</v>
      </c>
      <c r="F765" s="38">
        <v>45</v>
      </c>
      <c r="G765" s="38">
        <v>90</v>
      </c>
      <c r="H765" s="38">
        <v>692</v>
      </c>
      <c r="I765" s="38">
        <v>724</v>
      </c>
      <c r="J765" s="38">
        <v>272</v>
      </c>
      <c r="K765" s="38">
        <v>90</v>
      </c>
      <c r="L765" s="38">
        <v>723</v>
      </c>
      <c r="M765" s="38">
        <v>344</v>
      </c>
      <c r="N765" s="38">
        <v>404</v>
      </c>
      <c r="O765" s="38">
        <v>175</v>
      </c>
      <c r="P765" s="38">
        <v>246</v>
      </c>
      <c r="Q765" s="38">
        <v>179</v>
      </c>
      <c r="R765" s="38">
        <v>649</v>
      </c>
      <c r="S765" s="38">
        <f>SUM(Table1[[#This Row],[January]:[December]])</f>
        <v>4588</v>
      </c>
    </row>
    <row r="766" spans="1:19" ht="44.25" hidden="1">
      <c r="A766" s="38" t="str">
        <f>_xlfn.CONCAT(B766,"-",C766)</f>
        <v>519-Analyzer</v>
      </c>
      <c r="B766" s="38">
        <f>INDEX(Prefixes!$A$3:$B$22, MATCH(Data!C34,Prefixes!$B$3:$B$22, 1), 1)</f>
        <v>519</v>
      </c>
      <c r="C766" s="37" t="s">
        <v>56</v>
      </c>
      <c r="D766" s="38">
        <v>490030</v>
      </c>
      <c r="E766" s="36" t="s">
        <v>816</v>
      </c>
      <c r="F766" s="38">
        <v>89</v>
      </c>
      <c r="G766" s="38">
        <v>170</v>
      </c>
      <c r="H766" s="38">
        <v>842</v>
      </c>
      <c r="I766" s="38">
        <v>951</v>
      </c>
      <c r="J766" s="38">
        <v>179</v>
      </c>
      <c r="K766" s="38">
        <v>114</v>
      </c>
      <c r="L766" s="38">
        <v>223</v>
      </c>
      <c r="M766" s="38">
        <v>610</v>
      </c>
      <c r="N766" s="38">
        <v>379</v>
      </c>
      <c r="O766" s="38">
        <v>201</v>
      </c>
      <c r="P766" s="38">
        <v>183</v>
      </c>
      <c r="Q766" s="38">
        <v>100</v>
      </c>
      <c r="R766" s="38">
        <v>633</v>
      </c>
      <c r="S766" s="38">
        <f>SUM(Table1[[#This Row],[January]:[December]])</f>
        <v>4585</v>
      </c>
    </row>
    <row r="767" spans="1:19" hidden="1">
      <c r="A767" s="38" t="str">
        <f>_xlfn.CONCAT(B767,"-",C767)</f>
        <v>513-Centrifuges</v>
      </c>
      <c r="B767" s="38">
        <f>INDEX(Prefixes!$A$3:$B$22, MATCH(Data!C365,Prefixes!$B$3:$B$22, 1), 1)</f>
        <v>513</v>
      </c>
      <c r="C767" s="37" t="s">
        <v>43</v>
      </c>
      <c r="D767" s="38">
        <v>490361</v>
      </c>
      <c r="E767" s="36" t="s">
        <v>60</v>
      </c>
      <c r="F767" s="38">
        <v>48</v>
      </c>
      <c r="G767" s="38">
        <v>815</v>
      </c>
      <c r="H767" s="38">
        <v>273</v>
      </c>
      <c r="I767" s="38">
        <v>305</v>
      </c>
      <c r="J767" s="38">
        <v>899</v>
      </c>
      <c r="K767" s="38">
        <v>209</v>
      </c>
      <c r="L767" s="38">
        <v>73</v>
      </c>
      <c r="M767" s="38">
        <v>112</v>
      </c>
      <c r="N767" s="38">
        <v>928</v>
      </c>
      <c r="O767" s="38">
        <v>247</v>
      </c>
      <c r="P767" s="38">
        <v>99</v>
      </c>
      <c r="Q767" s="38">
        <v>107</v>
      </c>
      <c r="R767" s="38">
        <v>516</v>
      </c>
      <c r="S767" s="38">
        <f>SUM(Table1[[#This Row],[January]:[December]])</f>
        <v>4583</v>
      </c>
    </row>
    <row r="768" spans="1:19" ht="44.25" hidden="1">
      <c r="A768" s="38" t="str">
        <f>_xlfn.CONCAT(B768,"-",C768)</f>
        <v>513-Centrifuges</v>
      </c>
      <c r="B768" s="38">
        <f>INDEX(Prefixes!$A$3:$B$22, MATCH(Data!C545,Prefixes!$B$3:$B$22, 1), 1)</f>
        <v>513</v>
      </c>
      <c r="C768" s="37" t="s">
        <v>43</v>
      </c>
      <c r="D768" s="38">
        <v>490541</v>
      </c>
      <c r="E768" s="36" t="s">
        <v>712</v>
      </c>
      <c r="F768" s="38">
        <v>42</v>
      </c>
      <c r="G768" s="38">
        <v>191</v>
      </c>
      <c r="H768" s="38">
        <v>116</v>
      </c>
      <c r="I768" s="38">
        <v>221</v>
      </c>
      <c r="J768" s="38">
        <v>740</v>
      </c>
      <c r="K768" s="38">
        <v>385</v>
      </c>
      <c r="L768" s="38">
        <v>54</v>
      </c>
      <c r="M768" s="38">
        <v>442</v>
      </c>
      <c r="N768" s="38">
        <v>610</v>
      </c>
      <c r="O768" s="38">
        <v>199</v>
      </c>
      <c r="P768" s="38">
        <v>750</v>
      </c>
      <c r="Q768" s="38">
        <v>508</v>
      </c>
      <c r="R768" s="38">
        <v>359</v>
      </c>
      <c r="S768" s="38">
        <f>SUM(Table1[[#This Row],[January]:[December]])</f>
        <v>4575</v>
      </c>
    </row>
    <row r="769" spans="1:19" ht="29.5" hidden="1">
      <c r="A769" s="38" t="str">
        <f>_xlfn.CONCAT(B769,"-",C769)</f>
        <v>513-Centrifuges</v>
      </c>
      <c r="B769" s="38">
        <f>INDEX(Prefixes!$A$3:$B$22, MATCH(Data!C476,Prefixes!$B$3:$B$22, 1), 1)</f>
        <v>513</v>
      </c>
      <c r="C769" s="37" t="s">
        <v>43</v>
      </c>
      <c r="D769" s="38">
        <v>490472</v>
      </c>
      <c r="E769" s="36" t="s">
        <v>352</v>
      </c>
      <c r="F769" s="38">
        <v>3</v>
      </c>
      <c r="G769" s="38">
        <v>551</v>
      </c>
      <c r="H769" s="38">
        <v>146</v>
      </c>
      <c r="I769" s="38">
        <v>913</v>
      </c>
      <c r="J769" s="38">
        <v>841</v>
      </c>
      <c r="K769" s="38">
        <v>260</v>
      </c>
      <c r="L769" s="38">
        <v>276</v>
      </c>
      <c r="M769" s="38">
        <v>290</v>
      </c>
      <c r="N769" s="38">
        <v>313</v>
      </c>
      <c r="O769" s="38">
        <v>165</v>
      </c>
      <c r="P769" s="38">
        <v>215</v>
      </c>
      <c r="Q769" s="38">
        <v>137</v>
      </c>
      <c r="R769" s="38">
        <v>463</v>
      </c>
      <c r="S769" s="38">
        <f>SUM(Table1[[#This Row],[January]:[December]])</f>
        <v>4570</v>
      </c>
    </row>
    <row r="770" spans="1:19" hidden="1">
      <c r="A770" s="38" t="str">
        <f>_xlfn.CONCAT(B770,"-",C770)</f>
        <v>513-Spectrophotometers</v>
      </c>
      <c r="B770" s="38">
        <f>INDEX(Prefixes!$A$3:$B$22, MATCH(Data!C804,Prefixes!$B$3:$B$22, 1), 1)</f>
        <v>513</v>
      </c>
      <c r="C770" s="37" t="s">
        <v>41</v>
      </c>
      <c r="D770" s="38">
        <v>490800</v>
      </c>
      <c r="E770" s="36" t="s">
        <v>313</v>
      </c>
      <c r="F770" s="38">
        <v>41</v>
      </c>
      <c r="G770" s="38">
        <v>477</v>
      </c>
      <c r="H770" s="38">
        <v>101</v>
      </c>
      <c r="I770" s="38">
        <v>812</v>
      </c>
      <c r="J770" s="38">
        <v>294</v>
      </c>
      <c r="K770" s="38">
        <v>492</v>
      </c>
      <c r="L770" s="38">
        <v>325</v>
      </c>
      <c r="M770" s="38">
        <v>302</v>
      </c>
      <c r="N770" s="38">
        <v>25</v>
      </c>
      <c r="O770" s="38">
        <v>132</v>
      </c>
      <c r="P770" s="38">
        <v>481</v>
      </c>
      <c r="Q770" s="38">
        <v>913</v>
      </c>
      <c r="R770" s="38">
        <v>207</v>
      </c>
      <c r="S770" s="38">
        <f>SUM(Table1[[#This Row],[January]:[December]])</f>
        <v>4561</v>
      </c>
    </row>
    <row r="771" spans="1:19" ht="29.5" hidden="1">
      <c r="A771" s="38" t="str">
        <f>_xlfn.CONCAT(B771,"-",C771)</f>
        <v>519-Balances</v>
      </c>
      <c r="B771" s="38">
        <f>INDEX(Prefixes!$A$3:$B$22, MATCH(Data!C115,Prefixes!$B$3:$B$22, 1), 1)</f>
        <v>519</v>
      </c>
      <c r="C771" s="37" t="s">
        <v>75</v>
      </c>
      <c r="D771" s="38">
        <v>490111</v>
      </c>
      <c r="E771" s="36" t="s">
        <v>541</v>
      </c>
      <c r="F771" s="38">
        <v>7</v>
      </c>
      <c r="G771" s="38">
        <v>685</v>
      </c>
      <c r="H771" s="38">
        <v>817</v>
      </c>
      <c r="I771" s="38">
        <v>840</v>
      </c>
      <c r="J771" s="38">
        <v>6</v>
      </c>
      <c r="K771" s="38">
        <v>270</v>
      </c>
      <c r="L771" s="38">
        <v>330</v>
      </c>
      <c r="M771" s="38">
        <v>355</v>
      </c>
      <c r="N771" s="38">
        <v>964</v>
      </c>
      <c r="O771" s="38">
        <v>30</v>
      </c>
      <c r="P771" s="38">
        <v>10</v>
      </c>
      <c r="Q771" s="38">
        <v>96</v>
      </c>
      <c r="R771" s="38">
        <v>149</v>
      </c>
      <c r="S771" s="38">
        <f>SUM(Table1[[#This Row],[January]:[December]])</f>
        <v>4552</v>
      </c>
    </row>
    <row r="772" spans="1:19" ht="44.25" hidden="1">
      <c r="A772" s="38" t="str">
        <f>_xlfn.CONCAT(B772,"-",C772)</f>
        <v>517-Microscopes</v>
      </c>
      <c r="B772" s="38">
        <f>INDEX(Prefixes!$A$3:$B$22, MATCH(Data!C727,Prefixes!$B$3:$B$22, 1), 1)</f>
        <v>517</v>
      </c>
      <c r="C772" s="37" t="s">
        <v>48</v>
      </c>
      <c r="D772" s="38">
        <v>490723</v>
      </c>
      <c r="E772" s="36" t="s">
        <v>331</v>
      </c>
      <c r="F772" s="38">
        <v>51</v>
      </c>
      <c r="G772" s="38">
        <v>295</v>
      </c>
      <c r="H772" s="38">
        <v>373</v>
      </c>
      <c r="I772" s="38">
        <v>213</v>
      </c>
      <c r="J772" s="38">
        <v>155</v>
      </c>
      <c r="K772" s="38">
        <v>515</v>
      </c>
      <c r="L772" s="38">
        <v>698</v>
      </c>
      <c r="M772" s="38">
        <v>182</v>
      </c>
      <c r="N772" s="38">
        <v>43</v>
      </c>
      <c r="O772" s="38">
        <v>774</v>
      </c>
      <c r="P772" s="38">
        <v>8</v>
      </c>
      <c r="Q772" s="38">
        <v>640</v>
      </c>
      <c r="R772" s="38">
        <v>653</v>
      </c>
      <c r="S772" s="38">
        <f>SUM(Table1[[#This Row],[January]:[December]])</f>
        <v>4549</v>
      </c>
    </row>
    <row r="773" spans="1:19" ht="29.5" hidden="1">
      <c r="A773" s="38" t="str">
        <f>_xlfn.CONCAT(B773,"-",C773)</f>
        <v>535-Evaporators</v>
      </c>
      <c r="B773" s="38">
        <f>INDEX(Prefixes!$A$3:$B$22, MATCH(Data!C646,Prefixes!$B$3:$B$22, 1), 1)</f>
        <v>535</v>
      </c>
      <c r="C773" s="37" t="s">
        <v>63</v>
      </c>
      <c r="D773" s="38">
        <v>490642</v>
      </c>
      <c r="E773" s="36" t="s">
        <v>609</v>
      </c>
      <c r="F773" s="38">
        <v>22</v>
      </c>
      <c r="G773" s="38">
        <v>709</v>
      </c>
      <c r="H773" s="38">
        <v>273</v>
      </c>
      <c r="I773" s="38">
        <v>439</v>
      </c>
      <c r="J773" s="38">
        <v>325</v>
      </c>
      <c r="K773" s="38">
        <v>70</v>
      </c>
      <c r="L773" s="38">
        <v>85</v>
      </c>
      <c r="M773" s="38">
        <v>96</v>
      </c>
      <c r="N773" s="38">
        <v>287</v>
      </c>
      <c r="O773" s="38">
        <v>191</v>
      </c>
      <c r="P773" s="38">
        <v>799</v>
      </c>
      <c r="Q773" s="38">
        <v>295</v>
      </c>
      <c r="R773" s="38">
        <v>976</v>
      </c>
      <c r="S773" s="38">
        <f>SUM(Table1[[#This Row],[January]:[December]])</f>
        <v>4545</v>
      </c>
    </row>
    <row r="774" spans="1:19" hidden="1">
      <c r="A774" s="38" t="str">
        <f>_xlfn.CONCAT(B774,"-",C774)</f>
        <v>505-Centrifuges</v>
      </c>
      <c r="B774" s="38">
        <f>INDEX(Prefixes!$A$3:$B$22, MATCH(Data!C585,Prefixes!$B$3:$B$22, 1), 1)</f>
        <v>505</v>
      </c>
      <c r="C774" s="37" t="s">
        <v>43</v>
      </c>
      <c r="D774" s="38">
        <v>490581</v>
      </c>
      <c r="E774" s="36" t="s">
        <v>864</v>
      </c>
      <c r="F774" s="38">
        <v>23</v>
      </c>
      <c r="G774" s="38">
        <v>170</v>
      </c>
      <c r="H774" s="38">
        <v>681</v>
      </c>
      <c r="I774" s="38">
        <v>610</v>
      </c>
      <c r="J774" s="38">
        <v>540</v>
      </c>
      <c r="K774" s="38">
        <v>576</v>
      </c>
      <c r="L774" s="38">
        <v>907</v>
      </c>
      <c r="M774" s="38">
        <v>33</v>
      </c>
      <c r="N774" s="38">
        <v>145</v>
      </c>
      <c r="O774" s="38">
        <v>437</v>
      </c>
      <c r="P774" s="38">
        <v>343</v>
      </c>
      <c r="Q774" s="38">
        <v>72</v>
      </c>
      <c r="R774" s="38">
        <v>30</v>
      </c>
      <c r="S774" s="38">
        <f>SUM(Table1[[#This Row],[January]:[December]])</f>
        <v>4544</v>
      </c>
    </row>
    <row r="775" spans="1:19" hidden="1">
      <c r="A775" s="38" t="str">
        <f>_xlfn.CONCAT(B775,"-",C775)</f>
        <v>509-Gas Chromatographs</v>
      </c>
      <c r="B775" s="38">
        <f>INDEX(Prefixes!$A$3:$B$22, MATCH(Data!C694,Prefixes!$B$3:$B$22, 1), 1)</f>
        <v>509</v>
      </c>
      <c r="C775" s="37" t="s">
        <v>115</v>
      </c>
      <c r="D775" s="38">
        <v>490690</v>
      </c>
      <c r="E775" s="36" t="s">
        <v>754</v>
      </c>
      <c r="F775" s="38">
        <v>83</v>
      </c>
      <c r="G775" s="38">
        <v>113</v>
      </c>
      <c r="H775" s="38">
        <v>255</v>
      </c>
      <c r="I775" s="38">
        <v>223</v>
      </c>
      <c r="J775" s="38">
        <v>129</v>
      </c>
      <c r="K775" s="38">
        <v>197</v>
      </c>
      <c r="L775" s="38">
        <v>822</v>
      </c>
      <c r="M775" s="38">
        <v>195</v>
      </c>
      <c r="N775" s="38">
        <v>257</v>
      </c>
      <c r="O775" s="38">
        <v>832</v>
      </c>
      <c r="P775" s="38">
        <v>589</v>
      </c>
      <c r="Q775" s="38">
        <v>854</v>
      </c>
      <c r="R775" s="38">
        <v>74</v>
      </c>
      <c r="S775" s="38">
        <f>SUM(Table1[[#This Row],[January]:[December]])</f>
        <v>4540</v>
      </c>
    </row>
    <row r="776" spans="1:19" ht="29.5" hidden="1">
      <c r="A776" s="38" t="str">
        <f>_xlfn.CONCAT(B776,"-",C776)</f>
        <v>529-Centrifuges</v>
      </c>
      <c r="B776" s="38">
        <f>INDEX(Prefixes!$A$3:$B$22, MATCH(Data!C577,Prefixes!$B$3:$B$22, 1), 1)</f>
        <v>529</v>
      </c>
      <c r="C776" s="37" t="s">
        <v>43</v>
      </c>
      <c r="D776" s="38">
        <v>490573</v>
      </c>
      <c r="E776" s="36" t="s">
        <v>821</v>
      </c>
      <c r="F776" s="38">
        <v>3</v>
      </c>
      <c r="G776" s="38">
        <v>58</v>
      </c>
      <c r="H776" s="38">
        <v>67</v>
      </c>
      <c r="I776" s="38">
        <v>113</v>
      </c>
      <c r="J776" s="38">
        <v>697</v>
      </c>
      <c r="K776" s="38">
        <v>816</v>
      </c>
      <c r="L776" s="38">
        <v>960</v>
      </c>
      <c r="M776" s="38">
        <v>289</v>
      </c>
      <c r="N776" s="38">
        <v>339</v>
      </c>
      <c r="O776" s="38">
        <v>70</v>
      </c>
      <c r="P776" s="38">
        <v>365</v>
      </c>
      <c r="Q776" s="38">
        <v>477</v>
      </c>
      <c r="R776" s="38">
        <v>287</v>
      </c>
      <c r="S776" s="38">
        <f>SUM(Table1[[#This Row],[January]:[December]])</f>
        <v>4538</v>
      </c>
    </row>
    <row r="777" spans="1:19" ht="44.25" hidden="1">
      <c r="A777" s="38" t="str">
        <f>_xlfn.CONCAT(B777,"-",C777)</f>
        <v>529-Balances</v>
      </c>
      <c r="B777" s="38">
        <f>INDEX(Prefixes!$A$3:$B$22, MATCH(Data!C78,Prefixes!$B$3:$B$22, 1), 1)</f>
        <v>529</v>
      </c>
      <c r="C777" s="37" t="s">
        <v>75</v>
      </c>
      <c r="D777" s="38">
        <v>490074</v>
      </c>
      <c r="E777" s="36" t="s">
        <v>200</v>
      </c>
      <c r="F777" s="38">
        <v>97</v>
      </c>
      <c r="G777" s="38">
        <v>710</v>
      </c>
      <c r="H777" s="38">
        <v>288</v>
      </c>
      <c r="I777" s="38">
        <v>566</v>
      </c>
      <c r="J777" s="38">
        <v>210</v>
      </c>
      <c r="K777" s="38">
        <v>217</v>
      </c>
      <c r="L777" s="38">
        <v>105</v>
      </c>
      <c r="M777" s="38">
        <v>128</v>
      </c>
      <c r="N777" s="38">
        <v>575</v>
      </c>
      <c r="O777" s="38">
        <v>526</v>
      </c>
      <c r="P777" s="38">
        <v>547</v>
      </c>
      <c r="Q777" s="38">
        <v>430</v>
      </c>
      <c r="R777" s="38">
        <v>228</v>
      </c>
      <c r="S777" s="38">
        <f>SUM(Table1[[#This Row],[January]:[December]])</f>
        <v>4530</v>
      </c>
    </row>
    <row r="778" spans="1:19" ht="29.5" hidden="1">
      <c r="A778" s="38" t="str">
        <f>_xlfn.CONCAT(B778,"-",C778)</f>
        <v>505-Centrifuges</v>
      </c>
      <c r="B778" s="38">
        <f>INDEX(Prefixes!$A$3:$B$22, MATCH(Data!C505,Prefixes!$B$3:$B$22, 1), 1)</f>
        <v>505</v>
      </c>
      <c r="C778" s="37" t="s">
        <v>43</v>
      </c>
      <c r="D778" s="38">
        <v>490501</v>
      </c>
      <c r="E778" s="36" t="s">
        <v>506</v>
      </c>
      <c r="F778" s="38">
        <v>48</v>
      </c>
      <c r="G778" s="38">
        <v>64</v>
      </c>
      <c r="H778" s="38">
        <v>923</v>
      </c>
      <c r="I778" s="38">
        <v>212</v>
      </c>
      <c r="J778" s="38">
        <v>595</v>
      </c>
      <c r="K778" s="38">
        <v>90</v>
      </c>
      <c r="L778" s="38">
        <v>406</v>
      </c>
      <c r="M778" s="38">
        <v>314</v>
      </c>
      <c r="N778" s="38">
        <v>263</v>
      </c>
      <c r="O778" s="38">
        <v>633</v>
      </c>
      <c r="P778" s="38">
        <v>327</v>
      </c>
      <c r="Q778" s="38">
        <v>156</v>
      </c>
      <c r="R778" s="38">
        <v>526</v>
      </c>
      <c r="S778" s="38">
        <f>SUM(Table1[[#This Row],[January]:[December]])</f>
        <v>4509</v>
      </c>
    </row>
    <row r="779" spans="1:19" ht="29.5" hidden="1">
      <c r="A779" s="38" t="str">
        <f>_xlfn.CONCAT(B779,"-",C779)</f>
        <v>513-Centrifuges</v>
      </c>
      <c r="B779" s="38">
        <f>INDEX(Prefixes!$A$3:$B$22, MATCH(Data!C548,Prefixes!$B$3:$B$22, 1), 1)</f>
        <v>513</v>
      </c>
      <c r="C779" s="37" t="s">
        <v>43</v>
      </c>
      <c r="D779" s="38">
        <v>490544</v>
      </c>
      <c r="E779" s="36" t="s">
        <v>715</v>
      </c>
      <c r="F779" s="38">
        <v>29</v>
      </c>
      <c r="G779" s="38">
        <v>36</v>
      </c>
      <c r="H779" s="38">
        <v>802</v>
      </c>
      <c r="I779" s="38">
        <v>84</v>
      </c>
      <c r="J779" s="38">
        <v>100</v>
      </c>
      <c r="K779" s="38">
        <v>151</v>
      </c>
      <c r="L779" s="38">
        <v>339</v>
      </c>
      <c r="M779" s="38">
        <v>811</v>
      </c>
      <c r="N779" s="38">
        <v>218</v>
      </c>
      <c r="O779" s="38">
        <v>340</v>
      </c>
      <c r="P779" s="38">
        <v>447</v>
      </c>
      <c r="Q779" s="38">
        <v>916</v>
      </c>
      <c r="R779" s="38">
        <v>258</v>
      </c>
      <c r="S779" s="38">
        <f>SUM(Table1[[#This Row],[January]:[December]])</f>
        <v>4502</v>
      </c>
    </row>
    <row r="780" spans="1:19" hidden="1">
      <c r="A780" s="38" t="str">
        <f>_xlfn.CONCAT(B780,"-",C780)</f>
        <v>513-Gas Chromatographs</v>
      </c>
      <c r="B780" s="38">
        <f>INDEX(Prefixes!$A$3:$B$22, MATCH(Data!C688,Prefixes!$B$3:$B$22, 1), 1)</f>
        <v>513</v>
      </c>
      <c r="C780" s="37" t="s">
        <v>115</v>
      </c>
      <c r="D780" s="38">
        <v>490684</v>
      </c>
      <c r="E780" s="36" t="s">
        <v>207</v>
      </c>
      <c r="F780" s="38">
        <v>57</v>
      </c>
      <c r="G780" s="38">
        <v>704</v>
      </c>
      <c r="H780" s="38">
        <v>181</v>
      </c>
      <c r="I780" s="38">
        <v>562</v>
      </c>
      <c r="J780" s="38">
        <v>170</v>
      </c>
      <c r="K780" s="38">
        <v>676</v>
      </c>
      <c r="L780" s="38">
        <v>120</v>
      </c>
      <c r="M780" s="38">
        <v>549</v>
      </c>
      <c r="N780" s="38">
        <v>338</v>
      </c>
      <c r="O780" s="38">
        <v>93</v>
      </c>
      <c r="P780" s="38">
        <v>171</v>
      </c>
      <c r="Q780" s="38">
        <v>725</v>
      </c>
      <c r="R780" s="38">
        <v>213</v>
      </c>
      <c r="S780" s="38">
        <f>SUM(Table1[[#This Row],[January]:[December]])</f>
        <v>4502</v>
      </c>
    </row>
    <row r="781" spans="1:19" hidden="1">
      <c r="A781" s="38" t="str">
        <f>_xlfn.CONCAT(B781,"-",C781)</f>
        <v>507-Bath</v>
      </c>
      <c r="B781" s="38">
        <f>INDEX(Prefixes!$A$3:$B$22, MATCH(Data!C146,Prefixes!$B$3:$B$22, 1), 1)</f>
        <v>507</v>
      </c>
      <c r="C781" s="37" t="s">
        <v>39</v>
      </c>
      <c r="D781" s="38">
        <v>490142</v>
      </c>
      <c r="E781" s="36" t="s">
        <v>334</v>
      </c>
      <c r="F781" s="38">
        <v>93</v>
      </c>
      <c r="G781" s="38">
        <v>145</v>
      </c>
      <c r="H781" s="38">
        <v>18</v>
      </c>
      <c r="I781" s="38">
        <v>623</v>
      </c>
      <c r="J781" s="38">
        <v>368</v>
      </c>
      <c r="K781" s="38">
        <v>96</v>
      </c>
      <c r="L781" s="38">
        <v>449</v>
      </c>
      <c r="M781" s="38">
        <v>217</v>
      </c>
      <c r="N781" s="38">
        <v>158</v>
      </c>
      <c r="O781" s="38">
        <v>695</v>
      </c>
      <c r="P781" s="38">
        <v>712</v>
      </c>
      <c r="Q781" s="38">
        <v>247</v>
      </c>
      <c r="R781" s="38">
        <v>742</v>
      </c>
      <c r="S781" s="38">
        <f>SUM(Table1[[#This Row],[January]:[December]])</f>
        <v>4470</v>
      </c>
    </row>
    <row r="782" spans="1:19" hidden="1">
      <c r="A782" s="38" t="str">
        <f>_xlfn.CONCAT(B782,"-",C782)</f>
        <v>509-Centrifuges</v>
      </c>
      <c r="B782" s="38">
        <f>INDEX(Prefixes!$A$3:$B$22, MATCH(Data!C565,Prefixes!$B$3:$B$22, 1), 1)</f>
        <v>509</v>
      </c>
      <c r="C782" s="37" t="s">
        <v>43</v>
      </c>
      <c r="D782" s="38">
        <v>490561</v>
      </c>
      <c r="E782" s="36" t="s">
        <v>787</v>
      </c>
      <c r="F782" s="38">
        <v>41</v>
      </c>
      <c r="G782" s="38">
        <v>585</v>
      </c>
      <c r="H782" s="38">
        <v>141</v>
      </c>
      <c r="I782" s="38">
        <v>52</v>
      </c>
      <c r="J782" s="38">
        <v>37</v>
      </c>
      <c r="K782" s="38">
        <v>263</v>
      </c>
      <c r="L782" s="38">
        <v>816</v>
      </c>
      <c r="M782" s="38">
        <v>839</v>
      </c>
      <c r="N782" s="38">
        <v>263</v>
      </c>
      <c r="O782" s="38">
        <v>192</v>
      </c>
      <c r="P782" s="38">
        <v>101</v>
      </c>
      <c r="Q782" s="38">
        <v>834</v>
      </c>
      <c r="R782" s="38">
        <v>336</v>
      </c>
      <c r="S782" s="38">
        <f>SUM(Table1[[#This Row],[January]:[December]])</f>
        <v>4459</v>
      </c>
    </row>
    <row r="783" spans="1:19" hidden="1">
      <c r="A783" s="38" t="str">
        <f>_xlfn.CONCAT(B783,"-",C783)</f>
        <v>501-Centrifuges</v>
      </c>
      <c r="B783" s="38">
        <f>INDEX(Prefixes!$A$3:$B$22, MATCH(Data!C574,Prefixes!$B$3:$B$22, 1), 1)</f>
        <v>501</v>
      </c>
      <c r="C783" s="37" t="s">
        <v>43</v>
      </c>
      <c r="D783" s="38">
        <v>490570</v>
      </c>
      <c r="E783" s="36" t="s">
        <v>808</v>
      </c>
      <c r="F783" s="38">
        <v>41</v>
      </c>
      <c r="G783" s="38">
        <v>218</v>
      </c>
      <c r="H783" s="38">
        <v>106</v>
      </c>
      <c r="I783" s="38">
        <v>621</v>
      </c>
      <c r="J783" s="38">
        <v>665</v>
      </c>
      <c r="K783" s="38">
        <v>164</v>
      </c>
      <c r="L783" s="38">
        <v>304</v>
      </c>
      <c r="M783" s="38">
        <v>20</v>
      </c>
      <c r="N783" s="38">
        <v>447</v>
      </c>
      <c r="O783" s="38">
        <v>450</v>
      </c>
      <c r="P783" s="38">
        <v>874</v>
      </c>
      <c r="Q783" s="38">
        <v>80</v>
      </c>
      <c r="R783" s="38">
        <v>507</v>
      </c>
      <c r="S783" s="38">
        <f>SUM(Table1[[#This Row],[January]:[December]])</f>
        <v>4456</v>
      </c>
    </row>
    <row r="784" spans="1:19" hidden="1">
      <c r="A784" s="38" t="str">
        <f>_xlfn.CONCAT(B784,"-",C784)</f>
        <v>505-Reactors</v>
      </c>
      <c r="B784" s="38">
        <f>INDEX(Prefixes!$A$3:$B$22, MATCH(Data!C762,Prefixes!$B$3:$B$22, 1), 1)</f>
        <v>505</v>
      </c>
      <c r="C784" s="37" t="s">
        <v>109</v>
      </c>
      <c r="D784" s="38">
        <v>490758</v>
      </c>
      <c r="E784" s="36" t="s">
        <v>140</v>
      </c>
      <c r="F784" s="38">
        <v>39</v>
      </c>
      <c r="G784" s="38">
        <v>330</v>
      </c>
      <c r="H784" s="38">
        <v>517</v>
      </c>
      <c r="I784" s="38">
        <v>37</v>
      </c>
      <c r="J784" s="38">
        <v>410</v>
      </c>
      <c r="K784" s="38">
        <v>149</v>
      </c>
      <c r="L784" s="38">
        <v>595</v>
      </c>
      <c r="M784" s="38">
        <v>91</v>
      </c>
      <c r="N784" s="38">
        <v>827</v>
      </c>
      <c r="O784" s="38">
        <v>286</v>
      </c>
      <c r="P784" s="38">
        <v>71</v>
      </c>
      <c r="Q784" s="38">
        <v>341</v>
      </c>
      <c r="R784" s="38">
        <v>798</v>
      </c>
      <c r="S784" s="38">
        <f>SUM(Table1[[#This Row],[January]:[December]])</f>
        <v>4452</v>
      </c>
    </row>
    <row r="785" spans="1:19" ht="29.5" hidden="1">
      <c r="A785" s="38" t="str">
        <f>_xlfn.CONCAT(B785,"-",C785)</f>
        <v>513-Analyzer</v>
      </c>
      <c r="B785" s="38">
        <f>INDEX(Prefixes!$A$3:$B$22, MATCH(Data!C22,Prefixes!$B$3:$B$22, 1), 1)</f>
        <v>513</v>
      </c>
      <c r="C785" s="37" t="s">
        <v>56</v>
      </c>
      <c r="D785" s="38">
        <v>490018</v>
      </c>
      <c r="E785" s="36" t="s">
        <v>273</v>
      </c>
      <c r="F785" s="38">
        <v>15</v>
      </c>
      <c r="G785" s="38">
        <v>966</v>
      </c>
      <c r="H785" s="38">
        <v>173</v>
      </c>
      <c r="I785" s="38">
        <v>103</v>
      </c>
      <c r="J785" s="38">
        <v>254</v>
      </c>
      <c r="K785" s="38">
        <v>56</v>
      </c>
      <c r="L785" s="38">
        <v>641</v>
      </c>
      <c r="M785" s="38">
        <v>70</v>
      </c>
      <c r="N785" s="38">
        <v>320</v>
      </c>
      <c r="O785" s="38">
        <v>940</v>
      </c>
      <c r="P785" s="38">
        <v>324</v>
      </c>
      <c r="Q785" s="38">
        <v>189</v>
      </c>
      <c r="R785" s="38">
        <v>387</v>
      </c>
      <c r="S785" s="38">
        <f>SUM(Table1[[#This Row],[January]:[December]])</f>
        <v>4423</v>
      </c>
    </row>
    <row r="786" spans="1:19" hidden="1">
      <c r="A786" s="38" t="str">
        <f>_xlfn.CONCAT(B786,"-",C786)</f>
        <v>505-Bath</v>
      </c>
      <c r="B786" s="38">
        <f>INDEX(Prefixes!$A$3:$B$22, MATCH(Data!C191,Prefixes!$B$3:$B$22, 1), 1)</f>
        <v>505</v>
      </c>
      <c r="C786" s="37" t="s">
        <v>39</v>
      </c>
      <c r="D786" s="38">
        <v>490187</v>
      </c>
      <c r="E786" s="36" t="s">
        <v>427</v>
      </c>
      <c r="F786" s="38">
        <v>30</v>
      </c>
      <c r="G786" s="38">
        <v>418</v>
      </c>
      <c r="H786" s="38">
        <v>361</v>
      </c>
      <c r="I786" s="38">
        <v>589</v>
      </c>
      <c r="J786" s="38">
        <v>406</v>
      </c>
      <c r="K786" s="38">
        <v>39</v>
      </c>
      <c r="L786" s="38">
        <v>419</v>
      </c>
      <c r="M786" s="38">
        <v>36</v>
      </c>
      <c r="N786" s="38">
        <v>870</v>
      </c>
      <c r="O786" s="38">
        <v>181</v>
      </c>
      <c r="P786" s="38">
        <v>353</v>
      </c>
      <c r="Q786" s="38">
        <v>697</v>
      </c>
      <c r="R786" s="38">
        <v>50</v>
      </c>
      <c r="S786" s="38">
        <f>SUM(Table1[[#This Row],[January]:[December]])</f>
        <v>4419</v>
      </c>
    </row>
    <row r="787" spans="1:19" ht="29.5" hidden="1">
      <c r="A787" s="38" t="str">
        <f>_xlfn.CONCAT(B787,"-",C787)</f>
        <v>513-Cell Disrupters</v>
      </c>
      <c r="B787" s="38">
        <f>INDEX(Prefixes!$A$3:$B$22, MATCH(Data!C296,Prefixes!$B$3:$B$22, 1), 1)</f>
        <v>513</v>
      </c>
      <c r="C787" s="37" t="s">
        <v>50</v>
      </c>
      <c r="D787" s="38">
        <v>490292</v>
      </c>
      <c r="E787" s="36" t="s">
        <v>51</v>
      </c>
      <c r="F787" s="38">
        <v>20</v>
      </c>
      <c r="G787" s="38">
        <v>131</v>
      </c>
      <c r="H787" s="38">
        <v>168</v>
      </c>
      <c r="I787" s="38">
        <v>378</v>
      </c>
      <c r="J787" s="38">
        <v>484</v>
      </c>
      <c r="K787" s="38">
        <v>176</v>
      </c>
      <c r="L787" s="38">
        <v>586</v>
      </c>
      <c r="M787" s="38">
        <v>319</v>
      </c>
      <c r="N787" s="38">
        <v>968</v>
      </c>
      <c r="O787" s="38">
        <v>430</v>
      </c>
      <c r="P787" s="38">
        <v>225</v>
      </c>
      <c r="Q787" s="38">
        <v>347</v>
      </c>
      <c r="R787" s="38">
        <v>199</v>
      </c>
      <c r="S787" s="38">
        <f>SUM(Table1[[#This Row],[January]:[December]])</f>
        <v>4411</v>
      </c>
    </row>
    <row r="788" spans="1:19" ht="29.5" hidden="1">
      <c r="A788" s="38" t="str">
        <f>_xlfn.CONCAT(B788,"-",C788)</f>
        <v>509-Bath</v>
      </c>
      <c r="B788" s="38">
        <f>INDEX(Prefixes!$A$3:$B$22, MATCH(Data!C192,Prefixes!$B$3:$B$22, 1), 1)</f>
        <v>509</v>
      </c>
      <c r="C788" s="37" t="s">
        <v>39</v>
      </c>
      <c r="D788" s="38">
        <v>490188</v>
      </c>
      <c r="E788" s="36" t="s">
        <v>429</v>
      </c>
      <c r="F788" s="38">
        <v>36</v>
      </c>
      <c r="G788" s="38">
        <v>802</v>
      </c>
      <c r="H788" s="38">
        <v>64</v>
      </c>
      <c r="I788" s="38">
        <v>592</v>
      </c>
      <c r="J788" s="38">
        <v>750</v>
      </c>
      <c r="K788" s="38">
        <v>95</v>
      </c>
      <c r="L788" s="38">
        <v>684</v>
      </c>
      <c r="M788" s="38">
        <v>421</v>
      </c>
      <c r="N788" s="38">
        <v>195</v>
      </c>
      <c r="O788" s="38">
        <v>213</v>
      </c>
      <c r="P788" s="38">
        <v>161</v>
      </c>
      <c r="Q788" s="38">
        <v>130</v>
      </c>
      <c r="R788" s="38">
        <v>241</v>
      </c>
      <c r="S788" s="38">
        <f>SUM(Table1[[#This Row],[January]:[December]])</f>
        <v>4348</v>
      </c>
    </row>
    <row r="789" spans="1:19" hidden="1">
      <c r="A789" s="38" t="str">
        <f>_xlfn.CONCAT(B789,"-",C789)</f>
        <v>501-Autoclave</v>
      </c>
      <c r="B789" s="38">
        <f>INDEX(Prefixes!$A$3:$B$22, MATCH(Data!C64,Prefixes!$B$3:$B$22, 1), 1)</f>
        <v>501</v>
      </c>
      <c r="C789" s="37" t="s">
        <v>82</v>
      </c>
      <c r="D789" s="38">
        <v>490060</v>
      </c>
      <c r="E789" s="36" t="s">
        <v>635</v>
      </c>
      <c r="F789" s="38">
        <v>64</v>
      </c>
      <c r="G789" s="38">
        <v>75</v>
      </c>
      <c r="H789" s="38">
        <v>920</v>
      </c>
      <c r="I789" s="38">
        <v>271</v>
      </c>
      <c r="J789" s="38">
        <v>157</v>
      </c>
      <c r="K789" s="38">
        <v>873</v>
      </c>
      <c r="L789" s="38">
        <v>148</v>
      </c>
      <c r="M789" s="38">
        <v>100</v>
      </c>
      <c r="N789" s="38">
        <v>853</v>
      </c>
      <c r="O789" s="38">
        <v>359</v>
      </c>
      <c r="P789" s="38">
        <v>203</v>
      </c>
      <c r="Q789" s="38">
        <v>67</v>
      </c>
      <c r="R789" s="38">
        <v>313</v>
      </c>
      <c r="S789" s="38">
        <f>SUM(Table1[[#This Row],[January]:[December]])</f>
        <v>4339</v>
      </c>
    </row>
    <row r="790" spans="1:19" ht="29.5" hidden="1">
      <c r="A790" s="38" t="str">
        <f>_xlfn.CONCAT(B790,"-",C790)</f>
        <v>513-Autoclave</v>
      </c>
      <c r="B790" s="38">
        <f>INDEX(Prefixes!$A$3:$B$22, MATCH(Data!C36,Prefixes!$B$3:$B$22, 1), 1)</f>
        <v>513</v>
      </c>
      <c r="C790" s="37" t="s">
        <v>82</v>
      </c>
      <c r="D790" s="38">
        <v>490032</v>
      </c>
      <c r="E790" s="36" t="s">
        <v>666</v>
      </c>
      <c r="F790" s="38">
        <v>83</v>
      </c>
      <c r="G790" s="38">
        <v>595</v>
      </c>
      <c r="H790" s="38">
        <v>381</v>
      </c>
      <c r="I790" s="38">
        <v>566</v>
      </c>
      <c r="J790" s="38">
        <v>67</v>
      </c>
      <c r="K790" s="38">
        <v>995</v>
      </c>
      <c r="L790" s="38">
        <v>60</v>
      </c>
      <c r="M790" s="38">
        <v>365</v>
      </c>
      <c r="N790" s="38">
        <v>389</v>
      </c>
      <c r="O790" s="38">
        <v>66</v>
      </c>
      <c r="P790" s="38">
        <v>535</v>
      </c>
      <c r="Q790" s="38">
        <v>35</v>
      </c>
      <c r="R790" s="38">
        <v>279</v>
      </c>
      <c r="S790" s="38">
        <f>SUM(Table1[[#This Row],[January]:[December]])</f>
        <v>4333</v>
      </c>
    </row>
    <row r="791" spans="1:19" ht="29.5" hidden="1">
      <c r="A791" s="38" t="str">
        <f>_xlfn.CONCAT(B791,"-",C791)</f>
        <v>513-Reactors</v>
      </c>
      <c r="B791" s="38">
        <f>INDEX(Prefixes!$A$3:$B$22, MATCH(Data!C767,Prefixes!$B$3:$B$22, 1), 1)</f>
        <v>513</v>
      </c>
      <c r="C791" s="37" t="s">
        <v>109</v>
      </c>
      <c r="D791" s="38">
        <v>490763</v>
      </c>
      <c r="E791" s="36" t="s">
        <v>491</v>
      </c>
      <c r="F791" s="38">
        <v>45</v>
      </c>
      <c r="G791" s="38">
        <v>368</v>
      </c>
      <c r="H791" s="38">
        <v>167</v>
      </c>
      <c r="I791" s="38">
        <v>576</v>
      </c>
      <c r="J791" s="38">
        <v>514</v>
      </c>
      <c r="K791" s="38">
        <v>644</v>
      </c>
      <c r="L791" s="38">
        <v>224</v>
      </c>
      <c r="M791" s="38">
        <v>132</v>
      </c>
      <c r="N791" s="38">
        <v>144</v>
      </c>
      <c r="O791" s="38">
        <v>585</v>
      </c>
      <c r="P791" s="38">
        <v>806</v>
      </c>
      <c r="Q791" s="38">
        <v>16</v>
      </c>
      <c r="R791" s="38">
        <v>157</v>
      </c>
      <c r="S791" s="38">
        <f>SUM(Table1[[#This Row],[January]:[December]])</f>
        <v>4333</v>
      </c>
    </row>
    <row r="792" spans="1:19" hidden="1">
      <c r="A792" s="38" t="str">
        <f>_xlfn.CONCAT(B792,"-",C792)</f>
        <v>513-Centrifuges</v>
      </c>
      <c r="B792" s="38">
        <f>INDEX(Prefixes!$A$3:$B$22, MATCH(Data!C401,Prefixes!$B$3:$B$22, 1), 1)</f>
        <v>513</v>
      </c>
      <c r="C792" s="37" t="s">
        <v>43</v>
      </c>
      <c r="D792" s="38">
        <v>490397</v>
      </c>
      <c r="E792" s="36" t="s">
        <v>646</v>
      </c>
      <c r="F792" s="38">
        <v>11</v>
      </c>
      <c r="G792" s="38">
        <v>506</v>
      </c>
      <c r="H792" s="38">
        <v>144</v>
      </c>
      <c r="I792" s="38">
        <v>359</v>
      </c>
      <c r="J792" s="38">
        <v>516</v>
      </c>
      <c r="K792" s="38">
        <v>926</v>
      </c>
      <c r="L792" s="38">
        <v>19</v>
      </c>
      <c r="M792" s="38">
        <v>459</v>
      </c>
      <c r="N792" s="38">
        <v>354</v>
      </c>
      <c r="O792" s="38">
        <v>795</v>
      </c>
      <c r="P792" s="38">
        <v>125</v>
      </c>
      <c r="Q792" s="38">
        <v>80</v>
      </c>
      <c r="R792" s="38">
        <v>45</v>
      </c>
      <c r="S792" s="38">
        <f>SUM(Table1[[#This Row],[January]:[December]])</f>
        <v>4328</v>
      </c>
    </row>
    <row r="793" spans="1:19" ht="44.25" hidden="1">
      <c r="A793" s="38" t="str">
        <f>_xlfn.CONCAT(B793,"-",C793)</f>
        <v>513-Centrifuges</v>
      </c>
      <c r="B793" s="38">
        <f>INDEX(Prefixes!$A$3:$B$22, MATCH(Data!C469,Prefixes!$B$3:$B$22, 1), 1)</f>
        <v>513</v>
      </c>
      <c r="C793" s="37" t="s">
        <v>43</v>
      </c>
      <c r="D793" s="38">
        <v>490465</v>
      </c>
      <c r="E793" s="36" t="s">
        <v>342</v>
      </c>
      <c r="F793" s="38">
        <v>47</v>
      </c>
      <c r="G793" s="38">
        <v>530</v>
      </c>
      <c r="H793" s="38">
        <v>277</v>
      </c>
      <c r="I793" s="38">
        <v>49</v>
      </c>
      <c r="J793" s="38">
        <v>894</v>
      </c>
      <c r="K793" s="38">
        <v>53</v>
      </c>
      <c r="L793" s="38">
        <v>139</v>
      </c>
      <c r="M793" s="38">
        <v>690</v>
      </c>
      <c r="N793" s="38">
        <v>888</v>
      </c>
      <c r="O793" s="38">
        <v>188</v>
      </c>
      <c r="P793" s="38">
        <v>139</v>
      </c>
      <c r="Q793" s="38">
        <v>378</v>
      </c>
      <c r="R793" s="38">
        <v>88</v>
      </c>
      <c r="S793" s="38">
        <f>SUM(Table1[[#This Row],[January]:[December]])</f>
        <v>4313</v>
      </c>
    </row>
    <row r="794" spans="1:19" ht="29.5" hidden="1">
      <c r="A794" s="38" t="str">
        <f>_xlfn.CONCAT(B794,"-",C794)</f>
        <v>513-Balances</v>
      </c>
      <c r="B794" s="38">
        <f>INDEX(Prefixes!$A$3:$B$22, MATCH(Data!C138,Prefixes!$B$3:$B$22, 1), 1)</f>
        <v>513</v>
      </c>
      <c r="C794" s="37" t="s">
        <v>75</v>
      </c>
      <c r="D794" s="38">
        <v>490134</v>
      </c>
      <c r="E794" s="36" t="s">
        <v>708</v>
      </c>
      <c r="F794" s="38">
        <v>17</v>
      </c>
      <c r="G794" s="38">
        <v>369</v>
      </c>
      <c r="H794" s="38">
        <v>280</v>
      </c>
      <c r="I794" s="38">
        <v>60</v>
      </c>
      <c r="J794" s="38">
        <v>724</v>
      </c>
      <c r="K794" s="38">
        <v>350</v>
      </c>
      <c r="L794" s="38">
        <v>541</v>
      </c>
      <c r="M794" s="38">
        <v>126</v>
      </c>
      <c r="N794" s="38">
        <v>55</v>
      </c>
      <c r="O794" s="38">
        <v>156</v>
      </c>
      <c r="P794" s="38">
        <v>432</v>
      </c>
      <c r="Q794" s="38">
        <v>224</v>
      </c>
      <c r="R794" s="38">
        <v>980</v>
      </c>
      <c r="S794" s="38">
        <f>SUM(Table1[[#This Row],[January]:[December]])</f>
        <v>4297</v>
      </c>
    </row>
    <row r="795" spans="1:19" ht="29.5" hidden="1">
      <c r="A795" s="38" t="str">
        <f>_xlfn.CONCAT(B795,"-",C795)</f>
        <v>503-Centrifuges</v>
      </c>
      <c r="B795" s="38">
        <f>INDEX(Prefixes!$A$3:$B$22, MATCH(Data!C484,Prefixes!$B$3:$B$22, 1), 1)</f>
        <v>503</v>
      </c>
      <c r="C795" s="37" t="s">
        <v>43</v>
      </c>
      <c r="D795" s="38">
        <v>490480</v>
      </c>
      <c r="E795" s="36" t="s">
        <v>366</v>
      </c>
      <c r="F795" s="38">
        <v>20</v>
      </c>
      <c r="G795" s="38">
        <v>683</v>
      </c>
      <c r="H795" s="38">
        <v>298</v>
      </c>
      <c r="I795" s="38">
        <v>275</v>
      </c>
      <c r="J795" s="38">
        <v>16</v>
      </c>
      <c r="K795" s="38">
        <v>184</v>
      </c>
      <c r="L795" s="38">
        <v>805</v>
      </c>
      <c r="M795" s="38">
        <v>451</v>
      </c>
      <c r="N795" s="38">
        <v>49</v>
      </c>
      <c r="O795" s="38">
        <v>449</v>
      </c>
      <c r="P795" s="38">
        <v>276</v>
      </c>
      <c r="Q795" s="38">
        <v>672</v>
      </c>
      <c r="R795" s="38">
        <v>131</v>
      </c>
      <c r="S795" s="38">
        <f>SUM(Table1[[#This Row],[January]:[December]])</f>
        <v>4289</v>
      </c>
    </row>
    <row r="796" spans="1:19" hidden="1">
      <c r="A796" s="38" t="str">
        <f>_xlfn.CONCAT(B796,"-",C796)</f>
        <v>513-Centrifuges</v>
      </c>
      <c r="B796" s="38">
        <f>INDEX(Prefixes!$A$3:$B$22, MATCH(Data!C390,Prefixes!$B$3:$B$22, 1), 1)</f>
        <v>513</v>
      </c>
      <c r="C796" s="37" t="s">
        <v>43</v>
      </c>
      <c r="D796" s="38">
        <v>490386</v>
      </c>
      <c r="E796" s="36" t="s">
        <v>307</v>
      </c>
      <c r="F796" s="38">
        <v>54</v>
      </c>
      <c r="G796" s="38">
        <v>106</v>
      </c>
      <c r="H796" s="38">
        <v>100</v>
      </c>
      <c r="I796" s="38">
        <v>295</v>
      </c>
      <c r="J796" s="38">
        <v>981</v>
      </c>
      <c r="K796" s="38">
        <v>55</v>
      </c>
      <c r="L796" s="38">
        <v>86</v>
      </c>
      <c r="M796" s="38">
        <v>375</v>
      </c>
      <c r="N796" s="38">
        <v>521</v>
      </c>
      <c r="O796" s="38">
        <v>138</v>
      </c>
      <c r="P796" s="38">
        <v>846</v>
      </c>
      <c r="Q796" s="38">
        <v>650</v>
      </c>
      <c r="R796" s="38">
        <v>129</v>
      </c>
      <c r="S796" s="38">
        <f>SUM(Table1[[#This Row],[January]:[December]])</f>
        <v>4282</v>
      </c>
    </row>
    <row r="797" spans="1:19" ht="29.5" hidden="1">
      <c r="A797" s="38" t="str">
        <f>_xlfn.CONCAT(B797,"-",C797)</f>
        <v>505-Centrifuges</v>
      </c>
      <c r="B797" s="38">
        <f>INDEX(Prefixes!$A$3:$B$22, MATCH(Data!C398,Prefixes!$B$3:$B$22, 1), 1)</f>
        <v>505</v>
      </c>
      <c r="C797" s="37" t="s">
        <v>43</v>
      </c>
      <c r="D797" s="38">
        <v>490394</v>
      </c>
      <c r="E797" s="36" t="s">
        <v>177</v>
      </c>
      <c r="F797" s="38">
        <v>15</v>
      </c>
      <c r="G797" s="38">
        <v>894</v>
      </c>
      <c r="H797" s="38">
        <v>7</v>
      </c>
      <c r="I797" s="38">
        <v>504</v>
      </c>
      <c r="J797" s="38">
        <v>838</v>
      </c>
      <c r="K797" s="38">
        <v>200</v>
      </c>
      <c r="L797" s="38">
        <v>229</v>
      </c>
      <c r="M797" s="38">
        <v>186</v>
      </c>
      <c r="N797" s="38">
        <v>463</v>
      </c>
      <c r="O797" s="38">
        <v>248</v>
      </c>
      <c r="P797" s="38">
        <v>307</v>
      </c>
      <c r="Q797" s="38">
        <v>38</v>
      </c>
      <c r="R797" s="38">
        <v>362</v>
      </c>
      <c r="S797" s="38">
        <f>SUM(Table1[[#This Row],[January]:[December]])</f>
        <v>4276</v>
      </c>
    </row>
    <row r="798" spans="1:19" ht="29.5" hidden="1">
      <c r="A798" s="38" t="str">
        <f>_xlfn.CONCAT(B798,"-",C798)</f>
        <v>507-Spectrophotometers</v>
      </c>
      <c r="B798" s="38">
        <f>INDEX(Prefixes!$A$3:$B$22, MATCH(Data!C810,Prefixes!$B$3:$B$22, 1), 1)</f>
        <v>507</v>
      </c>
      <c r="C798" s="37" t="s">
        <v>41</v>
      </c>
      <c r="D798" s="38">
        <v>490806</v>
      </c>
      <c r="E798" s="36" t="s">
        <v>615</v>
      </c>
      <c r="F798" s="38">
        <v>87</v>
      </c>
      <c r="G798" s="38">
        <v>50</v>
      </c>
      <c r="H798" s="38">
        <v>63</v>
      </c>
      <c r="I798" s="38">
        <v>194</v>
      </c>
      <c r="J798" s="38">
        <v>625</v>
      </c>
      <c r="K798" s="38">
        <v>960</v>
      </c>
      <c r="L798" s="38">
        <v>29</v>
      </c>
      <c r="M798" s="38">
        <v>960</v>
      </c>
      <c r="N798" s="38">
        <v>589</v>
      </c>
      <c r="O798" s="38">
        <v>429</v>
      </c>
      <c r="P798" s="38">
        <v>76</v>
      </c>
      <c r="Q798" s="38">
        <v>173</v>
      </c>
      <c r="R798" s="38">
        <v>100</v>
      </c>
      <c r="S798" s="38">
        <f>SUM(Table1[[#This Row],[January]:[December]])</f>
        <v>4248</v>
      </c>
    </row>
    <row r="799" spans="1:19" hidden="1">
      <c r="A799" s="38" t="str">
        <f>_xlfn.CONCAT(B799,"-",C799)</f>
        <v>513-Spectrophotometers</v>
      </c>
      <c r="B799" s="38">
        <f>INDEX(Prefixes!$A$3:$B$22, MATCH(Data!C792,Prefixes!$B$3:$B$22, 1), 1)</f>
        <v>513</v>
      </c>
      <c r="C799" s="37" t="s">
        <v>41</v>
      </c>
      <c r="D799" s="38">
        <v>490788</v>
      </c>
      <c r="E799" s="36" t="s">
        <v>59</v>
      </c>
      <c r="F799" s="38">
        <v>14</v>
      </c>
      <c r="G799" s="38">
        <v>157</v>
      </c>
      <c r="H799" s="38">
        <v>395</v>
      </c>
      <c r="I799" s="38">
        <v>227</v>
      </c>
      <c r="J799" s="38">
        <v>63</v>
      </c>
      <c r="K799" s="38">
        <v>391</v>
      </c>
      <c r="L799" s="38">
        <v>746</v>
      </c>
      <c r="M799" s="38">
        <v>30</v>
      </c>
      <c r="N799" s="38">
        <v>60</v>
      </c>
      <c r="O799" s="38">
        <v>687</v>
      </c>
      <c r="P799" s="38">
        <v>5</v>
      </c>
      <c r="Q799" s="38">
        <v>897</v>
      </c>
      <c r="R799" s="38">
        <v>561</v>
      </c>
      <c r="S799" s="38">
        <f>SUM(Table1[[#This Row],[January]:[December]])</f>
        <v>4219</v>
      </c>
    </row>
    <row r="800" spans="1:19" hidden="1">
      <c r="A800" s="38" t="str">
        <f>_xlfn.CONCAT(B800,"-",C800)</f>
        <v>529-Microscopes</v>
      </c>
      <c r="B800" s="38">
        <f>INDEX(Prefixes!$A$3:$B$22, MATCH(Data!C712,Prefixes!$B$3:$B$22, 1), 1)</f>
        <v>529</v>
      </c>
      <c r="C800" s="37" t="s">
        <v>48</v>
      </c>
      <c r="D800" s="38">
        <v>490708</v>
      </c>
      <c r="E800" s="36" t="s">
        <v>782</v>
      </c>
      <c r="F800" s="38">
        <v>63</v>
      </c>
      <c r="G800" s="38">
        <v>621</v>
      </c>
      <c r="H800" s="38">
        <v>59</v>
      </c>
      <c r="I800" s="38">
        <v>160</v>
      </c>
      <c r="J800" s="38">
        <v>127</v>
      </c>
      <c r="K800" s="38">
        <v>812</v>
      </c>
      <c r="L800" s="38">
        <v>341</v>
      </c>
      <c r="M800" s="38">
        <v>355</v>
      </c>
      <c r="N800" s="38">
        <v>162</v>
      </c>
      <c r="O800" s="38">
        <v>108</v>
      </c>
      <c r="P800" s="38">
        <v>458</v>
      </c>
      <c r="Q800" s="38">
        <v>194</v>
      </c>
      <c r="R800" s="38">
        <v>807</v>
      </c>
      <c r="S800" s="38">
        <f>SUM(Table1[[#This Row],[January]:[December]])</f>
        <v>4204</v>
      </c>
    </row>
    <row r="801" spans="1:19" hidden="1">
      <c r="A801" s="38" t="str">
        <f>_xlfn.CONCAT(B801,"-",C801)</f>
        <v>513-Bath</v>
      </c>
      <c r="B801" s="38">
        <f>INDEX(Prefixes!$A$3:$B$22, MATCH(Data!C230,Prefixes!$B$3:$B$22, 1), 1)</f>
        <v>513</v>
      </c>
      <c r="C801" s="37" t="s">
        <v>39</v>
      </c>
      <c r="D801" s="38">
        <v>490226</v>
      </c>
      <c r="E801" s="36" t="s">
        <v>518</v>
      </c>
      <c r="F801" s="38">
        <v>36</v>
      </c>
      <c r="G801" s="38">
        <v>78</v>
      </c>
      <c r="H801" s="38">
        <v>384</v>
      </c>
      <c r="I801" s="38">
        <v>1</v>
      </c>
      <c r="J801" s="38">
        <v>275</v>
      </c>
      <c r="K801" s="38">
        <v>319</v>
      </c>
      <c r="L801" s="38">
        <v>771</v>
      </c>
      <c r="M801" s="38">
        <v>365</v>
      </c>
      <c r="N801" s="38">
        <v>684</v>
      </c>
      <c r="O801" s="38">
        <v>298</v>
      </c>
      <c r="P801" s="38">
        <v>837</v>
      </c>
      <c r="Q801" s="38">
        <v>127</v>
      </c>
      <c r="R801" s="38">
        <v>58</v>
      </c>
      <c r="S801" s="38">
        <f>SUM(Table1[[#This Row],[January]:[December]])</f>
        <v>4197</v>
      </c>
    </row>
    <row r="802" spans="1:19" ht="29.5" hidden="1">
      <c r="A802" s="38" t="str">
        <f>_xlfn.CONCAT(B802,"-",C802)</f>
        <v>513-Balances</v>
      </c>
      <c r="B802" s="38">
        <f>INDEX(Prefixes!$A$3:$B$22, MATCH(Data!C69,Prefixes!$B$3:$B$22, 1), 1)</f>
        <v>513</v>
      </c>
      <c r="C802" s="37" t="s">
        <v>75</v>
      </c>
      <c r="D802" s="38">
        <v>490065</v>
      </c>
      <c r="E802" s="36" t="s">
        <v>576</v>
      </c>
      <c r="F802" s="38">
        <v>31</v>
      </c>
      <c r="G802" s="38">
        <v>612</v>
      </c>
      <c r="H802" s="38">
        <v>362</v>
      </c>
      <c r="I802" s="38">
        <v>254</v>
      </c>
      <c r="J802" s="38">
        <v>177</v>
      </c>
      <c r="K802" s="38">
        <v>454</v>
      </c>
      <c r="L802" s="38">
        <v>306</v>
      </c>
      <c r="M802" s="38">
        <v>360</v>
      </c>
      <c r="N802" s="38">
        <v>98</v>
      </c>
      <c r="O802" s="38">
        <v>481</v>
      </c>
      <c r="P802" s="38">
        <v>971</v>
      </c>
      <c r="Q802" s="38">
        <v>4</v>
      </c>
      <c r="R802" s="38">
        <v>112</v>
      </c>
      <c r="S802" s="38">
        <f>SUM(Table1[[#This Row],[January]:[December]])</f>
        <v>4191</v>
      </c>
    </row>
    <row r="803" spans="1:19" ht="29.5" hidden="1">
      <c r="A803" s="38" t="str">
        <f>_xlfn.CONCAT(B803,"-",C803)</f>
        <v>513-Centrifuges</v>
      </c>
      <c r="B803" s="38">
        <f>INDEX(Prefixes!$A$3:$B$22, MATCH(Data!C478,Prefixes!$B$3:$B$22, 1), 1)</f>
        <v>513</v>
      </c>
      <c r="C803" s="37" t="s">
        <v>43</v>
      </c>
      <c r="D803" s="38">
        <v>490474</v>
      </c>
      <c r="E803" s="36" t="s">
        <v>355</v>
      </c>
      <c r="F803" s="38">
        <v>72</v>
      </c>
      <c r="G803" s="38">
        <v>106</v>
      </c>
      <c r="H803" s="38">
        <v>404</v>
      </c>
      <c r="I803" s="38">
        <v>603</v>
      </c>
      <c r="J803" s="38">
        <v>616</v>
      </c>
      <c r="K803" s="38">
        <v>256</v>
      </c>
      <c r="L803" s="38">
        <v>410</v>
      </c>
      <c r="M803" s="38">
        <v>45</v>
      </c>
      <c r="N803" s="38">
        <v>626</v>
      </c>
      <c r="O803" s="38">
        <v>233</v>
      </c>
      <c r="P803" s="38">
        <v>280</v>
      </c>
      <c r="Q803" s="38">
        <v>423</v>
      </c>
      <c r="R803" s="38">
        <v>159</v>
      </c>
      <c r="S803" s="38">
        <f>SUM(Table1[[#This Row],[January]:[December]])</f>
        <v>4161</v>
      </c>
    </row>
    <row r="804" spans="1:19" ht="29.5" hidden="1">
      <c r="A804" s="38" t="str">
        <f>_xlfn.CONCAT(B804,"-",C804)</f>
        <v>519-Centrifuges</v>
      </c>
      <c r="B804" s="38">
        <f>INDEX(Prefixes!$A$3:$B$22, MATCH(Data!C463,Prefixes!$B$3:$B$22, 1), 1)</f>
        <v>519</v>
      </c>
      <c r="C804" s="37" t="s">
        <v>43</v>
      </c>
      <c r="D804" s="38">
        <v>490459</v>
      </c>
      <c r="E804" s="36" t="s">
        <v>311</v>
      </c>
      <c r="F804" s="38">
        <v>31</v>
      </c>
      <c r="G804" s="38">
        <v>103</v>
      </c>
      <c r="H804" s="38">
        <v>770</v>
      </c>
      <c r="I804" s="38">
        <v>554</v>
      </c>
      <c r="J804" s="38">
        <v>533</v>
      </c>
      <c r="K804" s="38">
        <v>477</v>
      </c>
      <c r="L804" s="38">
        <v>354</v>
      </c>
      <c r="M804" s="38">
        <v>103</v>
      </c>
      <c r="N804" s="38">
        <v>94</v>
      </c>
      <c r="O804" s="38">
        <v>192</v>
      </c>
      <c r="P804" s="38">
        <v>799</v>
      </c>
      <c r="Q804" s="38">
        <v>123</v>
      </c>
      <c r="R804" s="38">
        <v>50</v>
      </c>
      <c r="S804" s="38">
        <f>SUM(Table1[[#This Row],[January]:[December]])</f>
        <v>4152</v>
      </c>
    </row>
    <row r="805" spans="1:19" ht="44.25" hidden="1">
      <c r="A805" s="38" t="str">
        <f>_xlfn.CONCAT(B805,"-",C805)</f>
        <v>513-Centrifuges</v>
      </c>
      <c r="B805" s="38">
        <f>INDEX(Prefixes!$A$3:$B$22, MATCH(Data!C407,Prefixes!$B$3:$B$22, 1), 1)</f>
        <v>513</v>
      </c>
      <c r="C805" s="37" t="s">
        <v>43</v>
      </c>
      <c r="D805" s="38">
        <v>490403</v>
      </c>
      <c r="E805" s="36" t="s">
        <v>671</v>
      </c>
      <c r="F805" s="38">
        <v>68</v>
      </c>
      <c r="G805" s="38">
        <v>393</v>
      </c>
      <c r="H805" s="38">
        <v>222</v>
      </c>
      <c r="I805" s="38">
        <v>290</v>
      </c>
      <c r="J805" s="38">
        <v>848</v>
      </c>
      <c r="K805" s="38">
        <v>505</v>
      </c>
      <c r="L805" s="38">
        <v>312</v>
      </c>
      <c r="M805" s="38">
        <v>664</v>
      </c>
      <c r="N805" s="38">
        <v>637</v>
      </c>
      <c r="O805" s="38">
        <v>56</v>
      </c>
      <c r="P805" s="38">
        <v>66</v>
      </c>
      <c r="Q805" s="38">
        <v>99</v>
      </c>
      <c r="R805" s="38">
        <v>59</v>
      </c>
      <c r="S805" s="38">
        <f>SUM(Table1[[#This Row],[January]:[December]])</f>
        <v>4151</v>
      </c>
    </row>
    <row r="806" spans="1:19" ht="44.25" hidden="1">
      <c r="A806" s="38" t="str">
        <f>_xlfn.CONCAT(B806,"-",C806)</f>
        <v>515-Furnace</v>
      </c>
      <c r="B806" s="38">
        <f>INDEX(Prefixes!$A$3:$B$22, MATCH(Data!C680,Prefixes!$B$3:$B$22, 1), 1)</f>
        <v>515</v>
      </c>
      <c r="C806" s="37" t="s">
        <v>141</v>
      </c>
      <c r="D806" s="38">
        <v>490676</v>
      </c>
      <c r="E806" s="36" t="s">
        <v>567</v>
      </c>
      <c r="F806" s="38">
        <v>96</v>
      </c>
      <c r="G806" s="38">
        <v>476</v>
      </c>
      <c r="H806" s="38">
        <v>51</v>
      </c>
      <c r="I806" s="38">
        <v>338</v>
      </c>
      <c r="J806" s="38">
        <v>347</v>
      </c>
      <c r="K806" s="38">
        <v>407</v>
      </c>
      <c r="L806" s="38">
        <v>565</v>
      </c>
      <c r="M806" s="38">
        <v>364</v>
      </c>
      <c r="N806" s="38">
        <v>14</v>
      </c>
      <c r="O806" s="38">
        <v>777</v>
      </c>
      <c r="P806" s="38">
        <v>86</v>
      </c>
      <c r="Q806" s="38">
        <v>509</v>
      </c>
      <c r="R806" s="38">
        <v>203</v>
      </c>
      <c r="S806" s="38">
        <f>SUM(Table1[[#This Row],[January]:[December]])</f>
        <v>4137</v>
      </c>
    </row>
    <row r="807" spans="1:19" ht="44.25" hidden="1">
      <c r="A807" s="38" t="str">
        <f>_xlfn.CONCAT(B807,"-",C807)</f>
        <v>529-Balances</v>
      </c>
      <c r="B807" s="38">
        <f>INDEX(Prefixes!$A$3:$B$22, MATCH(Data!C100,Prefixes!$B$3:$B$22, 1), 1)</f>
        <v>529</v>
      </c>
      <c r="C807" s="37" t="s">
        <v>75</v>
      </c>
      <c r="D807" s="38">
        <v>490096</v>
      </c>
      <c r="E807" s="36" t="s">
        <v>693</v>
      </c>
      <c r="F807" s="38">
        <v>48</v>
      </c>
      <c r="G807" s="38">
        <v>128</v>
      </c>
      <c r="H807" s="38">
        <v>26</v>
      </c>
      <c r="I807" s="38">
        <v>425</v>
      </c>
      <c r="J807" s="38">
        <v>130</v>
      </c>
      <c r="K807" s="38">
        <v>418</v>
      </c>
      <c r="L807" s="38">
        <v>72</v>
      </c>
      <c r="M807" s="38">
        <v>0</v>
      </c>
      <c r="N807" s="38">
        <v>616</v>
      </c>
      <c r="O807" s="38">
        <v>821</v>
      </c>
      <c r="P807" s="38">
        <v>444</v>
      </c>
      <c r="Q807" s="38">
        <v>423</v>
      </c>
      <c r="R807" s="38">
        <v>619</v>
      </c>
      <c r="S807" s="38">
        <f>SUM(Table1[[#This Row],[January]:[December]])</f>
        <v>4122</v>
      </c>
    </row>
    <row r="808" spans="1:19" hidden="1">
      <c r="A808" s="38" t="str">
        <f>_xlfn.CONCAT(B808,"-",C808)</f>
        <v>533-Centrifuges</v>
      </c>
      <c r="B808" s="38">
        <f>INDEX(Prefixes!$A$3:$B$22, MATCH(Data!C439,Prefixes!$B$3:$B$22, 1), 1)</f>
        <v>533</v>
      </c>
      <c r="C808" s="37" t="s">
        <v>43</v>
      </c>
      <c r="D808" s="38">
        <v>490435</v>
      </c>
      <c r="E808" s="36" t="s">
        <v>243</v>
      </c>
      <c r="F808" s="38">
        <v>86</v>
      </c>
      <c r="G808" s="38">
        <v>124</v>
      </c>
      <c r="H808" s="38">
        <v>278</v>
      </c>
      <c r="I808" s="38">
        <v>696</v>
      </c>
      <c r="J808" s="38">
        <v>297</v>
      </c>
      <c r="K808" s="38">
        <v>26</v>
      </c>
      <c r="L808" s="38">
        <v>626</v>
      </c>
      <c r="M808" s="38">
        <v>180</v>
      </c>
      <c r="N808" s="38">
        <v>212</v>
      </c>
      <c r="O808" s="38">
        <v>587</v>
      </c>
      <c r="P808" s="38">
        <v>148</v>
      </c>
      <c r="Q808" s="38">
        <v>943</v>
      </c>
      <c r="R808" s="38">
        <v>5</v>
      </c>
      <c r="S808" s="38">
        <f>SUM(Table1[[#This Row],[January]:[December]])</f>
        <v>4122</v>
      </c>
    </row>
    <row r="809" spans="1:19" ht="29.5" hidden="1">
      <c r="A809" s="38" t="str">
        <f>_xlfn.CONCAT(B809,"-",C809)</f>
        <v>503-Bath</v>
      </c>
      <c r="B809" s="38">
        <f>INDEX(Prefixes!$A$3:$B$22, MATCH(Data!C168,Prefixes!$B$3:$B$22, 1), 1)</f>
        <v>503</v>
      </c>
      <c r="C809" s="37" t="s">
        <v>39</v>
      </c>
      <c r="D809" s="38">
        <v>490164</v>
      </c>
      <c r="E809" s="36" t="s">
        <v>272</v>
      </c>
      <c r="F809" s="38">
        <v>70</v>
      </c>
      <c r="G809" s="38">
        <v>693</v>
      </c>
      <c r="H809" s="38">
        <v>358</v>
      </c>
      <c r="I809" s="38">
        <v>327</v>
      </c>
      <c r="J809" s="38">
        <v>832</v>
      </c>
      <c r="K809" s="38">
        <v>18</v>
      </c>
      <c r="L809" s="38">
        <v>43</v>
      </c>
      <c r="M809" s="38">
        <v>166</v>
      </c>
      <c r="N809" s="38">
        <v>49</v>
      </c>
      <c r="O809" s="38">
        <v>349</v>
      </c>
      <c r="P809" s="38">
        <v>182</v>
      </c>
      <c r="Q809" s="38">
        <v>133</v>
      </c>
      <c r="R809" s="38">
        <v>956</v>
      </c>
      <c r="S809" s="38">
        <f>SUM(Table1[[#This Row],[January]:[December]])</f>
        <v>4106</v>
      </c>
    </row>
    <row r="810" spans="1:19" ht="29.5" hidden="1">
      <c r="A810" s="38" t="str">
        <f>_xlfn.CONCAT(B810,"-",C810)</f>
        <v>513-Biohood</v>
      </c>
      <c r="B810" s="38">
        <f>INDEX(Prefixes!$A$3:$B$22, MATCH(Data!C282,Prefixes!$B$3:$B$22, 1), 1)</f>
        <v>513</v>
      </c>
      <c r="C810" s="37" t="s">
        <v>65</v>
      </c>
      <c r="D810" s="38">
        <v>490278</v>
      </c>
      <c r="E810" s="36" t="s">
        <v>514</v>
      </c>
      <c r="F810" s="38">
        <v>97</v>
      </c>
      <c r="G810" s="38">
        <v>15</v>
      </c>
      <c r="H810" s="38">
        <v>95</v>
      </c>
      <c r="I810" s="38">
        <v>282</v>
      </c>
      <c r="J810" s="38">
        <v>201</v>
      </c>
      <c r="K810" s="38">
        <v>667</v>
      </c>
      <c r="L810" s="38">
        <v>622</v>
      </c>
      <c r="M810" s="38">
        <v>459</v>
      </c>
      <c r="N810" s="38">
        <v>487</v>
      </c>
      <c r="O810" s="38">
        <v>173</v>
      </c>
      <c r="P810" s="38">
        <v>268</v>
      </c>
      <c r="Q810" s="38">
        <v>698</v>
      </c>
      <c r="R810" s="38">
        <v>129</v>
      </c>
      <c r="S810" s="38">
        <f>SUM(Table1[[#This Row],[January]:[December]])</f>
        <v>4096</v>
      </c>
    </row>
    <row r="811" spans="1:19" hidden="1">
      <c r="A811" s="38" t="str">
        <f>_xlfn.CONCAT(B811,"-",C811)</f>
        <v>509-Spectrophotometers</v>
      </c>
      <c r="B811" s="38">
        <f>INDEX(Prefixes!$A$3:$B$22, MATCH(Data!C787,Prefixes!$B$3:$B$22, 1), 1)</f>
        <v>509</v>
      </c>
      <c r="C811" s="37" t="s">
        <v>41</v>
      </c>
      <c r="D811" s="38">
        <v>490783</v>
      </c>
      <c r="E811" s="36" t="s">
        <v>158</v>
      </c>
      <c r="F811" s="38">
        <v>96</v>
      </c>
      <c r="G811" s="38">
        <v>293</v>
      </c>
      <c r="H811" s="38">
        <v>934</v>
      </c>
      <c r="I811" s="38">
        <v>858</v>
      </c>
      <c r="J811" s="38">
        <v>30</v>
      </c>
      <c r="K811" s="38">
        <v>174</v>
      </c>
      <c r="L811" s="38">
        <v>421</v>
      </c>
      <c r="M811" s="38">
        <v>237</v>
      </c>
      <c r="N811" s="38">
        <v>341</v>
      </c>
      <c r="O811" s="38">
        <v>87</v>
      </c>
      <c r="P811" s="38">
        <v>674</v>
      </c>
      <c r="Q811" s="38">
        <v>13</v>
      </c>
      <c r="R811" s="38">
        <v>4</v>
      </c>
      <c r="S811" s="38">
        <f>SUM(Table1[[#This Row],[January]:[December]])</f>
        <v>4066</v>
      </c>
    </row>
    <row r="812" spans="1:19" ht="29.5" hidden="1">
      <c r="A812" s="38" t="str">
        <f>_xlfn.CONCAT(B812,"-",C812)</f>
        <v>507-Balances</v>
      </c>
      <c r="B812" s="38">
        <f>INDEX(Prefixes!$A$3:$B$22, MATCH(Data!C110,Prefixes!$B$3:$B$22, 1), 1)</f>
        <v>507</v>
      </c>
      <c r="C812" s="37" t="s">
        <v>75</v>
      </c>
      <c r="D812" s="38">
        <v>490106</v>
      </c>
      <c r="E812" s="36" t="s">
        <v>532</v>
      </c>
      <c r="F812" s="38">
        <v>33</v>
      </c>
      <c r="G812" s="38">
        <v>57</v>
      </c>
      <c r="H812" s="38">
        <v>308</v>
      </c>
      <c r="I812" s="38">
        <v>16</v>
      </c>
      <c r="J812" s="38">
        <v>11</v>
      </c>
      <c r="K812" s="38">
        <v>627</v>
      </c>
      <c r="L812" s="38">
        <v>180</v>
      </c>
      <c r="M812" s="38">
        <v>198</v>
      </c>
      <c r="N812" s="38">
        <v>475</v>
      </c>
      <c r="O812" s="38">
        <v>442</v>
      </c>
      <c r="P812" s="38">
        <v>860</v>
      </c>
      <c r="Q812" s="38">
        <v>456</v>
      </c>
      <c r="R812" s="38">
        <v>382</v>
      </c>
      <c r="S812" s="38">
        <f>SUM(Table1[[#This Row],[January]:[December]])</f>
        <v>4012</v>
      </c>
    </row>
    <row r="813" spans="1:19" ht="29.5" hidden="1">
      <c r="A813" s="38" t="str">
        <f>_xlfn.CONCAT(B813,"-",C813)</f>
        <v>513-Centrifuges</v>
      </c>
      <c r="B813" s="38">
        <f>INDEX(Prefixes!$A$3:$B$22, MATCH(Data!C460,Prefixes!$B$3:$B$22, 1), 1)</f>
        <v>513</v>
      </c>
      <c r="C813" s="37" t="s">
        <v>43</v>
      </c>
      <c r="D813" s="38">
        <v>490456</v>
      </c>
      <c r="E813" s="36" t="s">
        <v>305</v>
      </c>
      <c r="F813" s="38">
        <v>73</v>
      </c>
      <c r="G813" s="38">
        <v>22</v>
      </c>
      <c r="H813" s="38">
        <v>391</v>
      </c>
      <c r="I813" s="38">
        <v>937</v>
      </c>
      <c r="J813" s="38">
        <v>393</v>
      </c>
      <c r="K813" s="38">
        <v>109</v>
      </c>
      <c r="L813" s="38">
        <v>121</v>
      </c>
      <c r="M813" s="38">
        <v>21</v>
      </c>
      <c r="N813" s="38">
        <v>386</v>
      </c>
      <c r="O813" s="38">
        <v>393</v>
      </c>
      <c r="P813" s="38">
        <v>965</v>
      </c>
      <c r="Q813" s="38">
        <v>258</v>
      </c>
      <c r="R813" s="38">
        <v>8</v>
      </c>
      <c r="S813" s="38">
        <f>SUM(Table1[[#This Row],[January]:[December]])</f>
        <v>4004</v>
      </c>
    </row>
    <row r="814" spans="1:19" ht="29.5" hidden="1">
      <c r="A814" s="38" t="str">
        <f>_xlfn.CONCAT(B814,"-",C814)</f>
        <v>505-Glove Boxes</v>
      </c>
      <c r="B814" s="38">
        <f>INDEX(Prefixes!$A$3:$B$22, MATCH(Data!C695,Prefixes!$B$3:$B$22, 1), 1)</f>
        <v>505</v>
      </c>
      <c r="C814" s="37" t="s">
        <v>45</v>
      </c>
      <c r="D814" s="38">
        <v>490691</v>
      </c>
      <c r="E814" s="36" t="s">
        <v>112</v>
      </c>
      <c r="F814" s="38">
        <v>46</v>
      </c>
      <c r="G814" s="38">
        <v>27</v>
      </c>
      <c r="H814" s="38">
        <v>149</v>
      </c>
      <c r="I814" s="38">
        <v>447</v>
      </c>
      <c r="J814" s="38">
        <v>203</v>
      </c>
      <c r="K814" s="38">
        <v>23</v>
      </c>
      <c r="L814" s="38">
        <v>378</v>
      </c>
      <c r="M814" s="38">
        <v>341</v>
      </c>
      <c r="N814" s="38">
        <v>814</v>
      </c>
      <c r="O814" s="38">
        <v>841</v>
      </c>
      <c r="P814" s="38">
        <v>264</v>
      </c>
      <c r="Q814" s="38">
        <v>26</v>
      </c>
      <c r="R814" s="38">
        <v>471</v>
      </c>
      <c r="S814" s="38">
        <f>SUM(Table1[[#This Row],[January]:[December]])</f>
        <v>3984</v>
      </c>
    </row>
    <row r="815" spans="1:19" ht="29.5" hidden="1">
      <c r="A815" s="38" t="str">
        <f>_xlfn.CONCAT(B815,"-",C815)</f>
        <v>515-Ultrasonic Cleaners</v>
      </c>
      <c r="B815" s="38">
        <f>INDEX(Prefixes!$A$3:$B$22, MATCH(Data!C820,Prefixes!$B$3:$B$22, 1), 1)</f>
        <v>515</v>
      </c>
      <c r="C815" s="37" t="s">
        <v>193</v>
      </c>
      <c r="D815" s="38">
        <v>490816</v>
      </c>
      <c r="E815" s="36" t="s">
        <v>218</v>
      </c>
      <c r="F815" s="38">
        <v>99</v>
      </c>
      <c r="G815" s="38">
        <v>601</v>
      </c>
      <c r="H815" s="38">
        <v>83</v>
      </c>
      <c r="I815" s="38">
        <v>71</v>
      </c>
      <c r="J815" s="38">
        <v>120</v>
      </c>
      <c r="K815" s="38">
        <v>107</v>
      </c>
      <c r="L815" s="38">
        <v>403</v>
      </c>
      <c r="M815" s="38">
        <v>178</v>
      </c>
      <c r="N815" s="38">
        <v>392</v>
      </c>
      <c r="O815" s="38">
        <v>808</v>
      </c>
      <c r="P815" s="38">
        <v>265</v>
      </c>
      <c r="Q815" s="38">
        <v>165</v>
      </c>
      <c r="R815" s="38">
        <v>777</v>
      </c>
      <c r="S815" s="38">
        <f>SUM(Table1[[#This Row],[January]:[December]])</f>
        <v>3970</v>
      </c>
    </row>
    <row r="816" spans="1:19" hidden="1">
      <c r="A816" s="38" t="str">
        <f>_xlfn.CONCAT(B816,"-",C816)</f>
        <v>529-Centrifuges</v>
      </c>
      <c r="B816" s="38">
        <f>INDEX(Prefixes!$A$3:$B$22, MATCH(Data!C382,Prefixes!$B$3:$B$22, 1), 1)</f>
        <v>529</v>
      </c>
      <c r="C816" s="37" t="s">
        <v>43</v>
      </c>
      <c r="D816" s="38">
        <v>490378</v>
      </c>
      <c r="E816" s="36" t="s">
        <v>329</v>
      </c>
      <c r="F816" s="38">
        <v>70</v>
      </c>
      <c r="G816" s="38">
        <v>732</v>
      </c>
      <c r="H816" s="38">
        <v>654</v>
      </c>
      <c r="I816" s="38">
        <v>341</v>
      </c>
      <c r="J816" s="38">
        <v>478</v>
      </c>
      <c r="K816" s="38">
        <v>7</v>
      </c>
      <c r="L816" s="38">
        <v>223</v>
      </c>
      <c r="M816" s="38">
        <v>538</v>
      </c>
      <c r="N816" s="38">
        <v>93</v>
      </c>
      <c r="O816" s="38">
        <v>268</v>
      </c>
      <c r="P816" s="38">
        <v>335</v>
      </c>
      <c r="Q816" s="38">
        <v>180</v>
      </c>
      <c r="R816" s="38">
        <v>88</v>
      </c>
      <c r="S816" s="38">
        <f>SUM(Table1[[#This Row],[January]:[December]])</f>
        <v>3937</v>
      </c>
    </row>
    <row r="817" spans="1:19" ht="29.5" hidden="1">
      <c r="A817" s="38" t="str">
        <f>_xlfn.CONCAT(B817,"-",C817)</f>
        <v>513-Bath</v>
      </c>
      <c r="B817" s="38">
        <f>INDEX(Prefixes!$A$3:$B$22, MATCH(Data!C221,Prefixes!$B$3:$B$22, 1), 1)</f>
        <v>513</v>
      </c>
      <c r="C817" s="37" t="s">
        <v>39</v>
      </c>
      <c r="D817" s="38">
        <v>490217</v>
      </c>
      <c r="E817" s="36" t="s">
        <v>481</v>
      </c>
      <c r="F817" s="38">
        <v>67</v>
      </c>
      <c r="G817" s="38">
        <v>747</v>
      </c>
      <c r="H817" s="38">
        <v>151</v>
      </c>
      <c r="I817" s="38">
        <v>603</v>
      </c>
      <c r="J817" s="38">
        <v>354</v>
      </c>
      <c r="K817" s="38">
        <v>512</v>
      </c>
      <c r="L817" s="38">
        <v>209</v>
      </c>
      <c r="M817" s="38">
        <v>180</v>
      </c>
      <c r="N817" s="38">
        <v>82</v>
      </c>
      <c r="O817" s="38">
        <v>4</v>
      </c>
      <c r="P817" s="38">
        <v>371</v>
      </c>
      <c r="Q817" s="38">
        <v>30</v>
      </c>
      <c r="R817" s="38">
        <v>637</v>
      </c>
      <c r="S817" s="38">
        <f>SUM(Table1[[#This Row],[January]:[December]])</f>
        <v>3880</v>
      </c>
    </row>
    <row r="818" spans="1:19" ht="29.5" hidden="1">
      <c r="A818" s="38" t="str">
        <f>_xlfn.CONCAT(B818,"-",C818)</f>
        <v>503-Cell Disrupters</v>
      </c>
      <c r="B818" s="38">
        <f>INDEX(Prefixes!$A$3:$B$22, MATCH(Data!C316,Prefixes!$B$3:$B$22, 1), 1)</f>
        <v>503</v>
      </c>
      <c r="C818" s="37" t="s">
        <v>50</v>
      </c>
      <c r="D818" s="38">
        <v>490312</v>
      </c>
      <c r="E818" s="36" t="s">
        <v>495</v>
      </c>
      <c r="F818" s="38">
        <v>72</v>
      </c>
      <c r="G818" s="38">
        <v>258</v>
      </c>
      <c r="H818" s="38">
        <v>98</v>
      </c>
      <c r="I818" s="38">
        <v>228</v>
      </c>
      <c r="J818" s="38">
        <v>930</v>
      </c>
      <c r="K818" s="38">
        <v>55</v>
      </c>
      <c r="L818" s="38">
        <v>591</v>
      </c>
      <c r="M818" s="38">
        <v>267</v>
      </c>
      <c r="N818" s="38">
        <v>252</v>
      </c>
      <c r="O818" s="38">
        <v>409</v>
      </c>
      <c r="P818" s="38">
        <v>385</v>
      </c>
      <c r="Q818" s="38">
        <v>221</v>
      </c>
      <c r="R818" s="38">
        <v>126</v>
      </c>
      <c r="S818" s="38">
        <f>SUM(Table1[[#This Row],[January]:[December]])</f>
        <v>3820</v>
      </c>
    </row>
    <row r="819" spans="1:19" hidden="1">
      <c r="A819" s="38" t="str">
        <f>_xlfn.CONCAT(B819,"-",C819)</f>
        <v>519-Microscopes</v>
      </c>
      <c r="B819" s="38">
        <f>INDEX(Prefixes!$A$3:$B$22, MATCH(Data!C743,Prefixes!$B$3:$B$22, 1), 1)</f>
        <v>519</v>
      </c>
      <c r="C819" s="37" t="s">
        <v>48</v>
      </c>
      <c r="D819" s="38">
        <v>490739</v>
      </c>
      <c r="E819" s="36" t="s">
        <v>672</v>
      </c>
      <c r="F819" s="38">
        <v>22</v>
      </c>
      <c r="G819" s="38">
        <v>700</v>
      </c>
      <c r="H819" s="38">
        <v>410</v>
      </c>
      <c r="I819" s="38">
        <v>559</v>
      </c>
      <c r="J819" s="38">
        <v>200</v>
      </c>
      <c r="K819" s="38">
        <v>52</v>
      </c>
      <c r="L819" s="38">
        <v>321</v>
      </c>
      <c r="M819" s="38">
        <v>141</v>
      </c>
      <c r="N819" s="38">
        <v>513</v>
      </c>
      <c r="O819" s="38">
        <v>37</v>
      </c>
      <c r="P819" s="38">
        <v>168</v>
      </c>
      <c r="Q819" s="38">
        <v>542</v>
      </c>
      <c r="R819" s="38">
        <v>165</v>
      </c>
      <c r="S819" s="38">
        <f>SUM(Table1[[#This Row],[January]:[December]])</f>
        <v>3808</v>
      </c>
    </row>
    <row r="820" spans="1:19" hidden="1">
      <c r="A820" s="38" t="str">
        <f>_xlfn.CONCAT(B820,"-",C820)</f>
        <v>515-Chromatography</v>
      </c>
      <c r="B820" s="38">
        <f>INDEX(Prefixes!$A$3:$B$22, MATCH(Data!C601,Prefixes!$B$3:$B$22, 1), 1)</f>
        <v>515</v>
      </c>
      <c r="C820" s="37" t="s">
        <v>92</v>
      </c>
      <c r="D820" s="38">
        <v>490597</v>
      </c>
      <c r="E820" s="36" t="s">
        <v>818</v>
      </c>
      <c r="F820" s="38">
        <v>29</v>
      </c>
      <c r="G820" s="38">
        <v>547</v>
      </c>
      <c r="H820" s="38">
        <v>323</v>
      </c>
      <c r="I820" s="38">
        <v>315</v>
      </c>
      <c r="J820" s="38">
        <v>59</v>
      </c>
      <c r="K820" s="38">
        <v>129</v>
      </c>
      <c r="L820" s="38">
        <v>473</v>
      </c>
      <c r="M820" s="38">
        <v>558</v>
      </c>
      <c r="N820" s="38">
        <v>213</v>
      </c>
      <c r="O820" s="38">
        <v>320</v>
      </c>
      <c r="P820" s="38">
        <v>317</v>
      </c>
      <c r="Q820" s="38">
        <v>525</v>
      </c>
      <c r="R820" s="38">
        <v>4</v>
      </c>
      <c r="S820" s="38">
        <f>SUM(Table1[[#This Row],[January]:[December]])</f>
        <v>3783</v>
      </c>
    </row>
    <row r="821" spans="1:19" hidden="1">
      <c r="A821" s="38" t="str">
        <f>_xlfn.CONCAT(B821,"-",C821)</f>
        <v>509-Evaporators</v>
      </c>
      <c r="B821" s="38">
        <f>INDEX(Prefixes!$A$3:$B$22, MATCH(Data!C632,Prefixes!$B$3:$B$22, 1), 1)</f>
        <v>509</v>
      </c>
      <c r="C821" s="37" t="s">
        <v>63</v>
      </c>
      <c r="D821" s="38">
        <v>490628</v>
      </c>
      <c r="E821" s="36" t="s">
        <v>64</v>
      </c>
      <c r="F821" s="38">
        <v>43</v>
      </c>
      <c r="G821" s="38">
        <v>152</v>
      </c>
      <c r="H821" s="38">
        <v>389</v>
      </c>
      <c r="I821" s="38">
        <v>742</v>
      </c>
      <c r="J821" s="38">
        <v>254</v>
      </c>
      <c r="K821" s="38">
        <v>507</v>
      </c>
      <c r="L821" s="38">
        <v>286</v>
      </c>
      <c r="M821" s="38">
        <v>103</v>
      </c>
      <c r="N821" s="38">
        <v>919</v>
      </c>
      <c r="O821" s="38">
        <v>66</v>
      </c>
      <c r="P821" s="38">
        <v>202</v>
      </c>
      <c r="Q821" s="38">
        <v>3</v>
      </c>
      <c r="R821" s="38">
        <v>85</v>
      </c>
      <c r="S821" s="38">
        <f>SUM(Table1[[#This Row],[January]:[December]])</f>
        <v>3708</v>
      </c>
    </row>
    <row r="822" spans="1:19" hidden="1">
      <c r="A822" s="38" t="str">
        <f>_xlfn.CONCAT(B822,"-",C822)</f>
        <v>503-Microscopes</v>
      </c>
      <c r="B822" s="38">
        <f>INDEX(Prefixes!$A$3:$B$22, MATCH(Data!C707,Prefixes!$B$3:$B$22, 1), 1)</f>
        <v>503</v>
      </c>
      <c r="C822" s="37" t="s">
        <v>48</v>
      </c>
      <c r="D822" s="38">
        <v>490703</v>
      </c>
      <c r="E822" s="36" t="s">
        <v>650</v>
      </c>
      <c r="F822" s="38">
        <v>82</v>
      </c>
      <c r="G822" s="38">
        <v>433</v>
      </c>
      <c r="H822" s="38">
        <v>441</v>
      </c>
      <c r="I822" s="38">
        <v>301</v>
      </c>
      <c r="J822" s="38">
        <v>109</v>
      </c>
      <c r="K822" s="38">
        <v>785</v>
      </c>
      <c r="L822" s="38">
        <v>389</v>
      </c>
      <c r="M822" s="38">
        <v>458</v>
      </c>
      <c r="N822" s="38">
        <v>437</v>
      </c>
      <c r="O822" s="38">
        <v>35</v>
      </c>
      <c r="P822" s="38">
        <v>72</v>
      </c>
      <c r="Q822" s="38">
        <v>149</v>
      </c>
      <c r="R822" s="38">
        <v>83</v>
      </c>
      <c r="S822" s="38">
        <f>SUM(Table1[[#This Row],[January]:[December]])</f>
        <v>3692</v>
      </c>
    </row>
    <row r="823" spans="1:19" hidden="1">
      <c r="A823" s="38" t="str">
        <f>_xlfn.CONCAT(B823,"-",C823)</f>
        <v>515-Analyzer</v>
      </c>
      <c r="B823" s="38">
        <f>INDEX(Prefixes!$A$3:$B$22, MATCH(Data!C19,Prefixes!$B$3:$B$22, 1), 1)</f>
        <v>515</v>
      </c>
      <c r="C823" s="37" t="s">
        <v>56</v>
      </c>
      <c r="D823" s="38">
        <v>490015</v>
      </c>
      <c r="E823" s="36" t="s">
        <v>237</v>
      </c>
      <c r="F823" s="38">
        <v>68</v>
      </c>
      <c r="G823" s="38">
        <v>247</v>
      </c>
      <c r="H823" s="38">
        <v>160</v>
      </c>
      <c r="I823" s="38">
        <v>593</v>
      </c>
      <c r="J823" s="38">
        <v>148</v>
      </c>
      <c r="K823" s="38">
        <v>473</v>
      </c>
      <c r="L823" s="38">
        <v>362</v>
      </c>
      <c r="M823" s="38">
        <v>298</v>
      </c>
      <c r="N823" s="38">
        <v>602</v>
      </c>
      <c r="O823" s="38">
        <v>231</v>
      </c>
      <c r="P823" s="38">
        <v>125</v>
      </c>
      <c r="Q823" s="38">
        <v>195</v>
      </c>
      <c r="R823" s="38">
        <v>236</v>
      </c>
      <c r="S823" s="38">
        <f>SUM(Table1[[#This Row],[January]:[December]])</f>
        <v>3670</v>
      </c>
    </row>
    <row r="824" spans="1:19" hidden="1">
      <c r="A824" s="38" t="str">
        <f>_xlfn.CONCAT(B824,"-",C824)</f>
        <v>535-Centrifuges</v>
      </c>
      <c r="B824" s="38">
        <f>INDEX(Prefixes!$A$3:$B$22, MATCH(Data!C366,Prefixes!$B$3:$B$22, 1), 1)</f>
        <v>535</v>
      </c>
      <c r="C824" s="37" t="s">
        <v>43</v>
      </c>
      <c r="D824" s="38">
        <v>490362</v>
      </c>
      <c r="E824" s="36" t="s">
        <v>90</v>
      </c>
      <c r="F824" s="38">
        <v>26</v>
      </c>
      <c r="G824" s="38">
        <v>145</v>
      </c>
      <c r="H824" s="38">
        <v>752</v>
      </c>
      <c r="I824" s="38">
        <v>120</v>
      </c>
      <c r="J824" s="38">
        <v>321</v>
      </c>
      <c r="K824" s="38">
        <v>110</v>
      </c>
      <c r="L824" s="38">
        <v>604</v>
      </c>
      <c r="M824" s="38">
        <v>501</v>
      </c>
      <c r="N824" s="38">
        <v>51</v>
      </c>
      <c r="O824" s="38">
        <v>105</v>
      </c>
      <c r="P824" s="38">
        <v>233</v>
      </c>
      <c r="Q824" s="38">
        <v>37</v>
      </c>
      <c r="R824" s="38">
        <v>576</v>
      </c>
      <c r="S824" s="38">
        <f>SUM(Table1[[#This Row],[January]:[December]])</f>
        <v>3555</v>
      </c>
    </row>
    <row r="825" spans="1:19" ht="29.5" hidden="1">
      <c r="A825" s="38" t="str">
        <f>_xlfn.CONCAT(B825,"-",C825)</f>
        <v>523-Microscopes</v>
      </c>
      <c r="B825" s="38">
        <f>INDEX(Prefixes!$A$3:$B$22, MATCH(Data!C713,Prefixes!$B$3:$B$22, 1), 1)</f>
        <v>523</v>
      </c>
      <c r="C825" s="37" t="s">
        <v>48</v>
      </c>
      <c r="D825" s="38">
        <v>490709</v>
      </c>
      <c r="E825" s="36" t="s">
        <v>403</v>
      </c>
      <c r="F825" s="38">
        <v>60</v>
      </c>
      <c r="G825" s="38">
        <v>535</v>
      </c>
      <c r="H825" s="38">
        <v>133</v>
      </c>
      <c r="I825" s="38">
        <v>102</v>
      </c>
      <c r="J825" s="38">
        <v>129</v>
      </c>
      <c r="K825" s="38">
        <v>95</v>
      </c>
      <c r="L825" s="38">
        <v>39</v>
      </c>
      <c r="M825" s="38">
        <v>366</v>
      </c>
      <c r="N825" s="38">
        <v>164</v>
      </c>
      <c r="O825" s="38">
        <v>98</v>
      </c>
      <c r="P825" s="38">
        <v>874</v>
      </c>
      <c r="Q825" s="38">
        <v>191</v>
      </c>
      <c r="R825" s="38">
        <v>747</v>
      </c>
      <c r="S825" s="38">
        <f>SUM(Table1[[#This Row],[January]:[December]])</f>
        <v>3473</v>
      </c>
    </row>
    <row r="826" spans="1:19" hidden="1">
      <c r="A826" s="38" t="str">
        <f>_xlfn.CONCAT(B826,"-",C826)</f>
        <v>519-Bath</v>
      </c>
      <c r="B826" s="38">
        <f>INDEX(Prefixes!$A$3:$B$22, MATCH(Data!C142,Prefixes!$B$3:$B$22, 1), 1)</f>
        <v>519</v>
      </c>
      <c r="C826" s="37" t="s">
        <v>39</v>
      </c>
      <c r="D826" s="38">
        <v>490138</v>
      </c>
      <c r="E826" s="36" t="s">
        <v>634</v>
      </c>
      <c r="F826" s="38">
        <v>83</v>
      </c>
      <c r="G826" s="38">
        <v>320</v>
      </c>
      <c r="H826" s="38">
        <v>11</v>
      </c>
      <c r="I826" s="38">
        <v>542</v>
      </c>
      <c r="J826" s="38">
        <v>786</v>
      </c>
      <c r="K826" s="38">
        <v>218</v>
      </c>
      <c r="L826" s="38">
        <v>47</v>
      </c>
      <c r="M826" s="38">
        <v>3</v>
      </c>
      <c r="N826" s="38">
        <v>100</v>
      </c>
      <c r="O826" s="38">
        <v>110</v>
      </c>
      <c r="P826" s="38">
        <v>678</v>
      </c>
      <c r="Q826" s="38">
        <v>243</v>
      </c>
      <c r="R826" s="38">
        <v>344</v>
      </c>
      <c r="S826" s="38">
        <f>SUM(Table1[[#This Row],[January]:[December]])</f>
        <v>3402</v>
      </c>
    </row>
    <row r="827" spans="1:19" ht="44.25" hidden="1">
      <c r="A827" s="38" t="str">
        <f>_xlfn.CONCAT(B827,"-",C827)</f>
        <v>513-Microscopes</v>
      </c>
      <c r="B827" s="38">
        <f>INDEX(Prefixes!$A$3:$B$22, MATCH(Data!C728,Prefixes!$B$3:$B$22, 1), 1)</f>
        <v>513</v>
      </c>
      <c r="C827" s="37" t="s">
        <v>48</v>
      </c>
      <c r="D827" s="38">
        <v>490724</v>
      </c>
      <c r="E827" s="36" t="s">
        <v>333</v>
      </c>
      <c r="F827" s="38">
        <v>7</v>
      </c>
      <c r="G827" s="38">
        <v>7</v>
      </c>
      <c r="H827" s="38">
        <v>75</v>
      </c>
      <c r="I827" s="38">
        <v>299</v>
      </c>
      <c r="J827" s="38">
        <v>120</v>
      </c>
      <c r="K827" s="38">
        <v>30</v>
      </c>
      <c r="L827" s="38">
        <v>39</v>
      </c>
      <c r="M827" s="38">
        <v>56</v>
      </c>
      <c r="N827" s="38">
        <v>929</v>
      </c>
      <c r="O827" s="38">
        <v>956</v>
      </c>
      <c r="P827" s="38">
        <v>33</v>
      </c>
      <c r="Q827" s="38">
        <v>160</v>
      </c>
      <c r="R827" s="38">
        <v>631</v>
      </c>
      <c r="S827" s="38">
        <f>SUM(Table1[[#This Row],[January]:[December]])</f>
        <v>3335</v>
      </c>
    </row>
    <row r="828" spans="1:19" hidden="1">
      <c r="A828" s="38" t="str">
        <f>_xlfn.CONCAT(B828,"-",C828)</f>
        <v>513-Centrifuges</v>
      </c>
      <c r="B828" s="38">
        <f>INDEX(Prefixes!$A$3:$B$22, MATCH(Data!C378,Prefixes!$B$3:$B$22, 1), 1)</f>
        <v>513</v>
      </c>
      <c r="C828" s="37" t="s">
        <v>43</v>
      </c>
      <c r="D828" s="38">
        <v>490374</v>
      </c>
      <c r="E828" s="36" t="s">
        <v>146</v>
      </c>
      <c r="F828" s="38">
        <v>17</v>
      </c>
      <c r="G828" s="38">
        <v>924</v>
      </c>
      <c r="H828" s="38">
        <v>80</v>
      </c>
      <c r="I828" s="38">
        <v>41</v>
      </c>
      <c r="J828" s="38">
        <v>424</v>
      </c>
      <c r="K828" s="38">
        <v>172</v>
      </c>
      <c r="L828" s="38">
        <v>460</v>
      </c>
      <c r="M828" s="38">
        <v>58</v>
      </c>
      <c r="N828" s="38">
        <v>36</v>
      </c>
      <c r="O828" s="38">
        <v>574</v>
      </c>
      <c r="P828" s="38">
        <v>205</v>
      </c>
      <c r="Q828" s="38">
        <v>267</v>
      </c>
      <c r="R828" s="38">
        <v>67</v>
      </c>
      <c r="S828" s="38">
        <f>SUM(Table1[[#This Row],[January]:[December]])</f>
        <v>3308</v>
      </c>
    </row>
    <row r="829" spans="1:19">
      <c r="A829" s="38" t="s">
        <v>10</v>
      </c>
      <c r="C829" s="37"/>
      <c r="F829" s="38">
        <f>SUBTOTAL(109,Table1[Quantity on-hand])</f>
        <v>1012</v>
      </c>
      <c r="G829" s="38">
        <f>SUBTOTAL(109,Table1[January])</f>
        <v>13848</v>
      </c>
      <c r="H829" s="38">
        <f>SUBTOTAL(109,Table1[February])</f>
        <v>14975</v>
      </c>
      <c r="I829" s="38">
        <f>SUBTOTAL(109,Table1[March])</f>
        <v>15115</v>
      </c>
      <c r="J829" s="38">
        <f>SUBTOTAL(109,Table1[April])</f>
        <v>13261</v>
      </c>
      <c r="K829" s="38">
        <f>SUBTOTAL(109,Table1[May])</f>
        <v>13825</v>
      </c>
      <c r="L829" s="38">
        <f>SUBTOTAL(109,Table1[June])</f>
        <v>13735</v>
      </c>
      <c r="M829" s="38">
        <f>SUBTOTAL(109,Table1[July])</f>
        <v>12925</v>
      </c>
      <c r="N829" s="38">
        <f>SUBTOTAL(109,Table1[August])</f>
        <v>13407</v>
      </c>
      <c r="O829" s="38">
        <f>SUBTOTAL(109,Table1[September])</f>
        <v>13381</v>
      </c>
      <c r="P829" s="38">
        <f>SUBTOTAL(109,Table1[October])</f>
        <v>13960</v>
      </c>
      <c r="Q829" s="38">
        <f>SUBTOTAL(109,Table1[November])</f>
        <v>16873</v>
      </c>
      <c r="R829" s="38">
        <f>SUBTOTAL(109,Table1[December])</f>
        <v>11546</v>
      </c>
    </row>
  </sheetData>
  <sortState xmlns:xlrd2="http://schemas.microsoft.com/office/spreadsheetml/2017/richdata2" ref="C4:R830">
    <sortCondition ref="D3:D830"/>
  </sortState>
  <phoneticPr fontId="2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1825-05F1-4B39-8221-8B7AC66C3B29}">
  <dimension ref="A1:G427"/>
  <sheetViews>
    <sheetView zoomScale="120" zoomScaleNormal="120" workbookViewId="0">
      <selection activeCell="A427" sqref="A427"/>
    </sheetView>
  </sheetViews>
  <sheetFormatPr defaultRowHeight="14.75"/>
  <cols>
    <col min="1" max="1" width="15.90625" customWidth="1"/>
    <col min="2" max="2" width="18.2265625" customWidth="1"/>
    <col min="3" max="3" width="19.31640625" customWidth="1"/>
    <col min="4" max="4" width="19.1796875" customWidth="1"/>
    <col min="5" max="5" width="15.2265625" customWidth="1"/>
    <col min="6" max="6" width="14.6328125" customWidth="1"/>
    <col min="7" max="7" width="9.81640625" bestFit="1" customWidth="1"/>
  </cols>
  <sheetData>
    <row r="1" spans="1:7" ht="26">
      <c r="A1" s="49" t="s">
        <v>903</v>
      </c>
      <c r="B1" s="49"/>
      <c r="C1" s="49"/>
      <c r="D1" s="49"/>
      <c r="E1" s="49"/>
      <c r="F1" s="49"/>
    </row>
    <row r="3" spans="1:7" ht="16">
      <c r="A3" s="56"/>
      <c r="B3" s="56"/>
      <c r="C3" s="56"/>
      <c r="D3" s="66" t="s">
        <v>908</v>
      </c>
      <c r="E3" s="67"/>
      <c r="F3" s="56"/>
      <c r="G3" s="52"/>
    </row>
    <row r="4" spans="1:7" ht="16">
      <c r="A4" s="58" t="s">
        <v>904</v>
      </c>
      <c r="B4" s="57">
        <v>44897</v>
      </c>
      <c r="C4" s="58" t="s">
        <v>906</v>
      </c>
      <c r="D4" s="65">
        <f>SUBTOTAL(9,Table2[Sales])</f>
        <v>11220.92</v>
      </c>
      <c r="E4" s="56"/>
      <c r="F4" s="56"/>
    </row>
    <row r="5" spans="1:7" ht="16">
      <c r="A5" s="58" t="s">
        <v>905</v>
      </c>
      <c r="B5" s="59">
        <v>60</v>
      </c>
      <c r="C5" s="58" t="s">
        <v>907</v>
      </c>
      <c r="D5" s="65">
        <f>SUBTOTAL(1,Table2[Sales])</f>
        <v>2805.23</v>
      </c>
      <c r="E5" s="68">
        <f>SUBTOTAL(1,Table2[Time Since Sale])</f>
        <v>59.627567320858056</v>
      </c>
      <c r="F5" s="56"/>
    </row>
    <row r="7" spans="1:7" s="64" customFormat="1" ht="37">
      <c r="A7" s="63" t="s">
        <v>902</v>
      </c>
      <c r="B7" s="61" t="s">
        <v>901</v>
      </c>
      <c r="C7" s="61" t="s">
        <v>900</v>
      </c>
      <c r="D7" s="62" t="s">
        <v>899</v>
      </c>
      <c r="E7" s="63" t="s">
        <v>909</v>
      </c>
      <c r="F7" s="63" t="s">
        <v>910</v>
      </c>
    </row>
    <row r="8" spans="1:7" hidden="1">
      <c r="A8" s="53">
        <v>42736</v>
      </c>
      <c r="B8" s="54" t="s">
        <v>898</v>
      </c>
      <c r="C8" s="54" t="s">
        <v>891</v>
      </c>
      <c r="D8" s="55">
        <v>2824.82</v>
      </c>
      <c r="E8" s="60">
        <f>12 * YEARFRAC(Table2[[#This Row],[Sale Date]],$B$4,1)</f>
        <v>71.01414879050661</v>
      </c>
      <c r="F8" s="51">
        <f>EDATE(Table2[[#This Row],[Sale Date]],$B$5)</f>
        <v>44562</v>
      </c>
    </row>
    <row r="9" spans="1:7" hidden="1">
      <c r="A9" s="53">
        <v>42736</v>
      </c>
      <c r="B9" s="54" t="s">
        <v>896</v>
      </c>
      <c r="C9" s="54" t="s">
        <v>889</v>
      </c>
      <c r="D9" s="55">
        <v>164.65</v>
      </c>
      <c r="E9" s="60">
        <f>12 * YEARFRAC(Table2[[#This Row],[Sale Date]],$B$4,1)</f>
        <v>71.01414879050661</v>
      </c>
      <c r="F9" s="51">
        <f>EDATE(Table2[[#This Row],[Sale Date]],$B$5)</f>
        <v>44562</v>
      </c>
    </row>
    <row r="10" spans="1:7" hidden="1">
      <c r="A10" s="53">
        <v>42736</v>
      </c>
      <c r="B10" s="54" t="s">
        <v>894</v>
      </c>
      <c r="C10" s="54" t="s">
        <v>887</v>
      </c>
      <c r="D10" s="55">
        <v>446.05</v>
      </c>
      <c r="E10" s="60">
        <f>12 * YEARFRAC(Table2[[#This Row],[Sale Date]],$B$4,1)</f>
        <v>71.01414879050661</v>
      </c>
      <c r="F10" s="51">
        <f>EDATE(Table2[[#This Row],[Sale Date]],$B$5)</f>
        <v>44562</v>
      </c>
    </row>
    <row r="11" spans="1:7" hidden="1">
      <c r="A11" s="53">
        <v>42736</v>
      </c>
      <c r="B11" s="54" t="s">
        <v>892</v>
      </c>
      <c r="C11" s="54" t="s">
        <v>885</v>
      </c>
      <c r="D11" s="55">
        <v>1914.31</v>
      </c>
      <c r="E11" s="60">
        <f>12 * YEARFRAC(Table2[[#This Row],[Sale Date]],$B$4,1)</f>
        <v>71.01414879050661</v>
      </c>
      <c r="F11" s="51">
        <f>EDATE(Table2[[#This Row],[Sale Date]],$B$5)</f>
        <v>44562</v>
      </c>
    </row>
    <row r="12" spans="1:7" hidden="1">
      <c r="A12" s="53">
        <v>42736</v>
      </c>
      <c r="B12" s="54" t="s">
        <v>890</v>
      </c>
      <c r="C12" s="54" t="s">
        <v>883</v>
      </c>
      <c r="D12" s="55">
        <v>3381.88</v>
      </c>
      <c r="E12" s="60">
        <f>12 * YEARFRAC(Table2[[#This Row],[Sale Date]],$B$4,1)</f>
        <v>71.01414879050661</v>
      </c>
      <c r="F12" s="51">
        <f>EDATE(Table2[[#This Row],[Sale Date]],$B$5)</f>
        <v>44562</v>
      </c>
    </row>
    <row r="13" spans="1:7" hidden="1">
      <c r="A13" s="53">
        <v>42736</v>
      </c>
      <c r="B13" s="54" t="s">
        <v>888</v>
      </c>
      <c r="C13" s="54" t="s">
        <v>897</v>
      </c>
      <c r="D13" s="55">
        <v>97.21</v>
      </c>
      <c r="E13" s="60">
        <f>12 * YEARFRAC(Table2[[#This Row],[Sale Date]],$B$4,1)</f>
        <v>71.01414879050661</v>
      </c>
      <c r="F13" s="51">
        <f>EDATE(Table2[[#This Row],[Sale Date]],$B$5)</f>
        <v>44562</v>
      </c>
    </row>
    <row r="14" spans="1:7" hidden="1">
      <c r="A14" s="53">
        <v>42736</v>
      </c>
      <c r="B14" s="54" t="s">
        <v>886</v>
      </c>
      <c r="C14" s="54" t="s">
        <v>895</v>
      </c>
      <c r="D14" s="55">
        <v>1078.3399999999999</v>
      </c>
      <c r="E14" s="60">
        <f>12 * YEARFRAC(Table2[[#This Row],[Sale Date]],$B$4,1)</f>
        <v>71.01414879050661</v>
      </c>
      <c r="F14" s="51">
        <f>EDATE(Table2[[#This Row],[Sale Date]],$B$5)</f>
        <v>44562</v>
      </c>
    </row>
    <row r="15" spans="1:7" hidden="1">
      <c r="A15" s="53">
        <v>42736</v>
      </c>
      <c r="B15" s="54" t="s">
        <v>884</v>
      </c>
      <c r="C15" s="54" t="s">
        <v>893</v>
      </c>
      <c r="D15" s="55">
        <v>49.28</v>
      </c>
      <c r="E15" s="60">
        <f>12 * YEARFRAC(Table2[[#This Row],[Sale Date]],$B$4,1)</f>
        <v>71.01414879050661</v>
      </c>
      <c r="F15" s="51">
        <f>EDATE(Table2[[#This Row],[Sale Date]],$B$5)</f>
        <v>44562</v>
      </c>
    </row>
    <row r="16" spans="1:7" hidden="1">
      <c r="A16" s="53">
        <v>42743</v>
      </c>
      <c r="B16" s="54" t="s">
        <v>898</v>
      </c>
      <c r="C16" s="54" t="s">
        <v>891</v>
      </c>
      <c r="D16" s="55">
        <v>2073.2199999999998</v>
      </c>
      <c r="E16" s="60">
        <f>12 * YEARFRAC(Table2[[#This Row],[Sale Date]],$B$4,1)</f>
        <v>70.784116841624837</v>
      </c>
      <c r="F16" s="51">
        <f>EDATE(Table2[[#This Row],[Sale Date]],$B$5)</f>
        <v>44569</v>
      </c>
    </row>
    <row r="17" spans="1:6" hidden="1">
      <c r="A17" s="53">
        <v>42743</v>
      </c>
      <c r="B17" s="54" t="s">
        <v>896</v>
      </c>
      <c r="C17" s="54" t="s">
        <v>889</v>
      </c>
      <c r="D17" s="55">
        <v>1999.72</v>
      </c>
      <c r="E17" s="60">
        <f>12 * YEARFRAC(Table2[[#This Row],[Sale Date]],$B$4,1)</f>
        <v>70.784116841624837</v>
      </c>
      <c r="F17" s="51">
        <f>EDATE(Table2[[#This Row],[Sale Date]],$B$5)</f>
        <v>44569</v>
      </c>
    </row>
    <row r="18" spans="1:6" hidden="1">
      <c r="A18" s="53">
        <v>42743</v>
      </c>
      <c r="B18" s="54" t="s">
        <v>894</v>
      </c>
      <c r="C18" s="54" t="s">
        <v>887</v>
      </c>
      <c r="D18" s="55">
        <v>2180.13</v>
      </c>
      <c r="E18" s="60">
        <f>12 * YEARFRAC(Table2[[#This Row],[Sale Date]],$B$4,1)</f>
        <v>70.784116841624837</v>
      </c>
      <c r="F18" s="51">
        <f>EDATE(Table2[[#This Row],[Sale Date]],$B$5)</f>
        <v>44569</v>
      </c>
    </row>
    <row r="19" spans="1:6" hidden="1">
      <c r="A19" s="53">
        <v>42743</v>
      </c>
      <c r="B19" s="54" t="s">
        <v>892</v>
      </c>
      <c r="C19" s="54" t="s">
        <v>885</v>
      </c>
      <c r="D19" s="55">
        <v>1711.99</v>
      </c>
      <c r="E19" s="60">
        <f>12 * YEARFRAC(Table2[[#This Row],[Sale Date]],$B$4,1)</f>
        <v>70.784116841624837</v>
      </c>
      <c r="F19" s="51">
        <f>EDATE(Table2[[#This Row],[Sale Date]],$B$5)</f>
        <v>44569</v>
      </c>
    </row>
    <row r="20" spans="1:6" hidden="1">
      <c r="A20" s="53">
        <v>42743</v>
      </c>
      <c r="B20" s="54" t="s">
        <v>890</v>
      </c>
      <c r="C20" s="54" t="s">
        <v>883</v>
      </c>
      <c r="D20" s="55">
        <v>2139.19</v>
      </c>
      <c r="E20" s="60">
        <f>12 * YEARFRAC(Table2[[#This Row],[Sale Date]],$B$4,1)</f>
        <v>70.784116841624837</v>
      </c>
      <c r="F20" s="51">
        <f>EDATE(Table2[[#This Row],[Sale Date]],$B$5)</f>
        <v>44569</v>
      </c>
    </row>
    <row r="21" spans="1:6" hidden="1">
      <c r="A21" s="53">
        <v>42743</v>
      </c>
      <c r="B21" s="54" t="s">
        <v>888</v>
      </c>
      <c r="C21" s="54" t="s">
        <v>897</v>
      </c>
      <c r="D21" s="55">
        <v>2178.21</v>
      </c>
      <c r="E21" s="60">
        <f>12 * YEARFRAC(Table2[[#This Row],[Sale Date]],$B$4,1)</f>
        <v>70.784116841624837</v>
      </c>
      <c r="F21" s="51">
        <f>EDATE(Table2[[#This Row],[Sale Date]],$B$5)</f>
        <v>44569</v>
      </c>
    </row>
    <row r="22" spans="1:6" hidden="1">
      <c r="A22" s="53">
        <v>42743</v>
      </c>
      <c r="B22" s="54" t="s">
        <v>886</v>
      </c>
      <c r="C22" s="54" t="s">
        <v>895</v>
      </c>
      <c r="D22" s="55">
        <v>2090.21</v>
      </c>
      <c r="E22" s="60">
        <f>12 * YEARFRAC(Table2[[#This Row],[Sale Date]],$B$4,1)</f>
        <v>70.784116841624837</v>
      </c>
      <c r="F22" s="51">
        <f>EDATE(Table2[[#This Row],[Sale Date]],$B$5)</f>
        <v>44569</v>
      </c>
    </row>
    <row r="23" spans="1:6" hidden="1">
      <c r="A23" s="53">
        <v>42743</v>
      </c>
      <c r="B23" s="54" t="s">
        <v>884</v>
      </c>
      <c r="C23" s="54" t="s">
        <v>893</v>
      </c>
      <c r="D23" s="55">
        <v>2142.44</v>
      </c>
      <c r="E23" s="60">
        <f>12 * YEARFRAC(Table2[[#This Row],[Sale Date]],$B$4,1)</f>
        <v>70.784116841624837</v>
      </c>
      <c r="F23" s="51">
        <f>EDATE(Table2[[#This Row],[Sale Date]],$B$5)</f>
        <v>44569</v>
      </c>
    </row>
    <row r="24" spans="1:6" hidden="1">
      <c r="A24" s="53">
        <v>42750</v>
      </c>
      <c r="B24" s="54" t="s">
        <v>898</v>
      </c>
      <c r="C24" s="54" t="s">
        <v>891</v>
      </c>
      <c r="D24" s="55">
        <v>191.44</v>
      </c>
      <c r="E24" s="60">
        <f>12 * YEARFRAC(Table2[[#This Row],[Sale Date]],$B$4,1)</f>
        <v>70.554084892743035</v>
      </c>
      <c r="F24" s="51">
        <f>EDATE(Table2[[#This Row],[Sale Date]],$B$5)</f>
        <v>44576</v>
      </c>
    </row>
    <row r="25" spans="1:6" hidden="1">
      <c r="A25" s="53">
        <v>42750</v>
      </c>
      <c r="B25" s="54" t="s">
        <v>896</v>
      </c>
      <c r="C25" s="54" t="s">
        <v>889</v>
      </c>
      <c r="D25" s="55">
        <v>63.31</v>
      </c>
      <c r="E25" s="60">
        <f>12 * YEARFRAC(Table2[[#This Row],[Sale Date]],$B$4,1)</f>
        <v>70.554084892743035</v>
      </c>
      <c r="F25" s="51">
        <f>EDATE(Table2[[#This Row],[Sale Date]],$B$5)</f>
        <v>44576</v>
      </c>
    </row>
    <row r="26" spans="1:6" hidden="1">
      <c r="A26" s="53">
        <v>42750</v>
      </c>
      <c r="B26" s="54" t="s">
        <v>894</v>
      </c>
      <c r="C26" s="54" t="s">
        <v>887</v>
      </c>
      <c r="D26" s="55">
        <v>2970.64</v>
      </c>
      <c r="E26" s="60">
        <f>12 * YEARFRAC(Table2[[#This Row],[Sale Date]],$B$4,1)</f>
        <v>70.554084892743035</v>
      </c>
      <c r="F26" s="51">
        <f>EDATE(Table2[[#This Row],[Sale Date]],$B$5)</f>
        <v>44576</v>
      </c>
    </row>
    <row r="27" spans="1:6" hidden="1">
      <c r="A27" s="53">
        <v>42750</v>
      </c>
      <c r="B27" s="54" t="s">
        <v>892</v>
      </c>
      <c r="C27" s="54" t="s">
        <v>885</v>
      </c>
      <c r="D27" s="55">
        <v>3312.25</v>
      </c>
      <c r="E27" s="60">
        <f>12 * YEARFRAC(Table2[[#This Row],[Sale Date]],$B$4,1)</f>
        <v>70.554084892743035</v>
      </c>
      <c r="F27" s="51">
        <f>EDATE(Table2[[#This Row],[Sale Date]],$B$5)</f>
        <v>44576</v>
      </c>
    </row>
    <row r="28" spans="1:6" hidden="1">
      <c r="A28" s="53">
        <v>42750</v>
      </c>
      <c r="B28" s="54" t="s">
        <v>890</v>
      </c>
      <c r="C28" s="54" t="s">
        <v>883</v>
      </c>
      <c r="D28" s="55">
        <v>4434.9399999999996</v>
      </c>
      <c r="E28" s="60">
        <f>12 * YEARFRAC(Table2[[#This Row],[Sale Date]],$B$4,1)</f>
        <v>70.554084892743035</v>
      </c>
      <c r="F28" s="51">
        <f>EDATE(Table2[[#This Row],[Sale Date]],$B$5)</f>
        <v>44576</v>
      </c>
    </row>
    <row r="29" spans="1:6" hidden="1">
      <c r="A29" s="53">
        <v>42750</v>
      </c>
      <c r="B29" s="54" t="s">
        <v>888</v>
      </c>
      <c r="C29" s="54" t="s">
        <v>897</v>
      </c>
      <c r="D29" s="55">
        <v>2983.15</v>
      </c>
      <c r="E29" s="60">
        <f>12 * YEARFRAC(Table2[[#This Row],[Sale Date]],$B$4,1)</f>
        <v>70.554084892743035</v>
      </c>
      <c r="F29" s="51">
        <f>EDATE(Table2[[#This Row],[Sale Date]],$B$5)</f>
        <v>44576</v>
      </c>
    </row>
    <row r="30" spans="1:6" hidden="1">
      <c r="A30" s="53">
        <v>42750</v>
      </c>
      <c r="B30" s="54" t="s">
        <v>886</v>
      </c>
      <c r="C30" s="54" t="s">
        <v>895</v>
      </c>
      <c r="D30" s="55">
        <v>361.63</v>
      </c>
      <c r="E30" s="60">
        <f>12 * YEARFRAC(Table2[[#This Row],[Sale Date]],$B$4,1)</f>
        <v>70.554084892743035</v>
      </c>
      <c r="F30" s="51">
        <f>EDATE(Table2[[#This Row],[Sale Date]],$B$5)</f>
        <v>44576</v>
      </c>
    </row>
    <row r="31" spans="1:6" hidden="1">
      <c r="A31" s="53">
        <v>42750</v>
      </c>
      <c r="B31" s="54" t="s">
        <v>884</v>
      </c>
      <c r="C31" s="54" t="s">
        <v>893</v>
      </c>
      <c r="D31" s="55">
        <v>3287.92</v>
      </c>
      <c r="E31" s="60">
        <f>12 * YEARFRAC(Table2[[#This Row],[Sale Date]],$B$4,1)</f>
        <v>70.554084892743035</v>
      </c>
      <c r="F31" s="51">
        <f>EDATE(Table2[[#This Row],[Sale Date]],$B$5)</f>
        <v>44576</v>
      </c>
    </row>
    <row r="32" spans="1:6" hidden="1">
      <c r="A32" s="53">
        <v>42757</v>
      </c>
      <c r="B32" s="54" t="s">
        <v>898</v>
      </c>
      <c r="C32" s="54" t="s">
        <v>891</v>
      </c>
      <c r="D32" s="55">
        <v>426.48</v>
      </c>
      <c r="E32" s="60">
        <f>12 * YEARFRAC(Table2[[#This Row],[Sale Date]],$B$4,1)</f>
        <v>70.324052943861247</v>
      </c>
      <c r="F32" s="51">
        <f>EDATE(Table2[[#This Row],[Sale Date]],$B$5)</f>
        <v>44583</v>
      </c>
    </row>
    <row r="33" spans="1:6" hidden="1">
      <c r="A33" s="53">
        <v>42757</v>
      </c>
      <c r="B33" s="54" t="s">
        <v>896</v>
      </c>
      <c r="C33" s="54" t="s">
        <v>889</v>
      </c>
      <c r="D33" s="55">
        <v>2336.84</v>
      </c>
      <c r="E33" s="60">
        <f>12 * YEARFRAC(Table2[[#This Row],[Sale Date]],$B$4,1)</f>
        <v>70.324052943861247</v>
      </c>
      <c r="F33" s="51">
        <f>EDATE(Table2[[#This Row],[Sale Date]],$B$5)</f>
        <v>44583</v>
      </c>
    </row>
    <row r="34" spans="1:6" hidden="1">
      <c r="A34" s="53">
        <v>42757</v>
      </c>
      <c r="B34" s="54" t="s">
        <v>894</v>
      </c>
      <c r="C34" s="54" t="s">
        <v>887</v>
      </c>
      <c r="D34" s="55">
        <v>4519.91</v>
      </c>
      <c r="E34" s="60">
        <f>12 * YEARFRAC(Table2[[#This Row],[Sale Date]],$B$4,1)</f>
        <v>70.324052943861247</v>
      </c>
      <c r="F34" s="51">
        <f>EDATE(Table2[[#This Row],[Sale Date]],$B$5)</f>
        <v>44583</v>
      </c>
    </row>
    <row r="35" spans="1:6" hidden="1">
      <c r="A35" s="53">
        <v>42757</v>
      </c>
      <c r="B35" s="54" t="s">
        <v>892</v>
      </c>
      <c r="C35" s="54" t="s">
        <v>885</v>
      </c>
      <c r="D35" s="55">
        <v>4171.96</v>
      </c>
      <c r="E35" s="60">
        <f>12 * YEARFRAC(Table2[[#This Row],[Sale Date]],$B$4,1)</f>
        <v>70.324052943861247</v>
      </c>
      <c r="F35" s="51">
        <f>EDATE(Table2[[#This Row],[Sale Date]],$B$5)</f>
        <v>44583</v>
      </c>
    </row>
    <row r="36" spans="1:6" hidden="1">
      <c r="A36" s="53">
        <v>42757</v>
      </c>
      <c r="B36" s="54" t="s">
        <v>890</v>
      </c>
      <c r="C36" s="54" t="s">
        <v>883</v>
      </c>
      <c r="D36" s="55">
        <v>247.4</v>
      </c>
      <c r="E36" s="60">
        <f>12 * YEARFRAC(Table2[[#This Row],[Sale Date]],$B$4,1)</f>
        <v>70.324052943861247</v>
      </c>
      <c r="F36" s="51">
        <f>EDATE(Table2[[#This Row],[Sale Date]],$B$5)</f>
        <v>44583</v>
      </c>
    </row>
    <row r="37" spans="1:6" hidden="1">
      <c r="A37" s="53">
        <v>42757</v>
      </c>
      <c r="B37" s="54" t="s">
        <v>888</v>
      </c>
      <c r="C37" s="54" t="s">
        <v>897</v>
      </c>
      <c r="D37" s="55">
        <v>3817.34</v>
      </c>
      <c r="E37" s="60">
        <f>12 * YEARFRAC(Table2[[#This Row],[Sale Date]],$B$4,1)</f>
        <v>70.324052943861247</v>
      </c>
      <c r="F37" s="51">
        <f>EDATE(Table2[[#This Row],[Sale Date]],$B$5)</f>
        <v>44583</v>
      </c>
    </row>
    <row r="38" spans="1:6" hidden="1">
      <c r="A38" s="53">
        <v>42757</v>
      </c>
      <c r="B38" s="54" t="s">
        <v>886</v>
      </c>
      <c r="C38" s="54" t="s">
        <v>895</v>
      </c>
      <c r="D38" s="55">
        <v>7.75</v>
      </c>
      <c r="E38" s="60">
        <f>12 * YEARFRAC(Table2[[#This Row],[Sale Date]],$B$4,1)</f>
        <v>70.324052943861247</v>
      </c>
      <c r="F38" s="51">
        <f>EDATE(Table2[[#This Row],[Sale Date]],$B$5)</f>
        <v>44583</v>
      </c>
    </row>
    <row r="39" spans="1:6" hidden="1">
      <c r="A39" s="53">
        <v>42757</v>
      </c>
      <c r="B39" s="54" t="s">
        <v>884</v>
      </c>
      <c r="C39" s="54" t="s">
        <v>893</v>
      </c>
      <c r="D39" s="55">
        <v>4590.63</v>
      </c>
      <c r="E39" s="60">
        <f>12 * YEARFRAC(Table2[[#This Row],[Sale Date]],$B$4,1)</f>
        <v>70.324052943861247</v>
      </c>
      <c r="F39" s="51">
        <f>EDATE(Table2[[#This Row],[Sale Date]],$B$5)</f>
        <v>44583</v>
      </c>
    </row>
    <row r="40" spans="1:6" hidden="1">
      <c r="A40" s="53">
        <v>42764</v>
      </c>
      <c r="B40" s="54" t="s">
        <v>898</v>
      </c>
      <c r="C40" s="54" t="s">
        <v>891</v>
      </c>
      <c r="D40" s="55">
        <v>134.29</v>
      </c>
      <c r="E40" s="60">
        <f>12 * YEARFRAC(Table2[[#This Row],[Sale Date]],$B$4,1)</f>
        <v>70.094020994979459</v>
      </c>
      <c r="F40" s="51">
        <f>EDATE(Table2[[#This Row],[Sale Date]],$B$5)</f>
        <v>44590</v>
      </c>
    </row>
    <row r="41" spans="1:6" hidden="1">
      <c r="A41" s="53">
        <v>42764</v>
      </c>
      <c r="B41" s="54" t="s">
        <v>896</v>
      </c>
      <c r="C41" s="54" t="s">
        <v>889</v>
      </c>
      <c r="D41" s="55">
        <v>2836.35</v>
      </c>
      <c r="E41" s="60">
        <f>12 * YEARFRAC(Table2[[#This Row],[Sale Date]],$B$4,1)</f>
        <v>70.094020994979459</v>
      </c>
      <c r="F41" s="51">
        <f>EDATE(Table2[[#This Row],[Sale Date]],$B$5)</f>
        <v>44590</v>
      </c>
    </row>
    <row r="42" spans="1:6" hidden="1">
      <c r="A42" s="53">
        <v>42764</v>
      </c>
      <c r="B42" s="54" t="s">
        <v>894</v>
      </c>
      <c r="C42" s="54" t="s">
        <v>887</v>
      </c>
      <c r="D42" s="55">
        <v>1008.23</v>
      </c>
      <c r="E42" s="60">
        <f>12 * YEARFRAC(Table2[[#This Row],[Sale Date]],$B$4,1)</f>
        <v>70.094020994979459</v>
      </c>
      <c r="F42" s="51">
        <f>EDATE(Table2[[#This Row],[Sale Date]],$B$5)</f>
        <v>44590</v>
      </c>
    </row>
    <row r="43" spans="1:6" hidden="1">
      <c r="A43" s="53">
        <v>42764</v>
      </c>
      <c r="B43" s="54" t="s">
        <v>892</v>
      </c>
      <c r="C43" s="54" t="s">
        <v>885</v>
      </c>
      <c r="D43" s="55">
        <v>3180.07</v>
      </c>
      <c r="E43" s="60">
        <f>12 * YEARFRAC(Table2[[#This Row],[Sale Date]],$B$4,1)</f>
        <v>70.094020994979459</v>
      </c>
      <c r="F43" s="51">
        <f>EDATE(Table2[[#This Row],[Sale Date]],$B$5)</f>
        <v>44590</v>
      </c>
    </row>
    <row r="44" spans="1:6" hidden="1">
      <c r="A44" s="53">
        <v>42764</v>
      </c>
      <c r="B44" s="54" t="s">
        <v>890</v>
      </c>
      <c r="C44" s="54" t="s">
        <v>883</v>
      </c>
      <c r="D44" s="55">
        <v>754.81</v>
      </c>
      <c r="E44" s="60">
        <f>12 * YEARFRAC(Table2[[#This Row],[Sale Date]],$B$4,1)</f>
        <v>70.094020994979459</v>
      </c>
      <c r="F44" s="51">
        <f>EDATE(Table2[[#This Row],[Sale Date]],$B$5)</f>
        <v>44590</v>
      </c>
    </row>
    <row r="45" spans="1:6" hidden="1">
      <c r="A45" s="53">
        <v>42764</v>
      </c>
      <c r="B45" s="54" t="s">
        <v>888</v>
      </c>
      <c r="C45" s="54" t="s">
        <v>897</v>
      </c>
      <c r="D45" s="55">
        <v>1325.67</v>
      </c>
      <c r="E45" s="60">
        <f>12 * YEARFRAC(Table2[[#This Row],[Sale Date]],$B$4,1)</f>
        <v>70.094020994979459</v>
      </c>
      <c r="F45" s="51">
        <f>EDATE(Table2[[#This Row],[Sale Date]],$B$5)</f>
        <v>44590</v>
      </c>
    </row>
    <row r="46" spans="1:6" hidden="1">
      <c r="A46" s="53">
        <v>42764</v>
      </c>
      <c r="B46" s="54" t="s">
        <v>886</v>
      </c>
      <c r="C46" s="54" t="s">
        <v>895</v>
      </c>
      <c r="D46" s="55">
        <v>561.85</v>
      </c>
      <c r="E46" s="60">
        <f>12 * YEARFRAC(Table2[[#This Row],[Sale Date]],$B$4,1)</f>
        <v>70.094020994979459</v>
      </c>
      <c r="F46" s="51">
        <f>EDATE(Table2[[#This Row],[Sale Date]],$B$5)</f>
        <v>44590</v>
      </c>
    </row>
    <row r="47" spans="1:6" hidden="1">
      <c r="A47" s="53">
        <v>42764</v>
      </c>
      <c r="B47" s="54" t="s">
        <v>884</v>
      </c>
      <c r="C47" s="54" t="s">
        <v>893</v>
      </c>
      <c r="D47" s="55">
        <v>4355.4799999999996</v>
      </c>
      <c r="E47" s="60">
        <f>12 * YEARFRAC(Table2[[#This Row],[Sale Date]],$B$4,1)</f>
        <v>70.094020994979459</v>
      </c>
      <c r="F47" s="51">
        <f>EDATE(Table2[[#This Row],[Sale Date]],$B$5)</f>
        <v>44590</v>
      </c>
    </row>
    <row r="48" spans="1:6" hidden="1">
      <c r="A48" s="53">
        <v>42771</v>
      </c>
      <c r="B48" s="54" t="s">
        <v>898</v>
      </c>
      <c r="C48" s="54" t="s">
        <v>891</v>
      </c>
      <c r="D48" s="55">
        <v>4938.1499999999996</v>
      </c>
      <c r="E48" s="60">
        <f>12 * YEARFRAC(Table2[[#This Row],[Sale Date]],$B$4,1)</f>
        <v>69.863989046097672</v>
      </c>
      <c r="F48" s="51">
        <f>EDATE(Table2[[#This Row],[Sale Date]],$B$5)</f>
        <v>44597</v>
      </c>
    </row>
    <row r="49" spans="1:6" hidden="1">
      <c r="A49" s="53">
        <v>42771</v>
      </c>
      <c r="B49" s="54" t="s">
        <v>896</v>
      </c>
      <c r="C49" s="54" t="s">
        <v>889</v>
      </c>
      <c r="D49" s="55">
        <v>4895.03</v>
      </c>
      <c r="E49" s="60">
        <f>12 * YEARFRAC(Table2[[#This Row],[Sale Date]],$B$4,1)</f>
        <v>69.863989046097672</v>
      </c>
      <c r="F49" s="51">
        <f>EDATE(Table2[[#This Row],[Sale Date]],$B$5)</f>
        <v>44597</v>
      </c>
    </row>
    <row r="50" spans="1:6" hidden="1">
      <c r="A50" s="53">
        <v>42771</v>
      </c>
      <c r="B50" s="54" t="s">
        <v>894</v>
      </c>
      <c r="C50" s="54" t="s">
        <v>887</v>
      </c>
      <c r="D50" s="55">
        <v>2072.36</v>
      </c>
      <c r="E50" s="60">
        <f>12 * YEARFRAC(Table2[[#This Row],[Sale Date]],$B$4,1)</f>
        <v>69.863989046097672</v>
      </c>
      <c r="F50" s="51">
        <f>EDATE(Table2[[#This Row],[Sale Date]],$B$5)</f>
        <v>44597</v>
      </c>
    </row>
    <row r="51" spans="1:6" hidden="1">
      <c r="A51" s="53">
        <v>42771</v>
      </c>
      <c r="B51" s="54" t="s">
        <v>892</v>
      </c>
      <c r="C51" s="54" t="s">
        <v>885</v>
      </c>
      <c r="D51" s="55">
        <v>4617.9799999999996</v>
      </c>
      <c r="E51" s="60">
        <f>12 * YEARFRAC(Table2[[#This Row],[Sale Date]],$B$4,1)</f>
        <v>69.863989046097672</v>
      </c>
      <c r="F51" s="51">
        <f>EDATE(Table2[[#This Row],[Sale Date]],$B$5)</f>
        <v>44597</v>
      </c>
    </row>
    <row r="52" spans="1:6" hidden="1">
      <c r="A52" s="53">
        <v>42771</v>
      </c>
      <c r="B52" s="54" t="s">
        <v>890</v>
      </c>
      <c r="C52" s="54" t="s">
        <v>883</v>
      </c>
      <c r="D52" s="55">
        <v>868.39</v>
      </c>
      <c r="E52" s="60">
        <f>12 * YEARFRAC(Table2[[#This Row],[Sale Date]],$B$4,1)</f>
        <v>69.863989046097672</v>
      </c>
      <c r="F52" s="51">
        <f>EDATE(Table2[[#This Row],[Sale Date]],$B$5)</f>
        <v>44597</v>
      </c>
    </row>
    <row r="53" spans="1:6" hidden="1">
      <c r="A53" s="53">
        <v>42771</v>
      </c>
      <c r="B53" s="54" t="s">
        <v>888</v>
      </c>
      <c r="C53" s="54" t="s">
        <v>897</v>
      </c>
      <c r="D53" s="55">
        <v>3404.01</v>
      </c>
      <c r="E53" s="60">
        <f>12 * YEARFRAC(Table2[[#This Row],[Sale Date]],$B$4,1)</f>
        <v>69.863989046097672</v>
      </c>
      <c r="F53" s="51">
        <f>EDATE(Table2[[#This Row],[Sale Date]],$B$5)</f>
        <v>44597</v>
      </c>
    </row>
    <row r="54" spans="1:6" hidden="1">
      <c r="A54" s="53">
        <v>42771</v>
      </c>
      <c r="B54" s="54" t="s">
        <v>886</v>
      </c>
      <c r="C54" s="54" t="s">
        <v>895</v>
      </c>
      <c r="D54" s="55">
        <v>777.18</v>
      </c>
      <c r="E54" s="60">
        <f>12 * YEARFRAC(Table2[[#This Row],[Sale Date]],$B$4,1)</f>
        <v>69.863989046097672</v>
      </c>
      <c r="F54" s="51">
        <f>EDATE(Table2[[#This Row],[Sale Date]],$B$5)</f>
        <v>44597</v>
      </c>
    </row>
    <row r="55" spans="1:6" hidden="1">
      <c r="A55" s="53">
        <v>42771</v>
      </c>
      <c r="B55" s="54" t="s">
        <v>884</v>
      </c>
      <c r="C55" s="54" t="s">
        <v>893</v>
      </c>
      <c r="D55" s="55">
        <v>3733.31</v>
      </c>
      <c r="E55" s="60">
        <f>12 * YEARFRAC(Table2[[#This Row],[Sale Date]],$B$4,1)</f>
        <v>69.863989046097672</v>
      </c>
      <c r="F55" s="51">
        <f>EDATE(Table2[[#This Row],[Sale Date]],$B$5)</f>
        <v>44597</v>
      </c>
    </row>
    <row r="56" spans="1:6" hidden="1">
      <c r="A56" s="53">
        <v>42778</v>
      </c>
      <c r="B56" s="54" t="s">
        <v>898</v>
      </c>
      <c r="C56" s="54" t="s">
        <v>891</v>
      </c>
      <c r="D56" s="55">
        <v>1990.3</v>
      </c>
      <c r="E56" s="60">
        <f>12 * YEARFRAC(Table2[[#This Row],[Sale Date]],$B$4,1)</f>
        <v>69.63395709721587</v>
      </c>
      <c r="F56" s="51">
        <f>EDATE(Table2[[#This Row],[Sale Date]],$B$5)</f>
        <v>44604</v>
      </c>
    </row>
    <row r="57" spans="1:6" hidden="1">
      <c r="A57" s="53">
        <v>42778</v>
      </c>
      <c r="B57" s="54" t="s">
        <v>896</v>
      </c>
      <c r="C57" s="54" t="s">
        <v>889</v>
      </c>
      <c r="D57" s="55">
        <v>2117.88</v>
      </c>
      <c r="E57" s="60">
        <f>12 * YEARFRAC(Table2[[#This Row],[Sale Date]],$B$4,1)</f>
        <v>69.63395709721587</v>
      </c>
      <c r="F57" s="51">
        <f>EDATE(Table2[[#This Row],[Sale Date]],$B$5)</f>
        <v>44604</v>
      </c>
    </row>
    <row r="58" spans="1:6" hidden="1">
      <c r="A58" s="53">
        <v>42778</v>
      </c>
      <c r="B58" s="54" t="s">
        <v>894</v>
      </c>
      <c r="C58" s="54" t="s">
        <v>887</v>
      </c>
      <c r="D58" s="55">
        <v>3286.3</v>
      </c>
      <c r="E58" s="60">
        <f>12 * YEARFRAC(Table2[[#This Row],[Sale Date]],$B$4,1)</f>
        <v>69.63395709721587</v>
      </c>
      <c r="F58" s="51">
        <f>EDATE(Table2[[#This Row],[Sale Date]],$B$5)</f>
        <v>44604</v>
      </c>
    </row>
    <row r="59" spans="1:6" hidden="1">
      <c r="A59" s="53">
        <v>42778</v>
      </c>
      <c r="B59" s="54" t="s">
        <v>892</v>
      </c>
      <c r="C59" s="54" t="s">
        <v>885</v>
      </c>
      <c r="D59" s="55">
        <v>756.88</v>
      </c>
      <c r="E59" s="60">
        <f>12 * YEARFRAC(Table2[[#This Row],[Sale Date]],$B$4,1)</f>
        <v>69.63395709721587</v>
      </c>
      <c r="F59" s="51">
        <f>EDATE(Table2[[#This Row],[Sale Date]],$B$5)</f>
        <v>44604</v>
      </c>
    </row>
    <row r="60" spans="1:6" hidden="1">
      <c r="A60" s="53">
        <v>42778</v>
      </c>
      <c r="B60" s="54" t="s">
        <v>890</v>
      </c>
      <c r="C60" s="54" t="s">
        <v>883</v>
      </c>
      <c r="D60" s="55">
        <v>2388.61</v>
      </c>
      <c r="E60" s="60">
        <f>12 * YEARFRAC(Table2[[#This Row],[Sale Date]],$B$4,1)</f>
        <v>69.63395709721587</v>
      </c>
      <c r="F60" s="51">
        <f>EDATE(Table2[[#This Row],[Sale Date]],$B$5)</f>
        <v>44604</v>
      </c>
    </row>
    <row r="61" spans="1:6" hidden="1">
      <c r="A61" s="53">
        <v>42778</v>
      </c>
      <c r="B61" s="54" t="s">
        <v>888</v>
      </c>
      <c r="C61" s="54" t="s">
        <v>897</v>
      </c>
      <c r="D61" s="55">
        <v>2472.69</v>
      </c>
      <c r="E61" s="60">
        <f>12 * YEARFRAC(Table2[[#This Row],[Sale Date]],$B$4,1)</f>
        <v>69.63395709721587</v>
      </c>
      <c r="F61" s="51">
        <f>EDATE(Table2[[#This Row],[Sale Date]],$B$5)</f>
        <v>44604</v>
      </c>
    </row>
    <row r="62" spans="1:6" hidden="1">
      <c r="A62" s="53">
        <v>42778</v>
      </c>
      <c r="B62" s="54" t="s">
        <v>886</v>
      </c>
      <c r="C62" s="54" t="s">
        <v>895</v>
      </c>
      <c r="D62" s="55">
        <v>1797.51</v>
      </c>
      <c r="E62" s="60">
        <f>12 * YEARFRAC(Table2[[#This Row],[Sale Date]],$B$4,1)</f>
        <v>69.63395709721587</v>
      </c>
      <c r="F62" s="51">
        <f>EDATE(Table2[[#This Row],[Sale Date]],$B$5)</f>
        <v>44604</v>
      </c>
    </row>
    <row r="63" spans="1:6" hidden="1">
      <c r="A63" s="53">
        <v>42778</v>
      </c>
      <c r="B63" s="54" t="s">
        <v>884</v>
      </c>
      <c r="C63" s="54" t="s">
        <v>893</v>
      </c>
      <c r="D63" s="55">
        <v>2549.77</v>
      </c>
      <c r="E63" s="60">
        <f>12 * YEARFRAC(Table2[[#This Row],[Sale Date]],$B$4,1)</f>
        <v>69.63395709721587</v>
      </c>
      <c r="F63" s="51">
        <f>EDATE(Table2[[#This Row],[Sale Date]],$B$5)</f>
        <v>44604</v>
      </c>
    </row>
    <row r="64" spans="1:6" hidden="1">
      <c r="A64" s="53">
        <v>42785</v>
      </c>
      <c r="B64" s="54" t="s">
        <v>898</v>
      </c>
      <c r="C64" s="54" t="s">
        <v>891</v>
      </c>
      <c r="D64" s="55">
        <v>3415.01</v>
      </c>
      <c r="E64" s="60">
        <f>12 * YEARFRAC(Table2[[#This Row],[Sale Date]],$B$4,1)</f>
        <v>69.403925148334096</v>
      </c>
      <c r="F64" s="51">
        <f>EDATE(Table2[[#This Row],[Sale Date]],$B$5)</f>
        <v>44611</v>
      </c>
    </row>
    <row r="65" spans="1:6" hidden="1">
      <c r="A65" s="53">
        <v>42785</v>
      </c>
      <c r="B65" s="54" t="s">
        <v>896</v>
      </c>
      <c r="C65" s="54" t="s">
        <v>889</v>
      </c>
      <c r="D65" s="55">
        <v>3729.68</v>
      </c>
      <c r="E65" s="60">
        <f>12 * YEARFRAC(Table2[[#This Row],[Sale Date]],$B$4,1)</f>
        <v>69.403925148334096</v>
      </c>
      <c r="F65" s="51">
        <f>EDATE(Table2[[#This Row],[Sale Date]],$B$5)</f>
        <v>44611</v>
      </c>
    </row>
    <row r="66" spans="1:6" hidden="1">
      <c r="A66" s="53">
        <v>42785</v>
      </c>
      <c r="B66" s="54" t="s">
        <v>894</v>
      </c>
      <c r="C66" s="54" t="s">
        <v>887</v>
      </c>
      <c r="D66" s="55">
        <v>1360.75</v>
      </c>
      <c r="E66" s="60">
        <f>12 * YEARFRAC(Table2[[#This Row],[Sale Date]],$B$4,1)</f>
        <v>69.403925148334096</v>
      </c>
      <c r="F66" s="51">
        <f>EDATE(Table2[[#This Row],[Sale Date]],$B$5)</f>
        <v>44611</v>
      </c>
    </row>
    <row r="67" spans="1:6" hidden="1">
      <c r="A67" s="53">
        <v>42785</v>
      </c>
      <c r="B67" s="54" t="s">
        <v>892</v>
      </c>
      <c r="C67" s="54" t="s">
        <v>885</v>
      </c>
      <c r="D67" s="55">
        <v>4685.5600000000004</v>
      </c>
      <c r="E67" s="60">
        <f>12 * YEARFRAC(Table2[[#This Row],[Sale Date]],$B$4,1)</f>
        <v>69.403925148334096</v>
      </c>
      <c r="F67" s="51">
        <f>EDATE(Table2[[#This Row],[Sale Date]],$B$5)</f>
        <v>44611</v>
      </c>
    </row>
    <row r="68" spans="1:6" hidden="1">
      <c r="A68" s="53">
        <v>42785</v>
      </c>
      <c r="B68" s="54" t="s">
        <v>890</v>
      </c>
      <c r="C68" s="54" t="s">
        <v>883</v>
      </c>
      <c r="D68" s="55">
        <v>594.21</v>
      </c>
      <c r="E68" s="60">
        <f>12 * YEARFRAC(Table2[[#This Row],[Sale Date]],$B$4,1)</f>
        <v>69.403925148334096</v>
      </c>
      <c r="F68" s="51">
        <f>EDATE(Table2[[#This Row],[Sale Date]],$B$5)</f>
        <v>44611</v>
      </c>
    </row>
    <row r="69" spans="1:6" hidden="1">
      <c r="A69" s="53">
        <v>42785</v>
      </c>
      <c r="B69" s="54" t="s">
        <v>888</v>
      </c>
      <c r="C69" s="54" t="s">
        <v>897</v>
      </c>
      <c r="D69" s="55">
        <v>4983.09</v>
      </c>
      <c r="E69" s="60">
        <f>12 * YEARFRAC(Table2[[#This Row],[Sale Date]],$B$4,1)</f>
        <v>69.403925148334096</v>
      </c>
      <c r="F69" s="51">
        <f>EDATE(Table2[[#This Row],[Sale Date]],$B$5)</f>
        <v>44611</v>
      </c>
    </row>
    <row r="70" spans="1:6" hidden="1">
      <c r="A70" s="53">
        <v>42785</v>
      </c>
      <c r="B70" s="54" t="s">
        <v>886</v>
      </c>
      <c r="C70" s="54" t="s">
        <v>895</v>
      </c>
      <c r="D70" s="55">
        <v>4112.78</v>
      </c>
      <c r="E70" s="60">
        <f>12 * YEARFRAC(Table2[[#This Row],[Sale Date]],$B$4,1)</f>
        <v>69.403925148334096</v>
      </c>
      <c r="F70" s="51">
        <f>EDATE(Table2[[#This Row],[Sale Date]],$B$5)</f>
        <v>44611</v>
      </c>
    </row>
    <row r="71" spans="1:6" hidden="1">
      <c r="A71" s="53">
        <v>42785</v>
      </c>
      <c r="B71" s="54" t="s">
        <v>884</v>
      </c>
      <c r="C71" s="54" t="s">
        <v>893</v>
      </c>
      <c r="D71" s="55">
        <v>2305.21</v>
      </c>
      <c r="E71" s="60">
        <f>12 * YEARFRAC(Table2[[#This Row],[Sale Date]],$B$4,1)</f>
        <v>69.403925148334096</v>
      </c>
      <c r="F71" s="51">
        <f>EDATE(Table2[[#This Row],[Sale Date]],$B$5)</f>
        <v>44611</v>
      </c>
    </row>
    <row r="72" spans="1:6" hidden="1">
      <c r="A72" s="53">
        <v>42792</v>
      </c>
      <c r="B72" s="54" t="s">
        <v>898</v>
      </c>
      <c r="C72" s="54" t="s">
        <v>891</v>
      </c>
      <c r="D72" s="55">
        <v>1132.4100000000001</v>
      </c>
      <c r="E72" s="60">
        <f>12 * YEARFRAC(Table2[[#This Row],[Sale Date]],$B$4,1)</f>
        <v>69.173893199452294</v>
      </c>
      <c r="F72" s="51">
        <f>EDATE(Table2[[#This Row],[Sale Date]],$B$5)</f>
        <v>44618</v>
      </c>
    </row>
    <row r="73" spans="1:6" hidden="1">
      <c r="A73" s="53">
        <v>42792</v>
      </c>
      <c r="B73" s="54" t="s">
        <v>896</v>
      </c>
      <c r="C73" s="54" t="s">
        <v>889</v>
      </c>
      <c r="D73" s="55">
        <v>2209.33</v>
      </c>
      <c r="E73" s="60">
        <f>12 * YEARFRAC(Table2[[#This Row],[Sale Date]],$B$4,1)</f>
        <v>69.173893199452294</v>
      </c>
      <c r="F73" s="51">
        <f>EDATE(Table2[[#This Row],[Sale Date]],$B$5)</f>
        <v>44618</v>
      </c>
    </row>
    <row r="74" spans="1:6" hidden="1">
      <c r="A74" s="53">
        <v>42792</v>
      </c>
      <c r="B74" s="54" t="s">
        <v>894</v>
      </c>
      <c r="C74" s="54" t="s">
        <v>887</v>
      </c>
      <c r="D74" s="55">
        <v>3260.14</v>
      </c>
      <c r="E74" s="60">
        <f>12 * YEARFRAC(Table2[[#This Row],[Sale Date]],$B$4,1)</f>
        <v>69.173893199452294</v>
      </c>
      <c r="F74" s="51">
        <f>EDATE(Table2[[#This Row],[Sale Date]],$B$5)</f>
        <v>44618</v>
      </c>
    </row>
    <row r="75" spans="1:6" hidden="1">
      <c r="A75" s="53">
        <v>42792</v>
      </c>
      <c r="B75" s="54" t="s">
        <v>892</v>
      </c>
      <c r="C75" s="54" t="s">
        <v>885</v>
      </c>
      <c r="D75" s="55">
        <v>4749.6099999999997</v>
      </c>
      <c r="E75" s="60">
        <f>12 * YEARFRAC(Table2[[#This Row],[Sale Date]],$B$4,1)</f>
        <v>69.173893199452294</v>
      </c>
      <c r="F75" s="51">
        <f>EDATE(Table2[[#This Row],[Sale Date]],$B$5)</f>
        <v>44618</v>
      </c>
    </row>
    <row r="76" spans="1:6" hidden="1">
      <c r="A76" s="53">
        <v>42792</v>
      </c>
      <c r="B76" s="54" t="s">
        <v>890</v>
      </c>
      <c r="C76" s="54" t="s">
        <v>883</v>
      </c>
      <c r="D76" s="55">
        <v>1416.6</v>
      </c>
      <c r="E76" s="60">
        <f>12 * YEARFRAC(Table2[[#This Row],[Sale Date]],$B$4,1)</f>
        <v>69.173893199452294</v>
      </c>
      <c r="F76" s="51">
        <f>EDATE(Table2[[#This Row],[Sale Date]],$B$5)</f>
        <v>44618</v>
      </c>
    </row>
    <row r="77" spans="1:6" hidden="1">
      <c r="A77" s="53">
        <v>42792</v>
      </c>
      <c r="B77" s="54" t="s">
        <v>888</v>
      </c>
      <c r="C77" s="54" t="s">
        <v>897</v>
      </c>
      <c r="D77" s="55">
        <v>3320.49</v>
      </c>
      <c r="E77" s="60">
        <f>12 * YEARFRAC(Table2[[#This Row],[Sale Date]],$B$4,1)</f>
        <v>69.173893199452294</v>
      </c>
      <c r="F77" s="51">
        <f>EDATE(Table2[[#This Row],[Sale Date]],$B$5)</f>
        <v>44618</v>
      </c>
    </row>
    <row r="78" spans="1:6" hidden="1">
      <c r="A78" s="53">
        <v>42792</v>
      </c>
      <c r="B78" s="54" t="s">
        <v>886</v>
      </c>
      <c r="C78" s="54" t="s">
        <v>895</v>
      </c>
      <c r="D78" s="55">
        <v>1783.88</v>
      </c>
      <c r="E78" s="60">
        <f>12 * YEARFRAC(Table2[[#This Row],[Sale Date]],$B$4,1)</f>
        <v>69.173893199452294</v>
      </c>
      <c r="F78" s="51">
        <f>EDATE(Table2[[#This Row],[Sale Date]],$B$5)</f>
        <v>44618</v>
      </c>
    </row>
    <row r="79" spans="1:6" hidden="1">
      <c r="A79" s="53">
        <v>42792</v>
      </c>
      <c r="B79" s="54" t="s">
        <v>884</v>
      </c>
      <c r="C79" s="54" t="s">
        <v>893</v>
      </c>
      <c r="D79" s="55">
        <v>4768.18</v>
      </c>
      <c r="E79" s="60">
        <f>12 * YEARFRAC(Table2[[#This Row],[Sale Date]],$B$4,1)</f>
        <v>69.173893199452294</v>
      </c>
      <c r="F79" s="51">
        <f>EDATE(Table2[[#This Row],[Sale Date]],$B$5)</f>
        <v>44618</v>
      </c>
    </row>
    <row r="80" spans="1:6" hidden="1">
      <c r="A80" s="53">
        <v>42799</v>
      </c>
      <c r="B80" s="54" t="s">
        <v>898</v>
      </c>
      <c r="C80" s="54" t="s">
        <v>891</v>
      </c>
      <c r="D80" s="55">
        <v>2090.9299999999998</v>
      </c>
      <c r="E80" s="60">
        <f>12 * YEARFRAC(Table2[[#This Row],[Sale Date]],$B$4,1)</f>
        <v>68.943861250570507</v>
      </c>
      <c r="F80" s="51">
        <f>EDATE(Table2[[#This Row],[Sale Date]],$B$5)</f>
        <v>44625</v>
      </c>
    </row>
    <row r="81" spans="1:6" hidden="1">
      <c r="A81" s="53">
        <v>42799</v>
      </c>
      <c r="B81" s="54" t="s">
        <v>896</v>
      </c>
      <c r="C81" s="54" t="s">
        <v>889</v>
      </c>
      <c r="D81" s="55">
        <v>1782.79</v>
      </c>
      <c r="E81" s="60">
        <f>12 * YEARFRAC(Table2[[#This Row],[Sale Date]],$B$4,1)</f>
        <v>68.943861250570507</v>
      </c>
      <c r="F81" s="51">
        <f>EDATE(Table2[[#This Row],[Sale Date]],$B$5)</f>
        <v>44625</v>
      </c>
    </row>
    <row r="82" spans="1:6" hidden="1">
      <c r="A82" s="53">
        <v>42799</v>
      </c>
      <c r="B82" s="54" t="s">
        <v>894</v>
      </c>
      <c r="C82" s="54" t="s">
        <v>887</v>
      </c>
      <c r="D82" s="55">
        <v>862.73</v>
      </c>
      <c r="E82" s="60">
        <f>12 * YEARFRAC(Table2[[#This Row],[Sale Date]],$B$4,1)</f>
        <v>68.943861250570507</v>
      </c>
      <c r="F82" s="51">
        <f>EDATE(Table2[[#This Row],[Sale Date]],$B$5)</f>
        <v>44625</v>
      </c>
    </row>
    <row r="83" spans="1:6" hidden="1">
      <c r="A83" s="53">
        <v>42799</v>
      </c>
      <c r="B83" s="54" t="s">
        <v>892</v>
      </c>
      <c r="C83" s="54" t="s">
        <v>885</v>
      </c>
      <c r="D83" s="55">
        <v>3598.47</v>
      </c>
      <c r="E83" s="60">
        <f>12 * YEARFRAC(Table2[[#This Row],[Sale Date]],$B$4,1)</f>
        <v>68.943861250570507</v>
      </c>
      <c r="F83" s="51">
        <f>EDATE(Table2[[#This Row],[Sale Date]],$B$5)</f>
        <v>44625</v>
      </c>
    </row>
    <row r="84" spans="1:6" hidden="1">
      <c r="A84" s="53">
        <v>42799</v>
      </c>
      <c r="B84" s="54" t="s">
        <v>890</v>
      </c>
      <c r="C84" s="54" t="s">
        <v>883</v>
      </c>
      <c r="D84" s="55">
        <v>2486.21</v>
      </c>
      <c r="E84" s="60">
        <f>12 * YEARFRAC(Table2[[#This Row],[Sale Date]],$B$4,1)</f>
        <v>68.943861250570507</v>
      </c>
      <c r="F84" s="51">
        <f>EDATE(Table2[[#This Row],[Sale Date]],$B$5)</f>
        <v>44625</v>
      </c>
    </row>
    <row r="85" spans="1:6" hidden="1">
      <c r="A85" s="53">
        <v>42799</v>
      </c>
      <c r="B85" s="54" t="s">
        <v>888</v>
      </c>
      <c r="C85" s="54" t="s">
        <v>897</v>
      </c>
      <c r="D85" s="55">
        <v>1322.8</v>
      </c>
      <c r="E85" s="60">
        <f>12 * YEARFRAC(Table2[[#This Row],[Sale Date]],$B$4,1)</f>
        <v>68.943861250570507</v>
      </c>
      <c r="F85" s="51">
        <f>EDATE(Table2[[#This Row],[Sale Date]],$B$5)</f>
        <v>44625</v>
      </c>
    </row>
    <row r="86" spans="1:6" hidden="1">
      <c r="A86" s="53">
        <v>42799</v>
      </c>
      <c r="B86" s="54" t="s">
        <v>886</v>
      </c>
      <c r="C86" s="54" t="s">
        <v>895</v>
      </c>
      <c r="D86" s="55">
        <v>3015.68</v>
      </c>
      <c r="E86" s="60">
        <f>12 * YEARFRAC(Table2[[#This Row],[Sale Date]],$B$4,1)</f>
        <v>68.943861250570507</v>
      </c>
      <c r="F86" s="51">
        <f>EDATE(Table2[[#This Row],[Sale Date]],$B$5)</f>
        <v>44625</v>
      </c>
    </row>
    <row r="87" spans="1:6" hidden="1">
      <c r="A87" s="53">
        <v>42799</v>
      </c>
      <c r="B87" s="54" t="s">
        <v>884</v>
      </c>
      <c r="C87" s="54" t="s">
        <v>893</v>
      </c>
      <c r="D87" s="55">
        <v>3059.37</v>
      </c>
      <c r="E87" s="60">
        <f>12 * YEARFRAC(Table2[[#This Row],[Sale Date]],$B$4,1)</f>
        <v>68.943861250570507</v>
      </c>
      <c r="F87" s="51">
        <f>EDATE(Table2[[#This Row],[Sale Date]],$B$5)</f>
        <v>44625</v>
      </c>
    </row>
    <row r="88" spans="1:6" hidden="1">
      <c r="A88" s="53">
        <v>42806</v>
      </c>
      <c r="B88" s="54" t="s">
        <v>898</v>
      </c>
      <c r="C88" s="54" t="s">
        <v>891</v>
      </c>
      <c r="D88" s="55">
        <v>1054.8599999999999</v>
      </c>
      <c r="E88" s="60">
        <f>12 * YEARFRAC(Table2[[#This Row],[Sale Date]],$B$4,1)</f>
        <v>68.713829301688719</v>
      </c>
      <c r="F88" s="51">
        <f>EDATE(Table2[[#This Row],[Sale Date]],$B$5)</f>
        <v>44632</v>
      </c>
    </row>
    <row r="89" spans="1:6" hidden="1">
      <c r="A89" s="53">
        <v>42806</v>
      </c>
      <c r="B89" s="54" t="s">
        <v>896</v>
      </c>
      <c r="C89" s="54" t="s">
        <v>889</v>
      </c>
      <c r="D89" s="55">
        <v>1679.87</v>
      </c>
      <c r="E89" s="60">
        <f>12 * YEARFRAC(Table2[[#This Row],[Sale Date]],$B$4,1)</f>
        <v>68.713829301688719</v>
      </c>
      <c r="F89" s="51">
        <f>EDATE(Table2[[#This Row],[Sale Date]],$B$5)</f>
        <v>44632</v>
      </c>
    </row>
    <row r="90" spans="1:6" hidden="1">
      <c r="A90" s="53">
        <v>42806</v>
      </c>
      <c r="B90" s="54" t="s">
        <v>894</v>
      </c>
      <c r="C90" s="54" t="s">
        <v>887</v>
      </c>
      <c r="D90" s="55">
        <v>955.43</v>
      </c>
      <c r="E90" s="60">
        <f>12 * YEARFRAC(Table2[[#This Row],[Sale Date]],$B$4,1)</f>
        <v>68.713829301688719</v>
      </c>
      <c r="F90" s="51">
        <f>EDATE(Table2[[#This Row],[Sale Date]],$B$5)</f>
        <v>44632</v>
      </c>
    </row>
    <row r="91" spans="1:6" hidden="1">
      <c r="A91" s="53">
        <v>42806</v>
      </c>
      <c r="B91" s="54" t="s">
        <v>892</v>
      </c>
      <c r="C91" s="54" t="s">
        <v>885</v>
      </c>
      <c r="D91" s="55">
        <v>2045.9</v>
      </c>
      <c r="E91" s="60">
        <f>12 * YEARFRAC(Table2[[#This Row],[Sale Date]],$B$4,1)</f>
        <v>68.713829301688719</v>
      </c>
      <c r="F91" s="51">
        <f>EDATE(Table2[[#This Row],[Sale Date]],$B$5)</f>
        <v>44632</v>
      </c>
    </row>
    <row r="92" spans="1:6" hidden="1">
      <c r="A92" s="53">
        <v>42806</v>
      </c>
      <c r="B92" s="54" t="s">
        <v>890</v>
      </c>
      <c r="C92" s="54" t="s">
        <v>883</v>
      </c>
      <c r="D92" s="55">
        <v>4945.92</v>
      </c>
      <c r="E92" s="60">
        <f>12 * YEARFRAC(Table2[[#This Row],[Sale Date]],$B$4,1)</f>
        <v>68.713829301688719</v>
      </c>
      <c r="F92" s="51">
        <f>EDATE(Table2[[#This Row],[Sale Date]],$B$5)</f>
        <v>44632</v>
      </c>
    </row>
    <row r="93" spans="1:6" hidden="1">
      <c r="A93" s="53">
        <v>42806</v>
      </c>
      <c r="B93" s="54" t="s">
        <v>888</v>
      </c>
      <c r="C93" s="54" t="s">
        <v>897</v>
      </c>
      <c r="D93" s="55">
        <v>3997.68</v>
      </c>
      <c r="E93" s="60">
        <f>12 * YEARFRAC(Table2[[#This Row],[Sale Date]],$B$4,1)</f>
        <v>68.713829301688719</v>
      </c>
      <c r="F93" s="51">
        <f>EDATE(Table2[[#This Row],[Sale Date]],$B$5)</f>
        <v>44632</v>
      </c>
    </row>
    <row r="94" spans="1:6" hidden="1">
      <c r="A94" s="53">
        <v>42806</v>
      </c>
      <c r="B94" s="54" t="s">
        <v>886</v>
      </c>
      <c r="C94" s="54" t="s">
        <v>895</v>
      </c>
      <c r="D94" s="55">
        <v>4273.6400000000003</v>
      </c>
      <c r="E94" s="60">
        <f>12 * YEARFRAC(Table2[[#This Row],[Sale Date]],$B$4,1)</f>
        <v>68.713829301688719</v>
      </c>
      <c r="F94" s="51">
        <f>EDATE(Table2[[#This Row],[Sale Date]],$B$5)</f>
        <v>44632</v>
      </c>
    </row>
    <row r="95" spans="1:6" hidden="1">
      <c r="A95" s="53">
        <v>42806</v>
      </c>
      <c r="B95" s="54" t="s">
        <v>884</v>
      </c>
      <c r="C95" s="54" t="s">
        <v>893</v>
      </c>
      <c r="D95" s="55">
        <v>4305.78</v>
      </c>
      <c r="E95" s="60">
        <f>12 * YEARFRAC(Table2[[#This Row],[Sale Date]],$B$4,1)</f>
        <v>68.713829301688719</v>
      </c>
      <c r="F95" s="51">
        <f>EDATE(Table2[[#This Row],[Sale Date]],$B$5)</f>
        <v>44632</v>
      </c>
    </row>
    <row r="96" spans="1:6" hidden="1">
      <c r="A96" s="53">
        <v>42813</v>
      </c>
      <c r="B96" s="54" t="s">
        <v>898</v>
      </c>
      <c r="C96" s="54" t="s">
        <v>891</v>
      </c>
      <c r="D96" s="55">
        <v>2045.44</v>
      </c>
      <c r="E96" s="60">
        <f>12 * YEARFRAC(Table2[[#This Row],[Sale Date]],$B$4,1)</f>
        <v>68.483797352806931</v>
      </c>
      <c r="F96" s="51">
        <f>EDATE(Table2[[#This Row],[Sale Date]],$B$5)</f>
        <v>44639</v>
      </c>
    </row>
    <row r="97" spans="1:6" hidden="1">
      <c r="A97" s="53">
        <v>42813</v>
      </c>
      <c r="B97" s="54" t="s">
        <v>896</v>
      </c>
      <c r="C97" s="54" t="s">
        <v>889</v>
      </c>
      <c r="D97" s="55">
        <v>4201.7</v>
      </c>
      <c r="E97" s="60">
        <f>12 * YEARFRAC(Table2[[#This Row],[Sale Date]],$B$4,1)</f>
        <v>68.483797352806931</v>
      </c>
      <c r="F97" s="51">
        <f>EDATE(Table2[[#This Row],[Sale Date]],$B$5)</f>
        <v>44639</v>
      </c>
    </row>
    <row r="98" spans="1:6" hidden="1">
      <c r="A98" s="53">
        <v>42813</v>
      </c>
      <c r="B98" s="54" t="s">
        <v>894</v>
      </c>
      <c r="C98" s="54" t="s">
        <v>887</v>
      </c>
      <c r="D98" s="55">
        <v>4841.43</v>
      </c>
      <c r="E98" s="60">
        <f>12 * YEARFRAC(Table2[[#This Row],[Sale Date]],$B$4,1)</f>
        <v>68.483797352806931</v>
      </c>
      <c r="F98" s="51">
        <f>EDATE(Table2[[#This Row],[Sale Date]],$B$5)</f>
        <v>44639</v>
      </c>
    </row>
    <row r="99" spans="1:6" hidden="1">
      <c r="A99" s="53">
        <v>42813</v>
      </c>
      <c r="B99" s="54" t="s">
        <v>892</v>
      </c>
      <c r="C99" s="54" t="s">
        <v>885</v>
      </c>
      <c r="D99" s="55">
        <v>4674.3500000000004</v>
      </c>
      <c r="E99" s="60">
        <f>12 * YEARFRAC(Table2[[#This Row],[Sale Date]],$B$4,1)</f>
        <v>68.483797352806931</v>
      </c>
      <c r="F99" s="51">
        <f>EDATE(Table2[[#This Row],[Sale Date]],$B$5)</f>
        <v>44639</v>
      </c>
    </row>
    <row r="100" spans="1:6" hidden="1">
      <c r="A100" s="53">
        <v>42813</v>
      </c>
      <c r="B100" s="54" t="s">
        <v>890</v>
      </c>
      <c r="C100" s="54" t="s">
        <v>883</v>
      </c>
      <c r="D100" s="55">
        <v>3927.41</v>
      </c>
      <c r="E100" s="60">
        <f>12 * YEARFRAC(Table2[[#This Row],[Sale Date]],$B$4,1)</f>
        <v>68.483797352806931</v>
      </c>
      <c r="F100" s="51">
        <f>EDATE(Table2[[#This Row],[Sale Date]],$B$5)</f>
        <v>44639</v>
      </c>
    </row>
    <row r="101" spans="1:6" hidden="1">
      <c r="A101" s="53">
        <v>42813</v>
      </c>
      <c r="B101" s="54" t="s">
        <v>888</v>
      </c>
      <c r="C101" s="54" t="s">
        <v>897</v>
      </c>
      <c r="D101" s="55">
        <v>1388.09</v>
      </c>
      <c r="E101" s="60">
        <f>12 * YEARFRAC(Table2[[#This Row],[Sale Date]],$B$4,1)</f>
        <v>68.483797352806931</v>
      </c>
      <c r="F101" s="51">
        <f>EDATE(Table2[[#This Row],[Sale Date]],$B$5)</f>
        <v>44639</v>
      </c>
    </row>
    <row r="102" spans="1:6" hidden="1">
      <c r="A102" s="53">
        <v>42813</v>
      </c>
      <c r="B102" s="54" t="s">
        <v>886</v>
      </c>
      <c r="C102" s="54" t="s">
        <v>895</v>
      </c>
      <c r="D102" s="55">
        <v>3561.58</v>
      </c>
      <c r="E102" s="60">
        <f>12 * YEARFRAC(Table2[[#This Row],[Sale Date]],$B$4,1)</f>
        <v>68.483797352806931</v>
      </c>
      <c r="F102" s="51">
        <f>EDATE(Table2[[#This Row],[Sale Date]],$B$5)</f>
        <v>44639</v>
      </c>
    </row>
    <row r="103" spans="1:6" hidden="1">
      <c r="A103" s="53">
        <v>42813</v>
      </c>
      <c r="B103" s="54" t="s">
        <v>884</v>
      </c>
      <c r="C103" s="54" t="s">
        <v>893</v>
      </c>
      <c r="D103" s="55">
        <v>1363.89</v>
      </c>
      <c r="E103" s="60">
        <f>12 * YEARFRAC(Table2[[#This Row],[Sale Date]],$B$4,1)</f>
        <v>68.483797352806931</v>
      </c>
      <c r="F103" s="51">
        <f>EDATE(Table2[[#This Row],[Sale Date]],$B$5)</f>
        <v>44639</v>
      </c>
    </row>
    <row r="104" spans="1:6" hidden="1">
      <c r="A104" s="53">
        <v>42820</v>
      </c>
      <c r="B104" s="54" t="s">
        <v>898</v>
      </c>
      <c r="C104" s="54" t="s">
        <v>893</v>
      </c>
      <c r="D104" s="55">
        <v>974.71</v>
      </c>
      <c r="E104" s="60">
        <f>12 * YEARFRAC(Table2[[#This Row],[Sale Date]],$B$4,1)</f>
        <v>68.253765403925144</v>
      </c>
      <c r="F104" s="51">
        <f>EDATE(Table2[[#This Row],[Sale Date]],$B$5)</f>
        <v>44646</v>
      </c>
    </row>
    <row r="105" spans="1:6" hidden="1">
      <c r="A105" s="53">
        <v>42820</v>
      </c>
      <c r="B105" s="54" t="s">
        <v>896</v>
      </c>
      <c r="C105" s="54" t="s">
        <v>891</v>
      </c>
      <c r="D105" s="55">
        <v>78.56</v>
      </c>
      <c r="E105" s="60">
        <f>12 * YEARFRAC(Table2[[#This Row],[Sale Date]],$B$4,1)</f>
        <v>68.253765403925144</v>
      </c>
      <c r="F105" s="51">
        <f>EDATE(Table2[[#This Row],[Sale Date]],$B$5)</f>
        <v>44646</v>
      </c>
    </row>
    <row r="106" spans="1:6" hidden="1">
      <c r="A106" s="53">
        <v>42820</v>
      </c>
      <c r="B106" s="54" t="s">
        <v>894</v>
      </c>
      <c r="C106" s="54" t="s">
        <v>889</v>
      </c>
      <c r="D106" s="55">
        <v>1037.5899999999999</v>
      </c>
      <c r="E106" s="60">
        <f>12 * YEARFRAC(Table2[[#This Row],[Sale Date]],$B$4,1)</f>
        <v>68.253765403925144</v>
      </c>
      <c r="F106" s="51">
        <f>EDATE(Table2[[#This Row],[Sale Date]],$B$5)</f>
        <v>44646</v>
      </c>
    </row>
    <row r="107" spans="1:6" hidden="1">
      <c r="A107" s="53">
        <v>42820</v>
      </c>
      <c r="B107" s="54" t="s">
        <v>892</v>
      </c>
      <c r="C107" s="54" t="s">
        <v>887</v>
      </c>
      <c r="D107" s="55">
        <v>39.29</v>
      </c>
      <c r="E107" s="60">
        <f>12 * YEARFRAC(Table2[[#This Row],[Sale Date]],$B$4,1)</f>
        <v>68.253765403925144</v>
      </c>
      <c r="F107" s="51">
        <f>EDATE(Table2[[#This Row],[Sale Date]],$B$5)</f>
        <v>44646</v>
      </c>
    </row>
    <row r="108" spans="1:6" hidden="1">
      <c r="A108" s="53">
        <v>42820</v>
      </c>
      <c r="B108" s="54" t="s">
        <v>890</v>
      </c>
      <c r="C108" s="54" t="s">
        <v>885</v>
      </c>
      <c r="D108" s="55">
        <v>1760.62</v>
      </c>
      <c r="E108" s="60">
        <f>12 * YEARFRAC(Table2[[#This Row],[Sale Date]],$B$4,1)</f>
        <v>68.253765403925144</v>
      </c>
      <c r="F108" s="51">
        <f>EDATE(Table2[[#This Row],[Sale Date]],$B$5)</f>
        <v>44646</v>
      </c>
    </row>
    <row r="109" spans="1:6" hidden="1">
      <c r="A109" s="53">
        <v>42820</v>
      </c>
      <c r="B109" s="54" t="s">
        <v>888</v>
      </c>
      <c r="C109" s="54" t="s">
        <v>883</v>
      </c>
      <c r="D109" s="55">
        <v>3414.4</v>
      </c>
      <c r="E109" s="60">
        <f>12 * YEARFRAC(Table2[[#This Row],[Sale Date]],$B$4,1)</f>
        <v>68.253765403925144</v>
      </c>
      <c r="F109" s="51">
        <f>EDATE(Table2[[#This Row],[Sale Date]],$B$5)</f>
        <v>44646</v>
      </c>
    </row>
    <row r="110" spans="1:6" hidden="1">
      <c r="A110" s="53">
        <v>42820</v>
      </c>
      <c r="B110" s="54" t="s">
        <v>886</v>
      </c>
      <c r="C110" s="54" t="s">
        <v>897</v>
      </c>
      <c r="D110" s="55">
        <v>945.52</v>
      </c>
      <c r="E110" s="60">
        <f>12 * YEARFRAC(Table2[[#This Row],[Sale Date]],$B$4,1)</f>
        <v>68.253765403925144</v>
      </c>
      <c r="F110" s="51">
        <f>EDATE(Table2[[#This Row],[Sale Date]],$B$5)</f>
        <v>44646</v>
      </c>
    </row>
    <row r="111" spans="1:6" hidden="1">
      <c r="A111" s="53">
        <v>42820</v>
      </c>
      <c r="B111" s="54" t="s">
        <v>884</v>
      </c>
      <c r="C111" s="54" t="s">
        <v>895</v>
      </c>
      <c r="D111" s="55">
        <v>396.56</v>
      </c>
      <c r="E111" s="60">
        <f>12 * YEARFRAC(Table2[[#This Row],[Sale Date]],$B$4,1)</f>
        <v>68.253765403925144</v>
      </c>
      <c r="F111" s="51">
        <f>EDATE(Table2[[#This Row],[Sale Date]],$B$5)</f>
        <v>44646</v>
      </c>
    </row>
    <row r="112" spans="1:6" hidden="1">
      <c r="A112" s="53">
        <v>42827</v>
      </c>
      <c r="B112" s="54" t="s">
        <v>898</v>
      </c>
      <c r="C112" s="54" t="s">
        <v>893</v>
      </c>
      <c r="D112" s="55">
        <v>1744.4</v>
      </c>
      <c r="E112" s="60">
        <f>12 * YEARFRAC(Table2[[#This Row],[Sale Date]],$B$4,1)</f>
        <v>68.023733455043356</v>
      </c>
      <c r="F112" s="51">
        <f>EDATE(Table2[[#This Row],[Sale Date]],$B$5)</f>
        <v>44653</v>
      </c>
    </row>
    <row r="113" spans="1:6" hidden="1">
      <c r="A113" s="53">
        <v>42827</v>
      </c>
      <c r="B113" s="54" t="s">
        <v>896</v>
      </c>
      <c r="C113" s="54" t="s">
        <v>891</v>
      </c>
      <c r="D113" s="55">
        <v>4943.84</v>
      </c>
      <c r="E113" s="60">
        <f>12 * YEARFRAC(Table2[[#This Row],[Sale Date]],$B$4,1)</f>
        <v>68.023733455043356</v>
      </c>
      <c r="F113" s="51">
        <f>EDATE(Table2[[#This Row],[Sale Date]],$B$5)</f>
        <v>44653</v>
      </c>
    </row>
    <row r="114" spans="1:6" hidden="1">
      <c r="A114" s="53">
        <v>42827</v>
      </c>
      <c r="B114" s="54" t="s">
        <v>894</v>
      </c>
      <c r="C114" s="54" t="s">
        <v>889</v>
      </c>
      <c r="D114" s="55">
        <v>252.04</v>
      </c>
      <c r="E114" s="60">
        <f>12 * YEARFRAC(Table2[[#This Row],[Sale Date]],$B$4,1)</f>
        <v>68.023733455043356</v>
      </c>
      <c r="F114" s="51">
        <f>EDATE(Table2[[#This Row],[Sale Date]],$B$5)</f>
        <v>44653</v>
      </c>
    </row>
    <row r="115" spans="1:6" hidden="1">
      <c r="A115" s="53">
        <v>42827</v>
      </c>
      <c r="B115" s="54" t="s">
        <v>892</v>
      </c>
      <c r="C115" s="54" t="s">
        <v>887</v>
      </c>
      <c r="D115" s="55">
        <v>3651.17</v>
      </c>
      <c r="E115" s="60">
        <f>12 * YEARFRAC(Table2[[#This Row],[Sale Date]],$B$4,1)</f>
        <v>68.023733455043356</v>
      </c>
      <c r="F115" s="51">
        <f>EDATE(Table2[[#This Row],[Sale Date]],$B$5)</f>
        <v>44653</v>
      </c>
    </row>
    <row r="116" spans="1:6" hidden="1">
      <c r="A116" s="53">
        <v>42827</v>
      </c>
      <c r="B116" s="54" t="s">
        <v>890</v>
      </c>
      <c r="C116" s="54" t="s">
        <v>885</v>
      </c>
      <c r="D116" s="55">
        <v>1419.54</v>
      </c>
      <c r="E116" s="60">
        <f>12 * YEARFRAC(Table2[[#This Row],[Sale Date]],$B$4,1)</f>
        <v>68.023733455043356</v>
      </c>
      <c r="F116" s="51">
        <f>EDATE(Table2[[#This Row],[Sale Date]],$B$5)</f>
        <v>44653</v>
      </c>
    </row>
    <row r="117" spans="1:6" hidden="1">
      <c r="A117" s="53">
        <v>42827</v>
      </c>
      <c r="B117" s="54" t="s">
        <v>888</v>
      </c>
      <c r="C117" s="54" t="s">
        <v>883</v>
      </c>
      <c r="D117" s="55">
        <v>998.59</v>
      </c>
      <c r="E117" s="60">
        <f>12 * YEARFRAC(Table2[[#This Row],[Sale Date]],$B$4,1)</f>
        <v>68.023733455043356</v>
      </c>
      <c r="F117" s="51">
        <f>EDATE(Table2[[#This Row],[Sale Date]],$B$5)</f>
        <v>44653</v>
      </c>
    </row>
    <row r="118" spans="1:6" hidden="1">
      <c r="A118" s="53">
        <v>42827</v>
      </c>
      <c r="B118" s="54" t="s">
        <v>886</v>
      </c>
      <c r="C118" s="54" t="s">
        <v>897</v>
      </c>
      <c r="D118" s="55">
        <v>4924.51</v>
      </c>
      <c r="E118" s="60">
        <f>12 * YEARFRAC(Table2[[#This Row],[Sale Date]],$B$4,1)</f>
        <v>68.023733455043356</v>
      </c>
      <c r="F118" s="51">
        <f>EDATE(Table2[[#This Row],[Sale Date]],$B$5)</f>
        <v>44653</v>
      </c>
    </row>
    <row r="119" spans="1:6" hidden="1">
      <c r="A119" s="53">
        <v>42827</v>
      </c>
      <c r="B119" s="54" t="s">
        <v>884</v>
      </c>
      <c r="C119" s="54" t="s">
        <v>895</v>
      </c>
      <c r="D119" s="55">
        <v>1749.38</v>
      </c>
      <c r="E119" s="60">
        <f>12 * YEARFRAC(Table2[[#This Row],[Sale Date]],$B$4,1)</f>
        <v>68.023733455043356</v>
      </c>
      <c r="F119" s="51">
        <f>EDATE(Table2[[#This Row],[Sale Date]],$B$5)</f>
        <v>44653</v>
      </c>
    </row>
    <row r="120" spans="1:6" hidden="1">
      <c r="A120" s="53">
        <v>42834</v>
      </c>
      <c r="B120" s="54" t="s">
        <v>898</v>
      </c>
      <c r="C120" s="54" t="s">
        <v>893</v>
      </c>
      <c r="D120" s="55">
        <v>3504.58</v>
      </c>
      <c r="E120" s="60">
        <f>12 * YEARFRAC(Table2[[#This Row],[Sale Date]],$B$4,1)</f>
        <v>67.793701506161568</v>
      </c>
      <c r="F120" s="51">
        <f>EDATE(Table2[[#This Row],[Sale Date]],$B$5)</f>
        <v>44660</v>
      </c>
    </row>
    <row r="121" spans="1:6" hidden="1">
      <c r="A121" s="53">
        <v>42834</v>
      </c>
      <c r="B121" s="54" t="s">
        <v>896</v>
      </c>
      <c r="C121" s="54" t="s">
        <v>891</v>
      </c>
      <c r="D121" s="55">
        <v>3410.88</v>
      </c>
      <c r="E121" s="60">
        <f>12 * YEARFRAC(Table2[[#This Row],[Sale Date]],$B$4,1)</f>
        <v>67.793701506161568</v>
      </c>
      <c r="F121" s="51">
        <f>EDATE(Table2[[#This Row],[Sale Date]],$B$5)</f>
        <v>44660</v>
      </c>
    </row>
    <row r="122" spans="1:6" hidden="1">
      <c r="A122" s="53">
        <v>42834</v>
      </c>
      <c r="B122" s="54" t="s">
        <v>894</v>
      </c>
      <c r="C122" s="54" t="s">
        <v>889</v>
      </c>
      <c r="D122" s="55">
        <v>3410.32</v>
      </c>
      <c r="E122" s="60">
        <f>12 * YEARFRAC(Table2[[#This Row],[Sale Date]],$B$4,1)</f>
        <v>67.793701506161568</v>
      </c>
      <c r="F122" s="51">
        <f>EDATE(Table2[[#This Row],[Sale Date]],$B$5)</f>
        <v>44660</v>
      </c>
    </row>
    <row r="123" spans="1:6" hidden="1">
      <c r="A123" s="53">
        <v>42834</v>
      </c>
      <c r="B123" s="54" t="s">
        <v>892</v>
      </c>
      <c r="C123" s="54" t="s">
        <v>887</v>
      </c>
      <c r="D123" s="55">
        <v>1729.81</v>
      </c>
      <c r="E123" s="60">
        <f>12 * YEARFRAC(Table2[[#This Row],[Sale Date]],$B$4,1)</f>
        <v>67.793701506161568</v>
      </c>
      <c r="F123" s="51">
        <f>EDATE(Table2[[#This Row],[Sale Date]],$B$5)</f>
        <v>44660</v>
      </c>
    </row>
    <row r="124" spans="1:6" hidden="1">
      <c r="A124" s="53">
        <v>42834</v>
      </c>
      <c r="B124" s="54" t="s">
        <v>890</v>
      </c>
      <c r="C124" s="54" t="s">
        <v>885</v>
      </c>
      <c r="D124" s="55">
        <v>1564.33</v>
      </c>
      <c r="E124" s="60">
        <f>12 * YEARFRAC(Table2[[#This Row],[Sale Date]],$B$4,1)</f>
        <v>67.793701506161568</v>
      </c>
      <c r="F124" s="51">
        <f>EDATE(Table2[[#This Row],[Sale Date]],$B$5)</f>
        <v>44660</v>
      </c>
    </row>
    <row r="125" spans="1:6" hidden="1">
      <c r="A125" s="53">
        <v>42834</v>
      </c>
      <c r="B125" s="54" t="s">
        <v>888</v>
      </c>
      <c r="C125" s="54" t="s">
        <v>883</v>
      </c>
      <c r="D125" s="55">
        <v>2020.46</v>
      </c>
      <c r="E125" s="60">
        <f>12 * YEARFRAC(Table2[[#This Row],[Sale Date]],$B$4,1)</f>
        <v>67.793701506161568</v>
      </c>
      <c r="F125" s="51">
        <f>EDATE(Table2[[#This Row],[Sale Date]],$B$5)</f>
        <v>44660</v>
      </c>
    </row>
    <row r="126" spans="1:6" hidden="1">
      <c r="A126" s="53">
        <v>42834</v>
      </c>
      <c r="B126" s="54" t="s">
        <v>886</v>
      </c>
      <c r="C126" s="54" t="s">
        <v>897</v>
      </c>
      <c r="D126" s="55">
        <v>1778.54</v>
      </c>
      <c r="E126" s="60">
        <f>12 * YEARFRAC(Table2[[#This Row],[Sale Date]],$B$4,1)</f>
        <v>67.793701506161568</v>
      </c>
      <c r="F126" s="51">
        <f>EDATE(Table2[[#This Row],[Sale Date]],$B$5)</f>
        <v>44660</v>
      </c>
    </row>
    <row r="127" spans="1:6" hidden="1">
      <c r="A127" s="53">
        <v>42834</v>
      </c>
      <c r="B127" s="54" t="s">
        <v>884</v>
      </c>
      <c r="C127" s="54" t="s">
        <v>895</v>
      </c>
      <c r="D127" s="55">
        <v>872.8</v>
      </c>
      <c r="E127" s="60">
        <f>12 * YEARFRAC(Table2[[#This Row],[Sale Date]],$B$4,1)</f>
        <v>67.793701506161568</v>
      </c>
      <c r="F127" s="51">
        <f>EDATE(Table2[[#This Row],[Sale Date]],$B$5)</f>
        <v>44660</v>
      </c>
    </row>
    <row r="128" spans="1:6" hidden="1">
      <c r="A128" s="53">
        <v>42841</v>
      </c>
      <c r="B128" s="54" t="s">
        <v>898</v>
      </c>
      <c r="C128" s="54" t="s">
        <v>893</v>
      </c>
      <c r="D128" s="55">
        <v>2527.71</v>
      </c>
      <c r="E128" s="60">
        <f>12 * YEARFRAC(Table2[[#This Row],[Sale Date]],$B$4,1)</f>
        <v>67.563669557279781</v>
      </c>
      <c r="F128" s="51">
        <f>EDATE(Table2[[#This Row],[Sale Date]],$B$5)</f>
        <v>44667</v>
      </c>
    </row>
    <row r="129" spans="1:6" hidden="1">
      <c r="A129" s="53">
        <v>42841</v>
      </c>
      <c r="B129" s="54" t="s">
        <v>896</v>
      </c>
      <c r="C129" s="54" t="s">
        <v>891</v>
      </c>
      <c r="D129" s="55">
        <v>3464.24</v>
      </c>
      <c r="E129" s="60">
        <f>12 * YEARFRAC(Table2[[#This Row],[Sale Date]],$B$4,1)</f>
        <v>67.563669557279781</v>
      </c>
      <c r="F129" s="51">
        <f>EDATE(Table2[[#This Row],[Sale Date]],$B$5)</f>
        <v>44667</v>
      </c>
    </row>
    <row r="130" spans="1:6" hidden="1">
      <c r="A130" s="53">
        <v>42841</v>
      </c>
      <c r="B130" s="54" t="s">
        <v>894</v>
      </c>
      <c r="C130" s="54" t="s">
        <v>889</v>
      </c>
      <c r="D130" s="55">
        <v>1004.02</v>
      </c>
      <c r="E130" s="60">
        <f>12 * YEARFRAC(Table2[[#This Row],[Sale Date]],$B$4,1)</f>
        <v>67.563669557279781</v>
      </c>
      <c r="F130" s="51">
        <f>EDATE(Table2[[#This Row],[Sale Date]],$B$5)</f>
        <v>44667</v>
      </c>
    </row>
    <row r="131" spans="1:6" hidden="1">
      <c r="A131" s="53">
        <v>42841</v>
      </c>
      <c r="B131" s="54" t="s">
        <v>892</v>
      </c>
      <c r="C131" s="54" t="s">
        <v>887</v>
      </c>
      <c r="D131" s="55">
        <v>4997.8599999999997</v>
      </c>
      <c r="E131" s="60">
        <f>12 * YEARFRAC(Table2[[#This Row],[Sale Date]],$B$4,1)</f>
        <v>67.563669557279781</v>
      </c>
      <c r="F131" s="51">
        <f>EDATE(Table2[[#This Row],[Sale Date]],$B$5)</f>
        <v>44667</v>
      </c>
    </row>
    <row r="132" spans="1:6" hidden="1">
      <c r="A132" s="53">
        <v>42841</v>
      </c>
      <c r="B132" s="54" t="s">
        <v>890</v>
      </c>
      <c r="C132" s="54" t="s">
        <v>885</v>
      </c>
      <c r="D132" s="55">
        <v>4892.49</v>
      </c>
      <c r="E132" s="60">
        <f>12 * YEARFRAC(Table2[[#This Row],[Sale Date]],$B$4,1)</f>
        <v>67.563669557279781</v>
      </c>
      <c r="F132" s="51">
        <f>EDATE(Table2[[#This Row],[Sale Date]],$B$5)</f>
        <v>44667</v>
      </c>
    </row>
    <row r="133" spans="1:6" hidden="1">
      <c r="A133" s="53">
        <v>42841</v>
      </c>
      <c r="B133" s="54" t="s">
        <v>888</v>
      </c>
      <c r="C133" s="54" t="s">
        <v>883</v>
      </c>
      <c r="D133" s="55">
        <v>4977.79</v>
      </c>
      <c r="E133" s="60">
        <f>12 * YEARFRAC(Table2[[#This Row],[Sale Date]],$B$4,1)</f>
        <v>67.563669557279781</v>
      </c>
      <c r="F133" s="51">
        <f>EDATE(Table2[[#This Row],[Sale Date]],$B$5)</f>
        <v>44667</v>
      </c>
    </row>
    <row r="134" spans="1:6" hidden="1">
      <c r="A134" s="53">
        <v>42841</v>
      </c>
      <c r="B134" s="54" t="s">
        <v>886</v>
      </c>
      <c r="C134" s="54" t="s">
        <v>897</v>
      </c>
      <c r="D134" s="55">
        <v>810.43</v>
      </c>
      <c r="E134" s="60">
        <f>12 * YEARFRAC(Table2[[#This Row],[Sale Date]],$B$4,1)</f>
        <v>67.563669557279781</v>
      </c>
      <c r="F134" s="51">
        <f>EDATE(Table2[[#This Row],[Sale Date]],$B$5)</f>
        <v>44667</v>
      </c>
    </row>
    <row r="135" spans="1:6" hidden="1">
      <c r="A135" s="53">
        <v>42841</v>
      </c>
      <c r="B135" s="54" t="s">
        <v>884</v>
      </c>
      <c r="C135" s="54" t="s">
        <v>895</v>
      </c>
      <c r="D135" s="55">
        <v>1043.43</v>
      </c>
      <c r="E135" s="60">
        <f>12 * YEARFRAC(Table2[[#This Row],[Sale Date]],$B$4,1)</f>
        <v>67.563669557279781</v>
      </c>
      <c r="F135" s="51">
        <f>EDATE(Table2[[#This Row],[Sale Date]],$B$5)</f>
        <v>44667</v>
      </c>
    </row>
    <row r="136" spans="1:6" hidden="1">
      <c r="A136" s="53">
        <v>42848</v>
      </c>
      <c r="B136" s="54" t="s">
        <v>898</v>
      </c>
      <c r="C136" s="54" t="s">
        <v>893</v>
      </c>
      <c r="D136" s="55">
        <v>2230.92</v>
      </c>
      <c r="E136" s="60">
        <f>12 * YEARFRAC(Table2[[#This Row],[Sale Date]],$B$4,1)</f>
        <v>67.333637608397993</v>
      </c>
      <c r="F136" s="51">
        <f>EDATE(Table2[[#This Row],[Sale Date]],$B$5)</f>
        <v>44674</v>
      </c>
    </row>
    <row r="137" spans="1:6" hidden="1">
      <c r="A137" s="53">
        <v>42848</v>
      </c>
      <c r="B137" s="54" t="s">
        <v>896</v>
      </c>
      <c r="C137" s="54" t="s">
        <v>891</v>
      </c>
      <c r="D137" s="55">
        <v>3523.27</v>
      </c>
      <c r="E137" s="60">
        <f>12 * YEARFRAC(Table2[[#This Row],[Sale Date]],$B$4,1)</f>
        <v>67.333637608397993</v>
      </c>
      <c r="F137" s="51">
        <f>EDATE(Table2[[#This Row],[Sale Date]],$B$5)</f>
        <v>44674</v>
      </c>
    </row>
    <row r="138" spans="1:6" hidden="1">
      <c r="A138" s="53">
        <v>42848</v>
      </c>
      <c r="B138" s="54" t="s">
        <v>894</v>
      </c>
      <c r="C138" s="54" t="s">
        <v>889</v>
      </c>
      <c r="D138" s="55">
        <v>3349.68</v>
      </c>
      <c r="E138" s="60">
        <f>12 * YEARFRAC(Table2[[#This Row],[Sale Date]],$B$4,1)</f>
        <v>67.333637608397993</v>
      </c>
      <c r="F138" s="51">
        <f>EDATE(Table2[[#This Row],[Sale Date]],$B$5)</f>
        <v>44674</v>
      </c>
    </row>
    <row r="139" spans="1:6" hidden="1">
      <c r="A139" s="53">
        <v>42848</v>
      </c>
      <c r="B139" s="54" t="s">
        <v>892</v>
      </c>
      <c r="C139" s="54" t="s">
        <v>887</v>
      </c>
      <c r="D139" s="55">
        <v>60.38</v>
      </c>
      <c r="E139" s="60">
        <f>12 * YEARFRAC(Table2[[#This Row],[Sale Date]],$B$4,1)</f>
        <v>67.333637608397993</v>
      </c>
      <c r="F139" s="51">
        <f>EDATE(Table2[[#This Row],[Sale Date]],$B$5)</f>
        <v>44674</v>
      </c>
    </row>
    <row r="140" spans="1:6" hidden="1">
      <c r="A140" s="53">
        <v>42848</v>
      </c>
      <c r="B140" s="54" t="s">
        <v>890</v>
      </c>
      <c r="C140" s="54" t="s">
        <v>885</v>
      </c>
      <c r="D140" s="55">
        <v>1268.51</v>
      </c>
      <c r="E140" s="60">
        <f>12 * YEARFRAC(Table2[[#This Row],[Sale Date]],$B$4,1)</f>
        <v>67.333637608397993</v>
      </c>
      <c r="F140" s="51">
        <f>EDATE(Table2[[#This Row],[Sale Date]],$B$5)</f>
        <v>44674</v>
      </c>
    </row>
    <row r="141" spans="1:6" hidden="1">
      <c r="A141" s="53">
        <v>42848</v>
      </c>
      <c r="B141" s="54" t="s">
        <v>888</v>
      </c>
      <c r="C141" s="54" t="s">
        <v>883</v>
      </c>
      <c r="D141" s="55">
        <v>717.66</v>
      </c>
      <c r="E141" s="60">
        <f>12 * YEARFRAC(Table2[[#This Row],[Sale Date]],$B$4,1)</f>
        <v>67.333637608397993</v>
      </c>
      <c r="F141" s="51">
        <f>EDATE(Table2[[#This Row],[Sale Date]],$B$5)</f>
        <v>44674</v>
      </c>
    </row>
    <row r="142" spans="1:6" hidden="1">
      <c r="A142" s="53">
        <v>42848</v>
      </c>
      <c r="B142" s="54" t="s">
        <v>886</v>
      </c>
      <c r="C142" s="54" t="s">
        <v>897</v>
      </c>
      <c r="D142" s="55">
        <v>1798.38</v>
      </c>
      <c r="E142" s="60">
        <f>12 * YEARFRAC(Table2[[#This Row],[Sale Date]],$B$4,1)</f>
        <v>67.333637608397993</v>
      </c>
      <c r="F142" s="51">
        <f>EDATE(Table2[[#This Row],[Sale Date]],$B$5)</f>
        <v>44674</v>
      </c>
    </row>
    <row r="143" spans="1:6" hidden="1">
      <c r="A143" s="53">
        <v>42848</v>
      </c>
      <c r="B143" s="54" t="s">
        <v>884</v>
      </c>
      <c r="C143" s="54" t="s">
        <v>895</v>
      </c>
      <c r="D143" s="55">
        <v>856.58</v>
      </c>
      <c r="E143" s="60">
        <f>12 * YEARFRAC(Table2[[#This Row],[Sale Date]],$B$4,1)</f>
        <v>67.333637608397993</v>
      </c>
      <c r="F143" s="51">
        <f>EDATE(Table2[[#This Row],[Sale Date]],$B$5)</f>
        <v>44674</v>
      </c>
    </row>
    <row r="144" spans="1:6" hidden="1">
      <c r="A144" s="53">
        <v>42855</v>
      </c>
      <c r="B144" s="54" t="s">
        <v>898</v>
      </c>
      <c r="C144" s="54" t="s">
        <v>893</v>
      </c>
      <c r="D144" s="55">
        <v>234.57</v>
      </c>
      <c r="E144" s="60">
        <f>12 * YEARFRAC(Table2[[#This Row],[Sale Date]],$B$4,1)</f>
        <v>67.103605659516205</v>
      </c>
      <c r="F144" s="51">
        <f>EDATE(Table2[[#This Row],[Sale Date]],$B$5)</f>
        <v>44681</v>
      </c>
    </row>
    <row r="145" spans="1:6" hidden="1">
      <c r="A145" s="53">
        <v>42855</v>
      </c>
      <c r="B145" s="54" t="s">
        <v>896</v>
      </c>
      <c r="C145" s="54" t="s">
        <v>891</v>
      </c>
      <c r="D145" s="55">
        <v>1859.33</v>
      </c>
      <c r="E145" s="60">
        <f>12 * YEARFRAC(Table2[[#This Row],[Sale Date]],$B$4,1)</f>
        <v>67.103605659516205</v>
      </c>
      <c r="F145" s="51">
        <f>EDATE(Table2[[#This Row],[Sale Date]],$B$5)</f>
        <v>44681</v>
      </c>
    </row>
    <row r="146" spans="1:6" hidden="1">
      <c r="A146" s="53">
        <v>42855</v>
      </c>
      <c r="B146" s="54" t="s">
        <v>894</v>
      </c>
      <c r="C146" s="54" t="s">
        <v>889</v>
      </c>
      <c r="D146" s="55">
        <v>4038.84</v>
      </c>
      <c r="E146" s="60">
        <f>12 * YEARFRAC(Table2[[#This Row],[Sale Date]],$B$4,1)</f>
        <v>67.103605659516205</v>
      </c>
      <c r="F146" s="51">
        <f>EDATE(Table2[[#This Row],[Sale Date]],$B$5)</f>
        <v>44681</v>
      </c>
    </row>
    <row r="147" spans="1:6" hidden="1">
      <c r="A147" s="53">
        <v>42855</v>
      </c>
      <c r="B147" s="54" t="s">
        <v>892</v>
      </c>
      <c r="C147" s="54" t="s">
        <v>887</v>
      </c>
      <c r="D147" s="55">
        <v>4656.8100000000004</v>
      </c>
      <c r="E147" s="60">
        <f>12 * YEARFRAC(Table2[[#This Row],[Sale Date]],$B$4,1)</f>
        <v>67.103605659516205</v>
      </c>
      <c r="F147" s="51">
        <f>EDATE(Table2[[#This Row],[Sale Date]],$B$5)</f>
        <v>44681</v>
      </c>
    </row>
    <row r="148" spans="1:6" hidden="1">
      <c r="A148" s="53">
        <v>42855</v>
      </c>
      <c r="B148" s="54" t="s">
        <v>890</v>
      </c>
      <c r="C148" s="54" t="s">
        <v>885</v>
      </c>
      <c r="D148" s="55">
        <v>3924.2</v>
      </c>
      <c r="E148" s="60">
        <f>12 * YEARFRAC(Table2[[#This Row],[Sale Date]],$B$4,1)</f>
        <v>67.103605659516205</v>
      </c>
      <c r="F148" s="51">
        <f>EDATE(Table2[[#This Row],[Sale Date]],$B$5)</f>
        <v>44681</v>
      </c>
    </row>
    <row r="149" spans="1:6" hidden="1">
      <c r="A149" s="53">
        <v>42855</v>
      </c>
      <c r="B149" s="54" t="s">
        <v>888</v>
      </c>
      <c r="C149" s="54" t="s">
        <v>883</v>
      </c>
      <c r="D149" s="55">
        <v>1034.3599999999999</v>
      </c>
      <c r="E149" s="60">
        <f>12 * YEARFRAC(Table2[[#This Row],[Sale Date]],$B$4,1)</f>
        <v>67.103605659516205</v>
      </c>
      <c r="F149" s="51">
        <f>EDATE(Table2[[#This Row],[Sale Date]],$B$5)</f>
        <v>44681</v>
      </c>
    </row>
    <row r="150" spans="1:6" hidden="1">
      <c r="A150" s="53">
        <v>42855</v>
      </c>
      <c r="B150" s="54" t="s">
        <v>886</v>
      </c>
      <c r="C150" s="54" t="s">
        <v>897</v>
      </c>
      <c r="D150" s="55">
        <v>846.24</v>
      </c>
      <c r="E150" s="60">
        <f>12 * YEARFRAC(Table2[[#This Row],[Sale Date]],$B$4,1)</f>
        <v>67.103605659516205</v>
      </c>
      <c r="F150" s="51">
        <f>EDATE(Table2[[#This Row],[Sale Date]],$B$5)</f>
        <v>44681</v>
      </c>
    </row>
    <row r="151" spans="1:6" hidden="1">
      <c r="A151" s="53">
        <v>42855</v>
      </c>
      <c r="B151" s="54" t="s">
        <v>884</v>
      </c>
      <c r="C151" s="54" t="s">
        <v>895</v>
      </c>
      <c r="D151" s="55">
        <v>2937.8</v>
      </c>
      <c r="E151" s="60">
        <f>12 * YEARFRAC(Table2[[#This Row],[Sale Date]],$B$4,1)</f>
        <v>67.103605659516205</v>
      </c>
      <c r="F151" s="51">
        <f>EDATE(Table2[[#This Row],[Sale Date]],$B$5)</f>
        <v>44681</v>
      </c>
    </row>
    <row r="152" spans="1:6" hidden="1">
      <c r="A152" s="53">
        <v>42862</v>
      </c>
      <c r="B152" s="54" t="s">
        <v>898</v>
      </c>
      <c r="C152" s="54" t="s">
        <v>893</v>
      </c>
      <c r="D152" s="55">
        <v>997.36</v>
      </c>
      <c r="E152" s="60">
        <f>12 * YEARFRAC(Table2[[#This Row],[Sale Date]],$B$4,1)</f>
        <v>66.873573710634417</v>
      </c>
      <c r="F152" s="51">
        <f>EDATE(Table2[[#This Row],[Sale Date]],$B$5)</f>
        <v>44688</v>
      </c>
    </row>
    <row r="153" spans="1:6" hidden="1">
      <c r="A153" s="53">
        <v>42862</v>
      </c>
      <c r="B153" s="54" t="s">
        <v>896</v>
      </c>
      <c r="C153" s="54" t="s">
        <v>891</v>
      </c>
      <c r="D153" s="55">
        <v>2012.21</v>
      </c>
      <c r="E153" s="60">
        <f>12 * YEARFRAC(Table2[[#This Row],[Sale Date]],$B$4,1)</f>
        <v>66.873573710634417</v>
      </c>
      <c r="F153" s="51">
        <f>EDATE(Table2[[#This Row],[Sale Date]],$B$5)</f>
        <v>44688</v>
      </c>
    </row>
    <row r="154" spans="1:6" hidden="1">
      <c r="A154" s="53">
        <v>42862</v>
      </c>
      <c r="B154" s="54" t="s">
        <v>894</v>
      </c>
      <c r="C154" s="54" t="s">
        <v>889</v>
      </c>
      <c r="D154" s="55">
        <v>4652.0600000000004</v>
      </c>
      <c r="E154" s="60">
        <f>12 * YEARFRAC(Table2[[#This Row],[Sale Date]],$B$4,1)</f>
        <v>66.873573710634417</v>
      </c>
      <c r="F154" s="51">
        <f>EDATE(Table2[[#This Row],[Sale Date]],$B$5)</f>
        <v>44688</v>
      </c>
    </row>
    <row r="155" spans="1:6" hidden="1">
      <c r="A155" s="53">
        <v>42862</v>
      </c>
      <c r="B155" s="54" t="s">
        <v>892</v>
      </c>
      <c r="C155" s="54" t="s">
        <v>887</v>
      </c>
      <c r="D155" s="55">
        <v>2054.96</v>
      </c>
      <c r="E155" s="60">
        <f>12 * YEARFRAC(Table2[[#This Row],[Sale Date]],$B$4,1)</f>
        <v>66.873573710634417</v>
      </c>
      <c r="F155" s="51">
        <f>EDATE(Table2[[#This Row],[Sale Date]],$B$5)</f>
        <v>44688</v>
      </c>
    </row>
    <row r="156" spans="1:6" hidden="1">
      <c r="A156" s="53">
        <v>42862</v>
      </c>
      <c r="B156" s="54" t="s">
        <v>890</v>
      </c>
      <c r="C156" s="54" t="s">
        <v>885</v>
      </c>
      <c r="D156" s="55">
        <v>3269.8</v>
      </c>
      <c r="E156" s="60">
        <f>12 * YEARFRAC(Table2[[#This Row],[Sale Date]],$B$4,1)</f>
        <v>66.873573710634417</v>
      </c>
      <c r="F156" s="51">
        <f>EDATE(Table2[[#This Row],[Sale Date]],$B$5)</f>
        <v>44688</v>
      </c>
    </row>
    <row r="157" spans="1:6" hidden="1">
      <c r="A157" s="53">
        <v>42862</v>
      </c>
      <c r="B157" s="54" t="s">
        <v>888</v>
      </c>
      <c r="C157" s="54" t="s">
        <v>883</v>
      </c>
      <c r="D157" s="55">
        <v>3155.52</v>
      </c>
      <c r="E157" s="60">
        <f>12 * YEARFRAC(Table2[[#This Row],[Sale Date]],$B$4,1)</f>
        <v>66.873573710634417</v>
      </c>
      <c r="F157" s="51">
        <f>EDATE(Table2[[#This Row],[Sale Date]],$B$5)</f>
        <v>44688</v>
      </c>
    </row>
    <row r="158" spans="1:6" hidden="1">
      <c r="A158" s="53">
        <v>42862</v>
      </c>
      <c r="B158" s="54" t="s">
        <v>886</v>
      </c>
      <c r="C158" s="54" t="s">
        <v>897</v>
      </c>
      <c r="D158" s="55">
        <v>1816.6</v>
      </c>
      <c r="E158" s="60">
        <f>12 * YEARFRAC(Table2[[#This Row],[Sale Date]],$B$4,1)</f>
        <v>66.873573710634417</v>
      </c>
      <c r="F158" s="51">
        <f>EDATE(Table2[[#This Row],[Sale Date]],$B$5)</f>
        <v>44688</v>
      </c>
    </row>
    <row r="159" spans="1:6" hidden="1">
      <c r="A159" s="53">
        <v>42862</v>
      </c>
      <c r="B159" s="54" t="s">
        <v>884</v>
      </c>
      <c r="C159" s="54" t="s">
        <v>895</v>
      </c>
      <c r="D159" s="55">
        <v>3787.5</v>
      </c>
      <c r="E159" s="60">
        <f>12 * YEARFRAC(Table2[[#This Row],[Sale Date]],$B$4,1)</f>
        <v>66.873573710634417</v>
      </c>
      <c r="F159" s="51">
        <f>EDATE(Table2[[#This Row],[Sale Date]],$B$5)</f>
        <v>44688</v>
      </c>
    </row>
    <row r="160" spans="1:6" hidden="1">
      <c r="A160" s="53">
        <v>42869</v>
      </c>
      <c r="B160" s="54" t="s">
        <v>898</v>
      </c>
      <c r="C160" s="54" t="s">
        <v>893</v>
      </c>
      <c r="D160" s="55">
        <v>11.36</v>
      </c>
      <c r="E160" s="60">
        <f>12 * YEARFRAC(Table2[[#This Row],[Sale Date]],$B$4,1)</f>
        <v>66.643541761752616</v>
      </c>
      <c r="F160" s="51">
        <f>EDATE(Table2[[#This Row],[Sale Date]],$B$5)</f>
        <v>44695</v>
      </c>
    </row>
    <row r="161" spans="1:6" hidden="1">
      <c r="A161" s="53">
        <v>42869</v>
      </c>
      <c r="B161" s="54" t="s">
        <v>896</v>
      </c>
      <c r="C161" s="54" t="s">
        <v>891</v>
      </c>
      <c r="D161" s="55">
        <v>292.74</v>
      </c>
      <c r="E161" s="60">
        <f>12 * YEARFRAC(Table2[[#This Row],[Sale Date]],$B$4,1)</f>
        <v>66.643541761752616</v>
      </c>
      <c r="F161" s="51">
        <f>EDATE(Table2[[#This Row],[Sale Date]],$B$5)</f>
        <v>44695</v>
      </c>
    </row>
    <row r="162" spans="1:6" hidden="1">
      <c r="A162" s="53">
        <v>42869</v>
      </c>
      <c r="B162" s="54" t="s">
        <v>894</v>
      </c>
      <c r="C162" s="54" t="s">
        <v>889</v>
      </c>
      <c r="D162" s="55">
        <v>3245.38</v>
      </c>
      <c r="E162" s="60">
        <f>12 * YEARFRAC(Table2[[#This Row],[Sale Date]],$B$4,1)</f>
        <v>66.643541761752616</v>
      </c>
      <c r="F162" s="51">
        <f>EDATE(Table2[[#This Row],[Sale Date]],$B$5)</f>
        <v>44695</v>
      </c>
    </row>
    <row r="163" spans="1:6" hidden="1">
      <c r="A163" s="53">
        <v>42869</v>
      </c>
      <c r="B163" s="54" t="s">
        <v>892</v>
      </c>
      <c r="C163" s="54" t="s">
        <v>887</v>
      </c>
      <c r="D163" s="55">
        <v>2822.69</v>
      </c>
      <c r="E163" s="60">
        <f>12 * YEARFRAC(Table2[[#This Row],[Sale Date]],$B$4,1)</f>
        <v>66.643541761752616</v>
      </c>
      <c r="F163" s="51">
        <f>EDATE(Table2[[#This Row],[Sale Date]],$B$5)</f>
        <v>44695</v>
      </c>
    </row>
    <row r="164" spans="1:6" hidden="1">
      <c r="A164" s="53">
        <v>42869</v>
      </c>
      <c r="B164" s="54" t="s">
        <v>890</v>
      </c>
      <c r="C164" s="54" t="s">
        <v>885</v>
      </c>
      <c r="D164" s="55">
        <v>2851.16</v>
      </c>
      <c r="E164" s="60">
        <f>12 * YEARFRAC(Table2[[#This Row],[Sale Date]],$B$4,1)</f>
        <v>66.643541761752616</v>
      </c>
      <c r="F164" s="51">
        <f>EDATE(Table2[[#This Row],[Sale Date]],$B$5)</f>
        <v>44695</v>
      </c>
    </row>
    <row r="165" spans="1:6" hidden="1">
      <c r="A165" s="53">
        <v>42869</v>
      </c>
      <c r="B165" s="54" t="s">
        <v>888</v>
      </c>
      <c r="C165" s="54" t="s">
        <v>883</v>
      </c>
      <c r="D165" s="55">
        <v>3317.6</v>
      </c>
      <c r="E165" s="60">
        <f>12 * YEARFRAC(Table2[[#This Row],[Sale Date]],$B$4,1)</f>
        <v>66.643541761752616</v>
      </c>
      <c r="F165" s="51">
        <f>EDATE(Table2[[#This Row],[Sale Date]],$B$5)</f>
        <v>44695</v>
      </c>
    </row>
    <row r="166" spans="1:6" hidden="1">
      <c r="A166" s="53">
        <v>42869</v>
      </c>
      <c r="B166" s="54" t="s">
        <v>886</v>
      </c>
      <c r="C166" s="54" t="s">
        <v>897</v>
      </c>
      <c r="D166" s="55">
        <v>3398.34</v>
      </c>
      <c r="E166" s="60">
        <f>12 * YEARFRAC(Table2[[#This Row],[Sale Date]],$B$4,1)</f>
        <v>66.643541761752616</v>
      </c>
      <c r="F166" s="51">
        <f>EDATE(Table2[[#This Row],[Sale Date]],$B$5)</f>
        <v>44695</v>
      </c>
    </row>
    <row r="167" spans="1:6" hidden="1">
      <c r="A167" s="53">
        <v>42869</v>
      </c>
      <c r="B167" s="54" t="s">
        <v>884</v>
      </c>
      <c r="C167" s="54" t="s">
        <v>895</v>
      </c>
      <c r="D167" s="55">
        <v>3831</v>
      </c>
      <c r="E167" s="60">
        <f>12 * YEARFRAC(Table2[[#This Row],[Sale Date]],$B$4,1)</f>
        <v>66.643541761752616</v>
      </c>
      <c r="F167" s="51">
        <f>EDATE(Table2[[#This Row],[Sale Date]],$B$5)</f>
        <v>44695</v>
      </c>
    </row>
    <row r="168" spans="1:6" hidden="1">
      <c r="A168" s="53">
        <v>42876</v>
      </c>
      <c r="B168" s="54" t="s">
        <v>898</v>
      </c>
      <c r="C168" s="54" t="s">
        <v>893</v>
      </c>
      <c r="D168" s="55">
        <v>2916.31</v>
      </c>
      <c r="E168" s="60">
        <f>12 * YEARFRAC(Table2[[#This Row],[Sale Date]],$B$4,1)</f>
        <v>66.413509812870842</v>
      </c>
      <c r="F168" s="51">
        <f>EDATE(Table2[[#This Row],[Sale Date]],$B$5)</f>
        <v>44702</v>
      </c>
    </row>
    <row r="169" spans="1:6" hidden="1">
      <c r="A169" s="53">
        <v>42876</v>
      </c>
      <c r="B169" s="54" t="s">
        <v>896</v>
      </c>
      <c r="C169" s="54" t="s">
        <v>891</v>
      </c>
      <c r="D169" s="55">
        <v>3135.55</v>
      </c>
      <c r="E169" s="60">
        <f>12 * YEARFRAC(Table2[[#This Row],[Sale Date]],$B$4,1)</f>
        <v>66.413509812870842</v>
      </c>
      <c r="F169" s="51">
        <f>EDATE(Table2[[#This Row],[Sale Date]],$B$5)</f>
        <v>44702</v>
      </c>
    </row>
    <row r="170" spans="1:6" hidden="1">
      <c r="A170" s="53">
        <v>42876</v>
      </c>
      <c r="B170" s="54" t="s">
        <v>894</v>
      </c>
      <c r="C170" s="54" t="s">
        <v>889</v>
      </c>
      <c r="D170" s="55">
        <v>3622.13</v>
      </c>
      <c r="E170" s="60">
        <f>12 * YEARFRAC(Table2[[#This Row],[Sale Date]],$B$4,1)</f>
        <v>66.413509812870842</v>
      </c>
      <c r="F170" s="51">
        <f>EDATE(Table2[[#This Row],[Sale Date]],$B$5)</f>
        <v>44702</v>
      </c>
    </row>
    <row r="171" spans="1:6" hidden="1">
      <c r="A171" s="53">
        <v>42876</v>
      </c>
      <c r="B171" s="54" t="s">
        <v>892</v>
      </c>
      <c r="C171" s="54" t="s">
        <v>887</v>
      </c>
      <c r="D171" s="55">
        <v>397.41</v>
      </c>
      <c r="E171" s="60">
        <f>12 * YEARFRAC(Table2[[#This Row],[Sale Date]],$B$4,1)</f>
        <v>66.413509812870842</v>
      </c>
      <c r="F171" s="51">
        <f>EDATE(Table2[[#This Row],[Sale Date]],$B$5)</f>
        <v>44702</v>
      </c>
    </row>
    <row r="172" spans="1:6" hidden="1">
      <c r="A172" s="53">
        <v>42876</v>
      </c>
      <c r="B172" s="54" t="s">
        <v>890</v>
      </c>
      <c r="C172" s="54" t="s">
        <v>885</v>
      </c>
      <c r="D172" s="55">
        <v>2500.12</v>
      </c>
      <c r="E172" s="60">
        <f>12 * YEARFRAC(Table2[[#This Row],[Sale Date]],$B$4,1)</f>
        <v>66.413509812870842</v>
      </c>
      <c r="F172" s="51">
        <f>EDATE(Table2[[#This Row],[Sale Date]],$B$5)</f>
        <v>44702</v>
      </c>
    </row>
    <row r="173" spans="1:6" hidden="1">
      <c r="A173" s="53">
        <v>42876</v>
      </c>
      <c r="B173" s="54" t="s">
        <v>888</v>
      </c>
      <c r="C173" s="54" t="s">
        <v>883</v>
      </c>
      <c r="D173" s="55">
        <v>2469.81</v>
      </c>
      <c r="E173" s="60">
        <f>12 * YEARFRAC(Table2[[#This Row],[Sale Date]],$B$4,1)</f>
        <v>66.413509812870842</v>
      </c>
      <c r="F173" s="51">
        <f>EDATE(Table2[[#This Row],[Sale Date]],$B$5)</f>
        <v>44702</v>
      </c>
    </row>
    <row r="174" spans="1:6" hidden="1">
      <c r="A174" s="53">
        <v>42876</v>
      </c>
      <c r="B174" s="54" t="s">
        <v>886</v>
      </c>
      <c r="C174" s="54" t="s">
        <v>897</v>
      </c>
      <c r="D174" s="55">
        <v>2436.27</v>
      </c>
      <c r="E174" s="60">
        <f>12 * YEARFRAC(Table2[[#This Row],[Sale Date]],$B$4,1)</f>
        <v>66.413509812870842</v>
      </c>
      <c r="F174" s="51">
        <f>EDATE(Table2[[#This Row],[Sale Date]],$B$5)</f>
        <v>44702</v>
      </c>
    </row>
    <row r="175" spans="1:6" hidden="1">
      <c r="A175" s="53">
        <v>42876</v>
      </c>
      <c r="B175" s="54" t="s">
        <v>884</v>
      </c>
      <c r="C175" s="54" t="s">
        <v>895</v>
      </c>
      <c r="D175" s="55">
        <v>1154.53</v>
      </c>
      <c r="E175" s="60">
        <f>12 * YEARFRAC(Table2[[#This Row],[Sale Date]],$B$4,1)</f>
        <v>66.413509812870842</v>
      </c>
      <c r="F175" s="51">
        <f>EDATE(Table2[[#This Row],[Sale Date]],$B$5)</f>
        <v>44702</v>
      </c>
    </row>
    <row r="176" spans="1:6" hidden="1">
      <c r="A176" s="53">
        <v>42883</v>
      </c>
      <c r="B176" s="54" t="s">
        <v>898</v>
      </c>
      <c r="C176" s="54" t="s">
        <v>893</v>
      </c>
      <c r="D176" s="55">
        <v>3645.16</v>
      </c>
      <c r="E176" s="60">
        <f>12 * YEARFRAC(Table2[[#This Row],[Sale Date]],$B$4,1)</f>
        <v>66.18347786398904</v>
      </c>
      <c r="F176" s="51">
        <f>EDATE(Table2[[#This Row],[Sale Date]],$B$5)</f>
        <v>44709</v>
      </c>
    </row>
    <row r="177" spans="1:6" hidden="1">
      <c r="A177" s="53">
        <v>42883</v>
      </c>
      <c r="B177" s="54" t="s">
        <v>896</v>
      </c>
      <c r="C177" s="54" t="s">
        <v>891</v>
      </c>
      <c r="D177" s="55">
        <v>4992.01</v>
      </c>
      <c r="E177" s="60">
        <f>12 * YEARFRAC(Table2[[#This Row],[Sale Date]],$B$4,1)</f>
        <v>66.18347786398904</v>
      </c>
      <c r="F177" s="51">
        <f>EDATE(Table2[[#This Row],[Sale Date]],$B$5)</f>
        <v>44709</v>
      </c>
    </row>
    <row r="178" spans="1:6" hidden="1">
      <c r="A178" s="53">
        <v>42883</v>
      </c>
      <c r="B178" s="54" t="s">
        <v>894</v>
      </c>
      <c r="C178" s="54" t="s">
        <v>889</v>
      </c>
      <c r="D178" s="55">
        <v>470.52</v>
      </c>
      <c r="E178" s="60">
        <f>12 * YEARFRAC(Table2[[#This Row],[Sale Date]],$B$4,1)</f>
        <v>66.18347786398904</v>
      </c>
      <c r="F178" s="51">
        <f>EDATE(Table2[[#This Row],[Sale Date]],$B$5)</f>
        <v>44709</v>
      </c>
    </row>
    <row r="179" spans="1:6" hidden="1">
      <c r="A179" s="53">
        <v>42883</v>
      </c>
      <c r="B179" s="54" t="s">
        <v>892</v>
      </c>
      <c r="C179" s="54" t="s">
        <v>887</v>
      </c>
      <c r="D179" s="55">
        <v>4125.09</v>
      </c>
      <c r="E179" s="60">
        <f>12 * YEARFRAC(Table2[[#This Row],[Sale Date]],$B$4,1)</f>
        <v>66.18347786398904</v>
      </c>
      <c r="F179" s="51">
        <f>EDATE(Table2[[#This Row],[Sale Date]],$B$5)</f>
        <v>44709</v>
      </c>
    </row>
    <row r="180" spans="1:6" hidden="1">
      <c r="A180" s="53">
        <v>42883</v>
      </c>
      <c r="B180" s="54" t="s">
        <v>890</v>
      </c>
      <c r="C180" s="54" t="s">
        <v>885</v>
      </c>
      <c r="D180" s="55">
        <v>402.66</v>
      </c>
      <c r="E180" s="60">
        <f>12 * YEARFRAC(Table2[[#This Row],[Sale Date]],$B$4,1)</f>
        <v>66.18347786398904</v>
      </c>
      <c r="F180" s="51">
        <f>EDATE(Table2[[#This Row],[Sale Date]],$B$5)</f>
        <v>44709</v>
      </c>
    </row>
    <row r="181" spans="1:6" hidden="1">
      <c r="A181" s="53">
        <v>42883</v>
      </c>
      <c r="B181" s="54" t="s">
        <v>888</v>
      </c>
      <c r="C181" s="54" t="s">
        <v>883</v>
      </c>
      <c r="D181" s="55">
        <v>1923.26</v>
      </c>
      <c r="E181" s="60">
        <f>12 * YEARFRAC(Table2[[#This Row],[Sale Date]],$B$4,1)</f>
        <v>66.18347786398904</v>
      </c>
      <c r="F181" s="51">
        <f>EDATE(Table2[[#This Row],[Sale Date]],$B$5)</f>
        <v>44709</v>
      </c>
    </row>
    <row r="182" spans="1:6" hidden="1">
      <c r="A182" s="53">
        <v>42883</v>
      </c>
      <c r="B182" s="54" t="s">
        <v>886</v>
      </c>
      <c r="C182" s="54" t="s">
        <v>897</v>
      </c>
      <c r="D182" s="55">
        <v>1859.87</v>
      </c>
      <c r="E182" s="60">
        <f>12 * YEARFRAC(Table2[[#This Row],[Sale Date]],$B$4,1)</f>
        <v>66.18347786398904</v>
      </c>
      <c r="F182" s="51">
        <f>EDATE(Table2[[#This Row],[Sale Date]],$B$5)</f>
        <v>44709</v>
      </c>
    </row>
    <row r="183" spans="1:6" hidden="1">
      <c r="A183" s="53">
        <v>42883</v>
      </c>
      <c r="B183" s="54" t="s">
        <v>884</v>
      </c>
      <c r="C183" s="54" t="s">
        <v>895</v>
      </c>
      <c r="D183" s="55">
        <v>4631.96</v>
      </c>
      <c r="E183" s="60">
        <f>12 * YEARFRAC(Table2[[#This Row],[Sale Date]],$B$4,1)</f>
        <v>66.18347786398904</v>
      </c>
      <c r="F183" s="51">
        <f>EDATE(Table2[[#This Row],[Sale Date]],$B$5)</f>
        <v>44709</v>
      </c>
    </row>
    <row r="184" spans="1:6" hidden="1">
      <c r="A184" s="53">
        <v>42890</v>
      </c>
      <c r="B184" s="54" t="s">
        <v>898</v>
      </c>
      <c r="C184" s="54" t="s">
        <v>893</v>
      </c>
      <c r="D184" s="55">
        <v>3057.09</v>
      </c>
      <c r="E184" s="60">
        <f>12 * YEARFRAC(Table2[[#This Row],[Sale Date]],$B$4,1)</f>
        <v>65.953445915107253</v>
      </c>
      <c r="F184" s="51">
        <f>EDATE(Table2[[#This Row],[Sale Date]],$B$5)</f>
        <v>44716</v>
      </c>
    </row>
    <row r="185" spans="1:6" hidden="1">
      <c r="A185" s="53">
        <v>42890</v>
      </c>
      <c r="B185" s="54" t="s">
        <v>896</v>
      </c>
      <c r="C185" s="54" t="s">
        <v>891</v>
      </c>
      <c r="D185" s="55">
        <v>1417.11</v>
      </c>
      <c r="E185" s="60">
        <f>12 * YEARFRAC(Table2[[#This Row],[Sale Date]],$B$4,1)</f>
        <v>65.953445915107253</v>
      </c>
      <c r="F185" s="51">
        <f>EDATE(Table2[[#This Row],[Sale Date]],$B$5)</f>
        <v>44716</v>
      </c>
    </row>
    <row r="186" spans="1:6" hidden="1">
      <c r="A186" s="53">
        <v>42890</v>
      </c>
      <c r="B186" s="54" t="s">
        <v>894</v>
      </c>
      <c r="C186" s="54" t="s">
        <v>889</v>
      </c>
      <c r="D186" s="55">
        <v>43.71</v>
      </c>
      <c r="E186" s="60">
        <f>12 * YEARFRAC(Table2[[#This Row],[Sale Date]],$B$4,1)</f>
        <v>65.953445915107253</v>
      </c>
      <c r="F186" s="51">
        <f>EDATE(Table2[[#This Row],[Sale Date]],$B$5)</f>
        <v>44716</v>
      </c>
    </row>
    <row r="187" spans="1:6" hidden="1">
      <c r="A187" s="53">
        <v>42890</v>
      </c>
      <c r="B187" s="54" t="s">
        <v>892</v>
      </c>
      <c r="C187" s="54" t="s">
        <v>887</v>
      </c>
      <c r="D187" s="55">
        <v>2616.81</v>
      </c>
      <c r="E187" s="60">
        <f>12 * YEARFRAC(Table2[[#This Row],[Sale Date]],$B$4,1)</f>
        <v>65.953445915107253</v>
      </c>
      <c r="F187" s="51">
        <f>EDATE(Table2[[#This Row],[Sale Date]],$B$5)</f>
        <v>44716</v>
      </c>
    </row>
    <row r="188" spans="1:6" hidden="1">
      <c r="A188" s="53">
        <v>42890</v>
      </c>
      <c r="B188" s="54" t="s">
        <v>890</v>
      </c>
      <c r="C188" s="54" t="s">
        <v>885</v>
      </c>
      <c r="D188" s="55">
        <v>4589.93</v>
      </c>
      <c r="E188" s="60">
        <f>12 * YEARFRAC(Table2[[#This Row],[Sale Date]],$B$4,1)</f>
        <v>65.953445915107253</v>
      </c>
      <c r="F188" s="51">
        <f>EDATE(Table2[[#This Row],[Sale Date]],$B$5)</f>
        <v>44716</v>
      </c>
    </row>
    <row r="189" spans="1:6" hidden="1">
      <c r="A189" s="53">
        <v>42890</v>
      </c>
      <c r="B189" s="54" t="s">
        <v>888</v>
      </c>
      <c r="C189" s="54" t="s">
        <v>883</v>
      </c>
      <c r="D189" s="55">
        <v>3219.83</v>
      </c>
      <c r="E189" s="60">
        <f>12 * YEARFRAC(Table2[[#This Row],[Sale Date]],$B$4,1)</f>
        <v>65.953445915107253</v>
      </c>
      <c r="F189" s="51">
        <f>EDATE(Table2[[#This Row],[Sale Date]],$B$5)</f>
        <v>44716</v>
      </c>
    </row>
    <row r="190" spans="1:6" hidden="1">
      <c r="A190" s="53">
        <v>42890</v>
      </c>
      <c r="B190" s="54" t="s">
        <v>886</v>
      </c>
      <c r="C190" s="54" t="s">
        <v>897</v>
      </c>
      <c r="D190" s="55">
        <v>1711.55</v>
      </c>
      <c r="E190" s="60">
        <f>12 * YEARFRAC(Table2[[#This Row],[Sale Date]],$B$4,1)</f>
        <v>65.953445915107253</v>
      </c>
      <c r="F190" s="51">
        <f>EDATE(Table2[[#This Row],[Sale Date]],$B$5)</f>
        <v>44716</v>
      </c>
    </row>
    <row r="191" spans="1:6" hidden="1">
      <c r="A191" s="53">
        <v>42890</v>
      </c>
      <c r="B191" s="54" t="s">
        <v>884</v>
      </c>
      <c r="C191" s="54" t="s">
        <v>895</v>
      </c>
      <c r="D191" s="55">
        <v>4058.01</v>
      </c>
      <c r="E191" s="60">
        <f>12 * YEARFRAC(Table2[[#This Row],[Sale Date]],$B$4,1)</f>
        <v>65.953445915107253</v>
      </c>
      <c r="F191" s="51">
        <f>EDATE(Table2[[#This Row],[Sale Date]],$B$5)</f>
        <v>44716</v>
      </c>
    </row>
    <row r="192" spans="1:6" hidden="1">
      <c r="A192" s="53">
        <v>42897</v>
      </c>
      <c r="B192" s="54" t="s">
        <v>898</v>
      </c>
      <c r="C192" s="54" t="s">
        <v>893</v>
      </c>
      <c r="D192" s="55">
        <v>1535.93</v>
      </c>
      <c r="E192" s="60">
        <f>12 * YEARFRAC(Table2[[#This Row],[Sale Date]],$B$4,1)</f>
        <v>65.723413966225465</v>
      </c>
      <c r="F192" s="51">
        <f>EDATE(Table2[[#This Row],[Sale Date]],$B$5)</f>
        <v>44723</v>
      </c>
    </row>
    <row r="193" spans="1:6" hidden="1">
      <c r="A193" s="53">
        <v>42897</v>
      </c>
      <c r="B193" s="54" t="s">
        <v>896</v>
      </c>
      <c r="C193" s="54" t="s">
        <v>891</v>
      </c>
      <c r="D193" s="55">
        <v>2999.98</v>
      </c>
      <c r="E193" s="60">
        <f>12 * YEARFRAC(Table2[[#This Row],[Sale Date]],$B$4,1)</f>
        <v>65.723413966225465</v>
      </c>
      <c r="F193" s="51">
        <f>EDATE(Table2[[#This Row],[Sale Date]],$B$5)</f>
        <v>44723</v>
      </c>
    </row>
    <row r="194" spans="1:6" hidden="1">
      <c r="A194" s="53">
        <v>42897</v>
      </c>
      <c r="B194" s="54" t="s">
        <v>894</v>
      </c>
      <c r="C194" s="54" t="s">
        <v>889</v>
      </c>
      <c r="D194" s="55">
        <v>261.33</v>
      </c>
      <c r="E194" s="60">
        <f>12 * YEARFRAC(Table2[[#This Row],[Sale Date]],$B$4,1)</f>
        <v>65.723413966225465</v>
      </c>
      <c r="F194" s="51">
        <f>EDATE(Table2[[#This Row],[Sale Date]],$B$5)</f>
        <v>44723</v>
      </c>
    </row>
    <row r="195" spans="1:6" hidden="1">
      <c r="A195" s="53">
        <v>42897</v>
      </c>
      <c r="B195" s="54" t="s">
        <v>892</v>
      </c>
      <c r="C195" s="54" t="s">
        <v>887</v>
      </c>
      <c r="D195" s="55">
        <v>1935.89</v>
      </c>
      <c r="E195" s="60">
        <f>12 * YEARFRAC(Table2[[#This Row],[Sale Date]],$B$4,1)</f>
        <v>65.723413966225465</v>
      </c>
      <c r="F195" s="51">
        <f>EDATE(Table2[[#This Row],[Sale Date]],$B$5)</f>
        <v>44723</v>
      </c>
    </row>
    <row r="196" spans="1:6" hidden="1">
      <c r="A196" s="53">
        <v>42897</v>
      </c>
      <c r="B196" s="54" t="s">
        <v>890</v>
      </c>
      <c r="C196" s="54" t="s">
        <v>885</v>
      </c>
      <c r="D196" s="55">
        <v>242.6</v>
      </c>
      <c r="E196" s="60">
        <f>12 * YEARFRAC(Table2[[#This Row],[Sale Date]],$B$4,1)</f>
        <v>65.723413966225465</v>
      </c>
      <c r="F196" s="51">
        <f>EDATE(Table2[[#This Row],[Sale Date]],$B$5)</f>
        <v>44723</v>
      </c>
    </row>
    <row r="197" spans="1:6" hidden="1">
      <c r="A197" s="53">
        <v>42897</v>
      </c>
      <c r="B197" s="54" t="s">
        <v>888</v>
      </c>
      <c r="C197" s="54" t="s">
        <v>883</v>
      </c>
      <c r="D197" s="55">
        <v>4129</v>
      </c>
      <c r="E197" s="60">
        <f>12 * YEARFRAC(Table2[[#This Row],[Sale Date]],$B$4,1)</f>
        <v>65.723413966225465</v>
      </c>
      <c r="F197" s="51">
        <f>EDATE(Table2[[#This Row],[Sale Date]],$B$5)</f>
        <v>44723</v>
      </c>
    </row>
    <row r="198" spans="1:6" hidden="1">
      <c r="A198" s="53">
        <v>42897</v>
      </c>
      <c r="B198" s="54" t="s">
        <v>886</v>
      </c>
      <c r="C198" s="54" t="s">
        <v>897</v>
      </c>
      <c r="D198" s="55">
        <v>435.64</v>
      </c>
      <c r="E198" s="60">
        <f>12 * YEARFRAC(Table2[[#This Row],[Sale Date]],$B$4,1)</f>
        <v>65.723413966225465</v>
      </c>
      <c r="F198" s="51">
        <f>EDATE(Table2[[#This Row],[Sale Date]],$B$5)</f>
        <v>44723</v>
      </c>
    </row>
    <row r="199" spans="1:6" hidden="1">
      <c r="A199" s="53">
        <v>42897</v>
      </c>
      <c r="B199" s="54" t="s">
        <v>884</v>
      </c>
      <c r="C199" s="54" t="s">
        <v>895</v>
      </c>
      <c r="D199" s="55">
        <v>1780.12</v>
      </c>
      <c r="E199" s="60">
        <f>12 * YEARFRAC(Table2[[#This Row],[Sale Date]],$B$4,1)</f>
        <v>65.723413966225465</v>
      </c>
      <c r="F199" s="51">
        <f>EDATE(Table2[[#This Row],[Sale Date]],$B$5)</f>
        <v>44723</v>
      </c>
    </row>
    <row r="200" spans="1:6" hidden="1">
      <c r="A200" s="53">
        <v>42904</v>
      </c>
      <c r="B200" s="54" t="s">
        <v>898</v>
      </c>
      <c r="C200" s="54" t="s">
        <v>893</v>
      </c>
      <c r="D200" s="55">
        <v>1550.28</v>
      </c>
      <c r="E200" s="60">
        <f>12 * YEARFRAC(Table2[[#This Row],[Sale Date]],$B$4,1)</f>
        <v>65.493382017343677</v>
      </c>
      <c r="F200" s="51">
        <f>EDATE(Table2[[#This Row],[Sale Date]],$B$5)</f>
        <v>44730</v>
      </c>
    </row>
    <row r="201" spans="1:6" hidden="1">
      <c r="A201" s="53">
        <v>42904</v>
      </c>
      <c r="B201" s="54" t="s">
        <v>896</v>
      </c>
      <c r="C201" s="54" t="s">
        <v>891</v>
      </c>
      <c r="D201" s="55">
        <v>201.4</v>
      </c>
      <c r="E201" s="60">
        <f>12 * YEARFRAC(Table2[[#This Row],[Sale Date]],$B$4,1)</f>
        <v>65.493382017343677</v>
      </c>
      <c r="F201" s="51">
        <f>EDATE(Table2[[#This Row],[Sale Date]],$B$5)</f>
        <v>44730</v>
      </c>
    </row>
    <row r="202" spans="1:6" hidden="1">
      <c r="A202" s="53">
        <v>42904</v>
      </c>
      <c r="B202" s="54" t="s">
        <v>894</v>
      </c>
      <c r="C202" s="54" t="s">
        <v>889</v>
      </c>
      <c r="D202" s="55">
        <v>4606.33</v>
      </c>
      <c r="E202" s="60">
        <f>12 * YEARFRAC(Table2[[#This Row],[Sale Date]],$B$4,1)</f>
        <v>65.493382017343677</v>
      </c>
      <c r="F202" s="51">
        <f>EDATE(Table2[[#This Row],[Sale Date]],$B$5)</f>
        <v>44730</v>
      </c>
    </row>
    <row r="203" spans="1:6" hidden="1">
      <c r="A203" s="53">
        <v>42904</v>
      </c>
      <c r="B203" s="54" t="s">
        <v>892</v>
      </c>
      <c r="C203" s="54" t="s">
        <v>887</v>
      </c>
      <c r="D203" s="55">
        <v>1865.87</v>
      </c>
      <c r="E203" s="60">
        <f>12 * YEARFRAC(Table2[[#This Row],[Sale Date]],$B$4,1)</f>
        <v>65.493382017343677</v>
      </c>
      <c r="F203" s="51">
        <f>EDATE(Table2[[#This Row],[Sale Date]],$B$5)</f>
        <v>44730</v>
      </c>
    </row>
    <row r="204" spans="1:6" hidden="1">
      <c r="A204" s="53">
        <v>42904</v>
      </c>
      <c r="B204" s="54" t="s">
        <v>890</v>
      </c>
      <c r="C204" s="54" t="s">
        <v>885</v>
      </c>
      <c r="D204" s="55">
        <v>4177.83</v>
      </c>
      <c r="E204" s="60">
        <f>12 * YEARFRAC(Table2[[#This Row],[Sale Date]],$B$4,1)</f>
        <v>65.493382017343677</v>
      </c>
      <c r="F204" s="51">
        <f>EDATE(Table2[[#This Row],[Sale Date]],$B$5)</f>
        <v>44730</v>
      </c>
    </row>
    <row r="205" spans="1:6" hidden="1">
      <c r="A205" s="53">
        <v>42904</v>
      </c>
      <c r="B205" s="54" t="s">
        <v>888</v>
      </c>
      <c r="C205" s="54" t="s">
        <v>883</v>
      </c>
      <c r="D205" s="55">
        <v>3036.48</v>
      </c>
      <c r="E205" s="60">
        <f>12 * YEARFRAC(Table2[[#This Row],[Sale Date]],$B$4,1)</f>
        <v>65.493382017343677</v>
      </c>
      <c r="F205" s="51">
        <f>EDATE(Table2[[#This Row],[Sale Date]],$B$5)</f>
        <v>44730</v>
      </c>
    </row>
    <row r="206" spans="1:6" hidden="1">
      <c r="A206" s="53">
        <v>42904</v>
      </c>
      <c r="B206" s="54" t="s">
        <v>886</v>
      </c>
      <c r="C206" s="54" t="s">
        <v>897</v>
      </c>
      <c r="D206" s="55">
        <v>4551.87</v>
      </c>
      <c r="E206" s="60">
        <f>12 * YEARFRAC(Table2[[#This Row],[Sale Date]],$B$4,1)</f>
        <v>65.493382017343677</v>
      </c>
      <c r="F206" s="51">
        <f>EDATE(Table2[[#This Row],[Sale Date]],$B$5)</f>
        <v>44730</v>
      </c>
    </row>
    <row r="207" spans="1:6" hidden="1">
      <c r="A207" s="53">
        <v>42904</v>
      </c>
      <c r="B207" s="54" t="s">
        <v>884</v>
      </c>
      <c r="C207" s="54" t="s">
        <v>895</v>
      </c>
      <c r="D207" s="55">
        <v>1191.1500000000001</v>
      </c>
      <c r="E207" s="60">
        <f>12 * YEARFRAC(Table2[[#This Row],[Sale Date]],$B$4,1)</f>
        <v>65.493382017343677</v>
      </c>
      <c r="F207" s="51">
        <f>EDATE(Table2[[#This Row],[Sale Date]],$B$5)</f>
        <v>44730</v>
      </c>
    </row>
    <row r="208" spans="1:6" hidden="1">
      <c r="A208" s="53">
        <v>42911</v>
      </c>
      <c r="B208" s="54" t="s">
        <v>898</v>
      </c>
      <c r="C208" s="54" t="s">
        <v>895</v>
      </c>
      <c r="D208" s="55">
        <v>1489.46</v>
      </c>
      <c r="E208" s="60">
        <f>12 * YEARFRAC(Table2[[#This Row],[Sale Date]],$B$4,1)</f>
        <v>65.263350068461875</v>
      </c>
      <c r="F208" s="51">
        <f>EDATE(Table2[[#This Row],[Sale Date]],$B$5)</f>
        <v>44737</v>
      </c>
    </row>
    <row r="209" spans="1:6" hidden="1">
      <c r="A209" s="53">
        <v>42911</v>
      </c>
      <c r="B209" s="54" t="s">
        <v>896</v>
      </c>
      <c r="C209" s="54" t="s">
        <v>893</v>
      </c>
      <c r="D209" s="55">
        <v>3438.65</v>
      </c>
      <c r="E209" s="60">
        <f>12 * YEARFRAC(Table2[[#This Row],[Sale Date]],$B$4,1)</f>
        <v>65.263350068461875</v>
      </c>
      <c r="F209" s="51">
        <f>EDATE(Table2[[#This Row],[Sale Date]],$B$5)</f>
        <v>44737</v>
      </c>
    </row>
    <row r="210" spans="1:6" hidden="1">
      <c r="A210" s="53">
        <v>42911</v>
      </c>
      <c r="B210" s="54" t="s">
        <v>894</v>
      </c>
      <c r="C210" s="54" t="s">
        <v>891</v>
      </c>
      <c r="D210" s="55">
        <v>391.28</v>
      </c>
      <c r="E210" s="60">
        <f>12 * YEARFRAC(Table2[[#This Row],[Sale Date]],$B$4,1)</f>
        <v>65.263350068461875</v>
      </c>
      <c r="F210" s="51">
        <f>EDATE(Table2[[#This Row],[Sale Date]],$B$5)</f>
        <v>44737</v>
      </c>
    </row>
    <row r="211" spans="1:6" hidden="1">
      <c r="A211" s="53">
        <v>42911</v>
      </c>
      <c r="B211" s="54" t="s">
        <v>892</v>
      </c>
      <c r="C211" s="54" t="s">
        <v>889</v>
      </c>
      <c r="D211" s="55">
        <v>4292</v>
      </c>
      <c r="E211" s="60">
        <f>12 * YEARFRAC(Table2[[#This Row],[Sale Date]],$B$4,1)</f>
        <v>65.263350068461875</v>
      </c>
      <c r="F211" s="51">
        <f>EDATE(Table2[[#This Row],[Sale Date]],$B$5)</f>
        <v>44737</v>
      </c>
    </row>
    <row r="212" spans="1:6" hidden="1">
      <c r="A212" s="53">
        <v>42911</v>
      </c>
      <c r="B212" s="54" t="s">
        <v>890</v>
      </c>
      <c r="C212" s="54" t="s">
        <v>887</v>
      </c>
      <c r="D212" s="55">
        <v>390.55</v>
      </c>
      <c r="E212" s="60">
        <f>12 * YEARFRAC(Table2[[#This Row],[Sale Date]],$B$4,1)</f>
        <v>65.263350068461875</v>
      </c>
      <c r="F212" s="51">
        <f>EDATE(Table2[[#This Row],[Sale Date]],$B$5)</f>
        <v>44737</v>
      </c>
    </row>
    <row r="213" spans="1:6" hidden="1">
      <c r="A213" s="53">
        <v>42911</v>
      </c>
      <c r="B213" s="54" t="s">
        <v>888</v>
      </c>
      <c r="C213" s="54" t="s">
        <v>885</v>
      </c>
      <c r="D213" s="55">
        <v>3760.71</v>
      </c>
      <c r="E213" s="60">
        <f>12 * YEARFRAC(Table2[[#This Row],[Sale Date]],$B$4,1)</f>
        <v>65.263350068461875</v>
      </c>
      <c r="F213" s="51">
        <f>EDATE(Table2[[#This Row],[Sale Date]],$B$5)</f>
        <v>44737</v>
      </c>
    </row>
    <row r="214" spans="1:6" hidden="1">
      <c r="A214" s="53">
        <v>42911</v>
      </c>
      <c r="B214" s="54" t="s">
        <v>886</v>
      </c>
      <c r="C214" s="54" t="s">
        <v>883</v>
      </c>
      <c r="D214" s="55">
        <v>3978.89</v>
      </c>
      <c r="E214" s="60">
        <f>12 * YEARFRAC(Table2[[#This Row],[Sale Date]],$B$4,1)</f>
        <v>65.263350068461875</v>
      </c>
      <c r="F214" s="51">
        <f>EDATE(Table2[[#This Row],[Sale Date]],$B$5)</f>
        <v>44737</v>
      </c>
    </row>
    <row r="215" spans="1:6" hidden="1">
      <c r="A215" s="53">
        <v>42911</v>
      </c>
      <c r="B215" s="54" t="s">
        <v>884</v>
      </c>
      <c r="C215" s="54" t="s">
        <v>897</v>
      </c>
      <c r="D215" s="55">
        <v>3176.83</v>
      </c>
      <c r="E215" s="60">
        <f>12 * YEARFRAC(Table2[[#This Row],[Sale Date]],$B$4,1)</f>
        <v>65.263350068461875</v>
      </c>
      <c r="F215" s="51">
        <f>EDATE(Table2[[#This Row],[Sale Date]],$B$5)</f>
        <v>44737</v>
      </c>
    </row>
    <row r="216" spans="1:6" hidden="1">
      <c r="A216" s="53">
        <v>42918</v>
      </c>
      <c r="B216" s="54" t="s">
        <v>898</v>
      </c>
      <c r="C216" s="54" t="s">
        <v>895</v>
      </c>
      <c r="D216" s="55">
        <v>256.98</v>
      </c>
      <c r="E216" s="60">
        <f>12 * YEARFRAC(Table2[[#This Row],[Sale Date]],$B$4,1)</f>
        <v>65.033318119580102</v>
      </c>
      <c r="F216" s="51">
        <f>EDATE(Table2[[#This Row],[Sale Date]],$B$5)</f>
        <v>44744</v>
      </c>
    </row>
    <row r="217" spans="1:6" hidden="1">
      <c r="A217" s="53">
        <v>42918</v>
      </c>
      <c r="B217" s="54" t="s">
        <v>896</v>
      </c>
      <c r="C217" s="54" t="s">
        <v>893</v>
      </c>
      <c r="D217" s="55">
        <v>4144.09</v>
      </c>
      <c r="E217" s="60">
        <f>12 * YEARFRAC(Table2[[#This Row],[Sale Date]],$B$4,1)</f>
        <v>65.033318119580102</v>
      </c>
      <c r="F217" s="51">
        <f>EDATE(Table2[[#This Row],[Sale Date]],$B$5)</f>
        <v>44744</v>
      </c>
    </row>
    <row r="218" spans="1:6" hidden="1">
      <c r="A218" s="53">
        <v>42918</v>
      </c>
      <c r="B218" s="54" t="s">
        <v>894</v>
      </c>
      <c r="C218" s="54" t="s">
        <v>891</v>
      </c>
      <c r="D218" s="55">
        <v>4166.38</v>
      </c>
      <c r="E218" s="60">
        <f>12 * YEARFRAC(Table2[[#This Row],[Sale Date]],$B$4,1)</f>
        <v>65.033318119580102</v>
      </c>
      <c r="F218" s="51">
        <f>EDATE(Table2[[#This Row],[Sale Date]],$B$5)</f>
        <v>44744</v>
      </c>
    </row>
    <row r="219" spans="1:6" hidden="1">
      <c r="A219" s="53">
        <v>42918</v>
      </c>
      <c r="B219" s="54" t="s">
        <v>892</v>
      </c>
      <c r="C219" s="54" t="s">
        <v>889</v>
      </c>
      <c r="D219" s="55">
        <v>76.680000000000007</v>
      </c>
      <c r="E219" s="60">
        <f>12 * YEARFRAC(Table2[[#This Row],[Sale Date]],$B$4,1)</f>
        <v>65.033318119580102</v>
      </c>
      <c r="F219" s="51">
        <f>EDATE(Table2[[#This Row],[Sale Date]],$B$5)</f>
        <v>44744</v>
      </c>
    </row>
    <row r="220" spans="1:6" hidden="1">
      <c r="A220" s="53">
        <v>42918</v>
      </c>
      <c r="B220" s="54" t="s">
        <v>890</v>
      </c>
      <c r="C220" s="54" t="s">
        <v>887</v>
      </c>
      <c r="D220" s="55">
        <v>3224.96</v>
      </c>
      <c r="E220" s="60">
        <f>12 * YEARFRAC(Table2[[#This Row],[Sale Date]],$B$4,1)</f>
        <v>65.033318119580102</v>
      </c>
      <c r="F220" s="51">
        <f>EDATE(Table2[[#This Row],[Sale Date]],$B$5)</f>
        <v>44744</v>
      </c>
    </row>
    <row r="221" spans="1:6" hidden="1">
      <c r="A221" s="53">
        <v>42918</v>
      </c>
      <c r="B221" s="54" t="s">
        <v>888</v>
      </c>
      <c r="C221" s="54" t="s">
        <v>885</v>
      </c>
      <c r="D221" s="55">
        <v>3386.51</v>
      </c>
      <c r="E221" s="60">
        <f>12 * YEARFRAC(Table2[[#This Row],[Sale Date]],$B$4,1)</f>
        <v>65.033318119580102</v>
      </c>
      <c r="F221" s="51">
        <f>EDATE(Table2[[#This Row],[Sale Date]],$B$5)</f>
        <v>44744</v>
      </c>
    </row>
    <row r="222" spans="1:6" hidden="1">
      <c r="A222" s="53">
        <v>42918</v>
      </c>
      <c r="B222" s="54" t="s">
        <v>886</v>
      </c>
      <c r="C222" s="54" t="s">
        <v>883</v>
      </c>
      <c r="D222" s="55">
        <v>2299.2399999999998</v>
      </c>
      <c r="E222" s="60">
        <f>12 * YEARFRAC(Table2[[#This Row],[Sale Date]],$B$4,1)</f>
        <v>65.033318119580102</v>
      </c>
      <c r="F222" s="51">
        <f>EDATE(Table2[[#This Row],[Sale Date]],$B$5)</f>
        <v>44744</v>
      </c>
    </row>
    <row r="223" spans="1:6" hidden="1">
      <c r="A223" s="53">
        <v>42918</v>
      </c>
      <c r="B223" s="54" t="s">
        <v>884</v>
      </c>
      <c r="C223" s="54" t="s">
        <v>897</v>
      </c>
      <c r="D223" s="55">
        <v>4673.72</v>
      </c>
      <c r="E223" s="60">
        <f>12 * YEARFRAC(Table2[[#This Row],[Sale Date]],$B$4,1)</f>
        <v>65.033318119580102</v>
      </c>
      <c r="F223" s="51">
        <f>EDATE(Table2[[#This Row],[Sale Date]],$B$5)</f>
        <v>44744</v>
      </c>
    </row>
    <row r="224" spans="1:6" hidden="1">
      <c r="A224" s="53">
        <v>42925</v>
      </c>
      <c r="B224" s="54" t="s">
        <v>898</v>
      </c>
      <c r="C224" s="54" t="s">
        <v>895</v>
      </c>
      <c r="D224" s="55">
        <v>107.11</v>
      </c>
      <c r="E224" s="60">
        <f>12 * YEARFRAC(Table2[[#This Row],[Sale Date]],$B$4,1)</f>
        <v>64.8032861706983</v>
      </c>
      <c r="F224" s="51">
        <f>EDATE(Table2[[#This Row],[Sale Date]],$B$5)</f>
        <v>44751</v>
      </c>
    </row>
    <row r="225" spans="1:6" hidden="1">
      <c r="A225" s="53">
        <v>42925</v>
      </c>
      <c r="B225" s="54" t="s">
        <v>896</v>
      </c>
      <c r="C225" s="54" t="s">
        <v>893</v>
      </c>
      <c r="D225" s="55">
        <v>3349.54</v>
      </c>
      <c r="E225" s="60">
        <f>12 * YEARFRAC(Table2[[#This Row],[Sale Date]],$B$4,1)</f>
        <v>64.8032861706983</v>
      </c>
      <c r="F225" s="51">
        <f>EDATE(Table2[[#This Row],[Sale Date]],$B$5)</f>
        <v>44751</v>
      </c>
    </row>
    <row r="226" spans="1:6" hidden="1">
      <c r="A226" s="53">
        <v>42925</v>
      </c>
      <c r="B226" s="54" t="s">
        <v>894</v>
      </c>
      <c r="C226" s="54" t="s">
        <v>891</v>
      </c>
      <c r="D226" s="55">
        <v>2522.5</v>
      </c>
      <c r="E226" s="60">
        <f>12 * YEARFRAC(Table2[[#This Row],[Sale Date]],$B$4,1)</f>
        <v>64.8032861706983</v>
      </c>
      <c r="F226" s="51">
        <f>EDATE(Table2[[#This Row],[Sale Date]],$B$5)</f>
        <v>44751</v>
      </c>
    </row>
    <row r="227" spans="1:6" hidden="1">
      <c r="A227" s="53">
        <v>42925</v>
      </c>
      <c r="B227" s="54" t="s">
        <v>892</v>
      </c>
      <c r="C227" s="54" t="s">
        <v>889</v>
      </c>
      <c r="D227" s="55">
        <v>772.35</v>
      </c>
      <c r="E227" s="60">
        <f>12 * YEARFRAC(Table2[[#This Row],[Sale Date]],$B$4,1)</f>
        <v>64.8032861706983</v>
      </c>
      <c r="F227" s="51">
        <f>EDATE(Table2[[#This Row],[Sale Date]],$B$5)</f>
        <v>44751</v>
      </c>
    </row>
    <row r="228" spans="1:6" hidden="1">
      <c r="A228" s="53">
        <v>42925</v>
      </c>
      <c r="B228" s="54" t="s">
        <v>890</v>
      </c>
      <c r="C228" s="54" t="s">
        <v>887</v>
      </c>
      <c r="D228" s="55">
        <v>2451.34</v>
      </c>
      <c r="E228" s="60">
        <f>12 * YEARFRAC(Table2[[#This Row],[Sale Date]],$B$4,1)</f>
        <v>64.8032861706983</v>
      </c>
      <c r="F228" s="51">
        <f>EDATE(Table2[[#This Row],[Sale Date]],$B$5)</f>
        <v>44751</v>
      </c>
    </row>
    <row r="229" spans="1:6" hidden="1">
      <c r="A229" s="53">
        <v>42925</v>
      </c>
      <c r="B229" s="54" t="s">
        <v>888</v>
      </c>
      <c r="C229" s="54" t="s">
        <v>885</v>
      </c>
      <c r="D229" s="55">
        <v>3512.7</v>
      </c>
      <c r="E229" s="60">
        <f>12 * YEARFRAC(Table2[[#This Row],[Sale Date]],$B$4,1)</f>
        <v>64.8032861706983</v>
      </c>
      <c r="F229" s="51">
        <f>EDATE(Table2[[#This Row],[Sale Date]],$B$5)</f>
        <v>44751</v>
      </c>
    </row>
    <row r="230" spans="1:6" hidden="1">
      <c r="A230" s="53">
        <v>42925</v>
      </c>
      <c r="B230" s="54" t="s">
        <v>886</v>
      </c>
      <c r="C230" s="54" t="s">
        <v>883</v>
      </c>
      <c r="D230" s="55">
        <v>2092.17</v>
      </c>
      <c r="E230" s="60">
        <f>12 * YEARFRAC(Table2[[#This Row],[Sale Date]],$B$4,1)</f>
        <v>64.8032861706983</v>
      </c>
      <c r="F230" s="51">
        <f>EDATE(Table2[[#This Row],[Sale Date]],$B$5)</f>
        <v>44751</v>
      </c>
    </row>
    <row r="231" spans="1:6" hidden="1">
      <c r="A231" s="53">
        <v>42925</v>
      </c>
      <c r="B231" s="54" t="s">
        <v>884</v>
      </c>
      <c r="C231" s="54" t="s">
        <v>897</v>
      </c>
      <c r="D231" s="55">
        <v>2498.75</v>
      </c>
      <c r="E231" s="60">
        <f>12 * YEARFRAC(Table2[[#This Row],[Sale Date]],$B$4,1)</f>
        <v>64.8032861706983</v>
      </c>
      <c r="F231" s="51">
        <f>EDATE(Table2[[#This Row],[Sale Date]],$B$5)</f>
        <v>44751</v>
      </c>
    </row>
    <row r="232" spans="1:6" hidden="1">
      <c r="A232" s="53">
        <v>42932</v>
      </c>
      <c r="B232" s="54" t="s">
        <v>898</v>
      </c>
      <c r="C232" s="54" t="s">
        <v>895</v>
      </c>
      <c r="D232" s="55">
        <v>3441.52</v>
      </c>
      <c r="E232" s="60">
        <f>12 * YEARFRAC(Table2[[#This Row],[Sale Date]],$B$4,1)</f>
        <v>64.573254221816512</v>
      </c>
      <c r="F232" s="51">
        <f>EDATE(Table2[[#This Row],[Sale Date]],$B$5)</f>
        <v>44758</v>
      </c>
    </row>
    <row r="233" spans="1:6" hidden="1">
      <c r="A233" s="53">
        <v>42932</v>
      </c>
      <c r="B233" s="54" t="s">
        <v>896</v>
      </c>
      <c r="C233" s="54" t="s">
        <v>893</v>
      </c>
      <c r="D233" s="55">
        <v>2326.0700000000002</v>
      </c>
      <c r="E233" s="60">
        <f>12 * YEARFRAC(Table2[[#This Row],[Sale Date]],$B$4,1)</f>
        <v>64.573254221816512</v>
      </c>
      <c r="F233" s="51">
        <f>EDATE(Table2[[#This Row],[Sale Date]],$B$5)</f>
        <v>44758</v>
      </c>
    </row>
    <row r="234" spans="1:6" hidden="1">
      <c r="A234" s="53">
        <v>42932</v>
      </c>
      <c r="B234" s="54" t="s">
        <v>894</v>
      </c>
      <c r="C234" s="54" t="s">
        <v>891</v>
      </c>
      <c r="D234" s="55">
        <v>1541.01</v>
      </c>
      <c r="E234" s="60">
        <f>12 * YEARFRAC(Table2[[#This Row],[Sale Date]],$B$4,1)</f>
        <v>64.573254221816512</v>
      </c>
      <c r="F234" s="51">
        <f>EDATE(Table2[[#This Row],[Sale Date]],$B$5)</f>
        <v>44758</v>
      </c>
    </row>
    <row r="235" spans="1:6" hidden="1">
      <c r="A235" s="53">
        <v>42932</v>
      </c>
      <c r="B235" s="54" t="s">
        <v>892</v>
      </c>
      <c r="C235" s="54" t="s">
        <v>889</v>
      </c>
      <c r="D235" s="55">
        <v>2880.51</v>
      </c>
      <c r="E235" s="60">
        <f>12 * YEARFRAC(Table2[[#This Row],[Sale Date]],$B$4,1)</f>
        <v>64.573254221816512</v>
      </c>
      <c r="F235" s="51">
        <f>EDATE(Table2[[#This Row],[Sale Date]],$B$5)</f>
        <v>44758</v>
      </c>
    </row>
    <row r="236" spans="1:6" hidden="1">
      <c r="A236" s="53">
        <v>42932</v>
      </c>
      <c r="B236" s="54" t="s">
        <v>890</v>
      </c>
      <c r="C236" s="54" t="s">
        <v>887</v>
      </c>
      <c r="D236" s="55">
        <v>4766.87</v>
      </c>
      <c r="E236" s="60">
        <f>12 * YEARFRAC(Table2[[#This Row],[Sale Date]],$B$4,1)</f>
        <v>64.573254221816512</v>
      </c>
      <c r="F236" s="51">
        <f>EDATE(Table2[[#This Row],[Sale Date]],$B$5)</f>
        <v>44758</v>
      </c>
    </row>
    <row r="237" spans="1:6" hidden="1">
      <c r="A237" s="53">
        <v>42932</v>
      </c>
      <c r="B237" s="54" t="s">
        <v>888</v>
      </c>
      <c r="C237" s="54" t="s">
        <v>885</v>
      </c>
      <c r="D237" s="55">
        <v>1182.98</v>
      </c>
      <c r="E237" s="60">
        <f>12 * YEARFRAC(Table2[[#This Row],[Sale Date]],$B$4,1)</f>
        <v>64.573254221816512</v>
      </c>
      <c r="F237" s="51">
        <f>EDATE(Table2[[#This Row],[Sale Date]],$B$5)</f>
        <v>44758</v>
      </c>
    </row>
    <row r="238" spans="1:6" hidden="1">
      <c r="A238" s="53">
        <v>42932</v>
      </c>
      <c r="B238" s="54" t="s">
        <v>886</v>
      </c>
      <c r="C238" s="54" t="s">
        <v>883</v>
      </c>
      <c r="D238" s="55">
        <v>2054.61</v>
      </c>
      <c r="E238" s="60">
        <f>12 * YEARFRAC(Table2[[#This Row],[Sale Date]],$B$4,1)</f>
        <v>64.573254221816512</v>
      </c>
      <c r="F238" s="51">
        <f>EDATE(Table2[[#This Row],[Sale Date]],$B$5)</f>
        <v>44758</v>
      </c>
    </row>
    <row r="239" spans="1:6" hidden="1">
      <c r="A239" s="53">
        <v>42932</v>
      </c>
      <c r="B239" s="54" t="s">
        <v>884</v>
      </c>
      <c r="C239" s="54" t="s">
        <v>897</v>
      </c>
      <c r="D239" s="55">
        <v>4213.7</v>
      </c>
      <c r="E239" s="60">
        <f>12 * YEARFRAC(Table2[[#This Row],[Sale Date]],$B$4,1)</f>
        <v>64.573254221816512</v>
      </c>
      <c r="F239" s="51">
        <f>EDATE(Table2[[#This Row],[Sale Date]],$B$5)</f>
        <v>44758</v>
      </c>
    </row>
    <row r="240" spans="1:6" hidden="1">
      <c r="A240" s="53">
        <v>42939</v>
      </c>
      <c r="B240" s="54" t="s">
        <v>898</v>
      </c>
      <c r="C240" s="54" t="s">
        <v>895</v>
      </c>
      <c r="D240" s="55">
        <v>2209.09</v>
      </c>
      <c r="E240" s="60">
        <f>12 * YEARFRAC(Table2[[#This Row],[Sale Date]],$B$4,1)</f>
        <v>64.343222272934725</v>
      </c>
      <c r="F240" s="51">
        <f>EDATE(Table2[[#This Row],[Sale Date]],$B$5)</f>
        <v>44765</v>
      </c>
    </row>
    <row r="241" spans="1:6" hidden="1">
      <c r="A241" s="53">
        <v>42939</v>
      </c>
      <c r="B241" s="54" t="s">
        <v>896</v>
      </c>
      <c r="C241" s="54" t="s">
        <v>893</v>
      </c>
      <c r="D241" s="55">
        <v>1940.91</v>
      </c>
      <c r="E241" s="60">
        <f>12 * YEARFRAC(Table2[[#This Row],[Sale Date]],$B$4,1)</f>
        <v>64.343222272934725</v>
      </c>
      <c r="F241" s="51">
        <f>EDATE(Table2[[#This Row],[Sale Date]],$B$5)</f>
        <v>44765</v>
      </c>
    </row>
    <row r="242" spans="1:6" hidden="1">
      <c r="A242" s="53">
        <v>42939</v>
      </c>
      <c r="B242" s="54" t="s">
        <v>894</v>
      </c>
      <c r="C242" s="54" t="s">
        <v>891</v>
      </c>
      <c r="D242" s="55">
        <v>2028.24</v>
      </c>
      <c r="E242" s="60">
        <f>12 * YEARFRAC(Table2[[#This Row],[Sale Date]],$B$4,1)</f>
        <v>64.343222272934725</v>
      </c>
      <c r="F242" s="51">
        <f>EDATE(Table2[[#This Row],[Sale Date]],$B$5)</f>
        <v>44765</v>
      </c>
    </row>
    <row r="243" spans="1:6" hidden="1">
      <c r="A243" s="53">
        <v>42939</v>
      </c>
      <c r="B243" s="54" t="s">
        <v>892</v>
      </c>
      <c r="C243" s="54" t="s">
        <v>889</v>
      </c>
      <c r="D243" s="55">
        <v>1962.99</v>
      </c>
      <c r="E243" s="60">
        <f>12 * YEARFRAC(Table2[[#This Row],[Sale Date]],$B$4,1)</f>
        <v>64.343222272934725</v>
      </c>
      <c r="F243" s="51">
        <f>EDATE(Table2[[#This Row],[Sale Date]],$B$5)</f>
        <v>44765</v>
      </c>
    </row>
    <row r="244" spans="1:6" hidden="1">
      <c r="A244" s="53">
        <v>42939</v>
      </c>
      <c r="B244" s="54" t="s">
        <v>890</v>
      </c>
      <c r="C244" s="54" t="s">
        <v>887</v>
      </c>
      <c r="D244" s="55">
        <v>4944.88</v>
      </c>
      <c r="E244" s="60">
        <f>12 * YEARFRAC(Table2[[#This Row],[Sale Date]],$B$4,1)</f>
        <v>64.343222272934725</v>
      </c>
      <c r="F244" s="51">
        <f>EDATE(Table2[[#This Row],[Sale Date]],$B$5)</f>
        <v>44765</v>
      </c>
    </row>
    <row r="245" spans="1:6" hidden="1">
      <c r="A245" s="53">
        <v>42939</v>
      </c>
      <c r="B245" s="54" t="s">
        <v>888</v>
      </c>
      <c r="C245" s="54" t="s">
        <v>885</v>
      </c>
      <c r="D245" s="55">
        <v>2768.33</v>
      </c>
      <c r="E245" s="60">
        <f>12 * YEARFRAC(Table2[[#This Row],[Sale Date]],$B$4,1)</f>
        <v>64.343222272934725</v>
      </c>
      <c r="F245" s="51">
        <f>EDATE(Table2[[#This Row],[Sale Date]],$B$5)</f>
        <v>44765</v>
      </c>
    </row>
    <row r="246" spans="1:6" hidden="1">
      <c r="A246" s="53">
        <v>42939</v>
      </c>
      <c r="B246" s="54" t="s">
        <v>886</v>
      </c>
      <c r="C246" s="54" t="s">
        <v>883</v>
      </c>
      <c r="D246" s="55">
        <v>2158.14</v>
      </c>
      <c r="E246" s="60">
        <f>12 * YEARFRAC(Table2[[#This Row],[Sale Date]],$B$4,1)</f>
        <v>64.343222272934725</v>
      </c>
      <c r="F246" s="51">
        <f>EDATE(Table2[[#This Row],[Sale Date]],$B$5)</f>
        <v>44765</v>
      </c>
    </row>
    <row r="247" spans="1:6" hidden="1">
      <c r="A247" s="53">
        <v>42939</v>
      </c>
      <c r="B247" s="54" t="s">
        <v>884</v>
      </c>
      <c r="C247" s="54" t="s">
        <v>897</v>
      </c>
      <c r="D247" s="55">
        <v>2289.6999999999998</v>
      </c>
      <c r="E247" s="60">
        <f>12 * YEARFRAC(Table2[[#This Row],[Sale Date]],$B$4,1)</f>
        <v>64.343222272934725</v>
      </c>
      <c r="F247" s="51">
        <f>EDATE(Table2[[#This Row],[Sale Date]],$B$5)</f>
        <v>44765</v>
      </c>
    </row>
    <row r="248" spans="1:6" hidden="1">
      <c r="A248" s="53">
        <v>42946</v>
      </c>
      <c r="B248" s="54" t="s">
        <v>898</v>
      </c>
      <c r="C248" s="54" t="s">
        <v>895</v>
      </c>
      <c r="D248" s="55">
        <v>2618.7800000000002</v>
      </c>
      <c r="E248" s="60">
        <f>12 * YEARFRAC(Table2[[#This Row],[Sale Date]],$B$4,1)</f>
        <v>64.113190324052937</v>
      </c>
      <c r="F248" s="51">
        <f>EDATE(Table2[[#This Row],[Sale Date]],$B$5)</f>
        <v>44772</v>
      </c>
    </row>
    <row r="249" spans="1:6" hidden="1">
      <c r="A249" s="53">
        <v>42946</v>
      </c>
      <c r="B249" s="54" t="s">
        <v>896</v>
      </c>
      <c r="C249" s="54" t="s">
        <v>893</v>
      </c>
      <c r="D249" s="55">
        <v>4905.28</v>
      </c>
      <c r="E249" s="60">
        <f>12 * YEARFRAC(Table2[[#This Row],[Sale Date]],$B$4,1)</f>
        <v>64.113190324052937</v>
      </c>
      <c r="F249" s="51">
        <f>EDATE(Table2[[#This Row],[Sale Date]],$B$5)</f>
        <v>44772</v>
      </c>
    </row>
    <row r="250" spans="1:6" hidden="1">
      <c r="A250" s="53">
        <v>42946</v>
      </c>
      <c r="B250" s="54" t="s">
        <v>894</v>
      </c>
      <c r="C250" s="54" t="s">
        <v>891</v>
      </c>
      <c r="D250" s="55">
        <v>3849.85</v>
      </c>
      <c r="E250" s="60">
        <f>12 * YEARFRAC(Table2[[#This Row],[Sale Date]],$B$4,1)</f>
        <v>64.113190324052937</v>
      </c>
      <c r="F250" s="51">
        <f>EDATE(Table2[[#This Row],[Sale Date]],$B$5)</f>
        <v>44772</v>
      </c>
    </row>
    <row r="251" spans="1:6" hidden="1">
      <c r="A251" s="53">
        <v>42946</v>
      </c>
      <c r="B251" s="54" t="s">
        <v>892</v>
      </c>
      <c r="C251" s="54" t="s">
        <v>889</v>
      </c>
      <c r="D251" s="55">
        <v>4311.6000000000004</v>
      </c>
      <c r="E251" s="60">
        <f>12 * YEARFRAC(Table2[[#This Row],[Sale Date]],$B$4,1)</f>
        <v>64.113190324052937</v>
      </c>
      <c r="F251" s="51">
        <f>EDATE(Table2[[#This Row],[Sale Date]],$B$5)</f>
        <v>44772</v>
      </c>
    </row>
    <row r="252" spans="1:6" hidden="1">
      <c r="A252" s="53">
        <v>42946</v>
      </c>
      <c r="B252" s="54" t="s">
        <v>890</v>
      </c>
      <c r="C252" s="54" t="s">
        <v>887</v>
      </c>
      <c r="D252" s="55">
        <v>2602.19</v>
      </c>
      <c r="E252" s="60">
        <f>12 * YEARFRAC(Table2[[#This Row],[Sale Date]],$B$4,1)</f>
        <v>64.113190324052937</v>
      </c>
      <c r="F252" s="51">
        <f>EDATE(Table2[[#This Row],[Sale Date]],$B$5)</f>
        <v>44772</v>
      </c>
    </row>
    <row r="253" spans="1:6" hidden="1">
      <c r="A253" s="53">
        <v>42946</v>
      </c>
      <c r="B253" s="54" t="s">
        <v>888</v>
      </c>
      <c r="C253" s="54" t="s">
        <v>885</v>
      </c>
      <c r="D253" s="55">
        <v>2059.6</v>
      </c>
      <c r="E253" s="60">
        <f>12 * YEARFRAC(Table2[[#This Row],[Sale Date]],$B$4,1)</f>
        <v>64.113190324052937</v>
      </c>
      <c r="F253" s="51">
        <f>EDATE(Table2[[#This Row],[Sale Date]],$B$5)</f>
        <v>44772</v>
      </c>
    </row>
    <row r="254" spans="1:6" hidden="1">
      <c r="A254" s="53">
        <v>42946</v>
      </c>
      <c r="B254" s="54" t="s">
        <v>886</v>
      </c>
      <c r="C254" s="54" t="s">
        <v>883</v>
      </c>
      <c r="D254" s="55">
        <v>1879.53</v>
      </c>
      <c r="E254" s="60">
        <f>12 * YEARFRAC(Table2[[#This Row],[Sale Date]],$B$4,1)</f>
        <v>64.113190324052937</v>
      </c>
      <c r="F254" s="51">
        <f>EDATE(Table2[[#This Row],[Sale Date]],$B$5)</f>
        <v>44772</v>
      </c>
    </row>
    <row r="255" spans="1:6" hidden="1">
      <c r="A255" s="53">
        <v>42946</v>
      </c>
      <c r="B255" s="54" t="s">
        <v>884</v>
      </c>
      <c r="C255" s="54" t="s">
        <v>897</v>
      </c>
      <c r="D255" s="55">
        <v>2110.61</v>
      </c>
      <c r="E255" s="60">
        <f>12 * YEARFRAC(Table2[[#This Row],[Sale Date]],$B$4,1)</f>
        <v>64.113190324052937</v>
      </c>
      <c r="F255" s="51">
        <f>EDATE(Table2[[#This Row],[Sale Date]],$B$5)</f>
        <v>44772</v>
      </c>
    </row>
    <row r="256" spans="1:6" hidden="1">
      <c r="A256" s="53">
        <v>42953</v>
      </c>
      <c r="B256" s="54" t="s">
        <v>898</v>
      </c>
      <c r="C256" s="54" t="s">
        <v>895</v>
      </c>
      <c r="D256" s="55">
        <v>3885.91</v>
      </c>
      <c r="E256" s="60">
        <f>12 * YEARFRAC(Table2[[#This Row],[Sale Date]],$B$4,1)</f>
        <v>63.883158375171156</v>
      </c>
      <c r="F256" s="51">
        <f>EDATE(Table2[[#This Row],[Sale Date]],$B$5)</f>
        <v>44779</v>
      </c>
    </row>
    <row r="257" spans="1:6" hidden="1">
      <c r="A257" s="53">
        <v>42953</v>
      </c>
      <c r="B257" s="54" t="s">
        <v>896</v>
      </c>
      <c r="C257" s="54" t="s">
        <v>893</v>
      </c>
      <c r="D257" s="55">
        <v>1307.77</v>
      </c>
      <c r="E257" s="60">
        <f>12 * YEARFRAC(Table2[[#This Row],[Sale Date]],$B$4,1)</f>
        <v>63.883158375171156</v>
      </c>
      <c r="F257" s="51">
        <f>EDATE(Table2[[#This Row],[Sale Date]],$B$5)</f>
        <v>44779</v>
      </c>
    </row>
    <row r="258" spans="1:6" hidden="1">
      <c r="A258" s="53">
        <v>42953</v>
      </c>
      <c r="B258" s="54" t="s">
        <v>894</v>
      </c>
      <c r="C258" s="54" t="s">
        <v>891</v>
      </c>
      <c r="D258" s="55">
        <v>2359.34</v>
      </c>
      <c r="E258" s="60">
        <f>12 * YEARFRAC(Table2[[#This Row],[Sale Date]],$B$4,1)</f>
        <v>63.883158375171156</v>
      </c>
      <c r="F258" s="51">
        <f>EDATE(Table2[[#This Row],[Sale Date]],$B$5)</f>
        <v>44779</v>
      </c>
    </row>
    <row r="259" spans="1:6" hidden="1">
      <c r="A259" s="53">
        <v>42953</v>
      </c>
      <c r="B259" s="54" t="s">
        <v>892</v>
      </c>
      <c r="C259" s="54" t="s">
        <v>889</v>
      </c>
      <c r="D259" s="55">
        <v>4067.85</v>
      </c>
      <c r="E259" s="60">
        <f>12 * YEARFRAC(Table2[[#This Row],[Sale Date]],$B$4,1)</f>
        <v>63.883158375171156</v>
      </c>
      <c r="F259" s="51">
        <f>EDATE(Table2[[#This Row],[Sale Date]],$B$5)</f>
        <v>44779</v>
      </c>
    </row>
    <row r="260" spans="1:6" hidden="1">
      <c r="A260" s="53">
        <v>42953</v>
      </c>
      <c r="B260" s="54" t="s">
        <v>890</v>
      </c>
      <c r="C260" s="54" t="s">
        <v>887</v>
      </c>
      <c r="D260" s="55">
        <v>2355.37</v>
      </c>
      <c r="E260" s="60">
        <f>12 * YEARFRAC(Table2[[#This Row],[Sale Date]],$B$4,1)</f>
        <v>63.883158375171156</v>
      </c>
      <c r="F260" s="51">
        <f>EDATE(Table2[[#This Row],[Sale Date]],$B$5)</f>
        <v>44779</v>
      </c>
    </row>
    <row r="261" spans="1:6" hidden="1">
      <c r="A261" s="53">
        <v>42953</v>
      </c>
      <c r="B261" s="54" t="s">
        <v>888</v>
      </c>
      <c r="C261" s="54" t="s">
        <v>885</v>
      </c>
      <c r="D261" s="55">
        <v>2821.57</v>
      </c>
      <c r="E261" s="60">
        <f>12 * YEARFRAC(Table2[[#This Row],[Sale Date]],$B$4,1)</f>
        <v>63.883158375171156</v>
      </c>
      <c r="F261" s="51">
        <f>EDATE(Table2[[#This Row],[Sale Date]],$B$5)</f>
        <v>44779</v>
      </c>
    </row>
    <row r="262" spans="1:6" hidden="1">
      <c r="A262" s="53">
        <v>42953</v>
      </c>
      <c r="B262" s="54" t="s">
        <v>886</v>
      </c>
      <c r="C262" s="54" t="s">
        <v>883</v>
      </c>
      <c r="D262" s="55">
        <v>3801.19</v>
      </c>
      <c r="E262" s="60">
        <f>12 * YEARFRAC(Table2[[#This Row],[Sale Date]],$B$4,1)</f>
        <v>63.883158375171156</v>
      </c>
      <c r="F262" s="51">
        <f>EDATE(Table2[[#This Row],[Sale Date]],$B$5)</f>
        <v>44779</v>
      </c>
    </row>
    <row r="263" spans="1:6" hidden="1">
      <c r="A263" s="53">
        <v>42953</v>
      </c>
      <c r="B263" s="54" t="s">
        <v>884</v>
      </c>
      <c r="C263" s="54" t="s">
        <v>897</v>
      </c>
      <c r="D263" s="55">
        <v>4210.37</v>
      </c>
      <c r="E263" s="60">
        <f>12 * YEARFRAC(Table2[[#This Row],[Sale Date]],$B$4,1)</f>
        <v>63.883158375171156</v>
      </c>
      <c r="F263" s="51">
        <f>EDATE(Table2[[#This Row],[Sale Date]],$B$5)</f>
        <v>44779</v>
      </c>
    </row>
    <row r="264" spans="1:6" hidden="1">
      <c r="A264" s="53">
        <v>42960</v>
      </c>
      <c r="B264" s="54" t="s">
        <v>898</v>
      </c>
      <c r="C264" s="54" t="s">
        <v>895</v>
      </c>
      <c r="D264" s="55">
        <v>956.79</v>
      </c>
      <c r="E264" s="60">
        <f>12 * YEARFRAC(Table2[[#This Row],[Sale Date]],$B$4,1)</f>
        <v>63.653126426289361</v>
      </c>
      <c r="F264" s="51">
        <f>EDATE(Table2[[#This Row],[Sale Date]],$B$5)</f>
        <v>44786</v>
      </c>
    </row>
    <row r="265" spans="1:6" hidden="1">
      <c r="A265" s="53">
        <v>42960</v>
      </c>
      <c r="B265" s="54" t="s">
        <v>896</v>
      </c>
      <c r="C265" s="54" t="s">
        <v>893</v>
      </c>
      <c r="D265" s="55">
        <v>2885.73</v>
      </c>
      <c r="E265" s="60">
        <f>12 * YEARFRAC(Table2[[#This Row],[Sale Date]],$B$4,1)</f>
        <v>63.653126426289361</v>
      </c>
      <c r="F265" s="51">
        <f>EDATE(Table2[[#This Row],[Sale Date]],$B$5)</f>
        <v>44786</v>
      </c>
    </row>
    <row r="266" spans="1:6" hidden="1">
      <c r="A266" s="53">
        <v>42960</v>
      </c>
      <c r="B266" s="54" t="s">
        <v>894</v>
      </c>
      <c r="C266" s="54" t="s">
        <v>891</v>
      </c>
      <c r="D266" s="55">
        <v>3147.02</v>
      </c>
      <c r="E266" s="60">
        <f>12 * YEARFRAC(Table2[[#This Row],[Sale Date]],$B$4,1)</f>
        <v>63.653126426289361</v>
      </c>
      <c r="F266" s="51">
        <f>EDATE(Table2[[#This Row],[Sale Date]],$B$5)</f>
        <v>44786</v>
      </c>
    </row>
    <row r="267" spans="1:6" hidden="1">
      <c r="A267" s="53">
        <v>42960</v>
      </c>
      <c r="B267" s="54" t="s">
        <v>892</v>
      </c>
      <c r="C267" s="54" t="s">
        <v>889</v>
      </c>
      <c r="D267" s="55">
        <v>4236.4399999999996</v>
      </c>
      <c r="E267" s="60">
        <f>12 * YEARFRAC(Table2[[#This Row],[Sale Date]],$B$4,1)</f>
        <v>63.653126426289361</v>
      </c>
      <c r="F267" s="51">
        <f>EDATE(Table2[[#This Row],[Sale Date]],$B$5)</f>
        <v>44786</v>
      </c>
    </row>
    <row r="268" spans="1:6" hidden="1">
      <c r="A268" s="53">
        <v>42960</v>
      </c>
      <c r="B268" s="54" t="s">
        <v>890</v>
      </c>
      <c r="C268" s="54" t="s">
        <v>887</v>
      </c>
      <c r="D268" s="55">
        <v>2708.46</v>
      </c>
      <c r="E268" s="60">
        <f>12 * YEARFRAC(Table2[[#This Row],[Sale Date]],$B$4,1)</f>
        <v>63.653126426289361</v>
      </c>
      <c r="F268" s="51">
        <f>EDATE(Table2[[#This Row],[Sale Date]],$B$5)</f>
        <v>44786</v>
      </c>
    </row>
    <row r="269" spans="1:6" hidden="1">
      <c r="A269" s="53">
        <v>42960</v>
      </c>
      <c r="B269" s="54" t="s">
        <v>888</v>
      </c>
      <c r="C269" s="54" t="s">
        <v>885</v>
      </c>
      <c r="D269" s="55">
        <v>75.33</v>
      </c>
      <c r="E269" s="60">
        <f>12 * YEARFRAC(Table2[[#This Row],[Sale Date]],$B$4,1)</f>
        <v>63.653126426289361</v>
      </c>
      <c r="F269" s="51">
        <f>EDATE(Table2[[#This Row],[Sale Date]],$B$5)</f>
        <v>44786</v>
      </c>
    </row>
    <row r="270" spans="1:6" hidden="1">
      <c r="A270" s="53">
        <v>42960</v>
      </c>
      <c r="B270" s="54" t="s">
        <v>886</v>
      </c>
      <c r="C270" s="54" t="s">
        <v>883</v>
      </c>
      <c r="D270" s="55">
        <v>3003.37</v>
      </c>
      <c r="E270" s="60">
        <f>12 * YEARFRAC(Table2[[#This Row],[Sale Date]],$B$4,1)</f>
        <v>63.653126426289361</v>
      </c>
      <c r="F270" s="51">
        <f>EDATE(Table2[[#This Row],[Sale Date]],$B$5)</f>
        <v>44786</v>
      </c>
    </row>
    <row r="271" spans="1:6" hidden="1">
      <c r="A271" s="53">
        <v>42960</v>
      </c>
      <c r="B271" s="54" t="s">
        <v>884</v>
      </c>
      <c r="C271" s="54" t="s">
        <v>897</v>
      </c>
      <c r="D271" s="55">
        <v>4786.3900000000003</v>
      </c>
      <c r="E271" s="60">
        <f>12 * YEARFRAC(Table2[[#This Row],[Sale Date]],$B$4,1)</f>
        <v>63.653126426289361</v>
      </c>
      <c r="F271" s="51">
        <f>EDATE(Table2[[#This Row],[Sale Date]],$B$5)</f>
        <v>44786</v>
      </c>
    </row>
    <row r="272" spans="1:6" hidden="1">
      <c r="A272" s="53">
        <v>42967</v>
      </c>
      <c r="B272" s="54" t="s">
        <v>898</v>
      </c>
      <c r="C272" s="54" t="s">
        <v>895</v>
      </c>
      <c r="D272" s="55">
        <v>620.09</v>
      </c>
      <c r="E272" s="60">
        <f>12 * YEARFRAC(Table2[[#This Row],[Sale Date]],$B$4,1)</f>
        <v>63.423094477407574</v>
      </c>
      <c r="F272" s="51">
        <f>EDATE(Table2[[#This Row],[Sale Date]],$B$5)</f>
        <v>44793</v>
      </c>
    </row>
    <row r="273" spans="1:6" hidden="1">
      <c r="A273" s="53">
        <v>42967</v>
      </c>
      <c r="B273" s="54" t="s">
        <v>896</v>
      </c>
      <c r="C273" s="54" t="s">
        <v>893</v>
      </c>
      <c r="D273" s="55">
        <v>3806.34</v>
      </c>
      <c r="E273" s="60">
        <f>12 * YEARFRAC(Table2[[#This Row],[Sale Date]],$B$4,1)</f>
        <v>63.423094477407574</v>
      </c>
      <c r="F273" s="51">
        <f>EDATE(Table2[[#This Row],[Sale Date]],$B$5)</f>
        <v>44793</v>
      </c>
    </row>
    <row r="274" spans="1:6" hidden="1">
      <c r="A274" s="53">
        <v>42967</v>
      </c>
      <c r="B274" s="54" t="s">
        <v>894</v>
      </c>
      <c r="C274" s="54" t="s">
        <v>891</v>
      </c>
      <c r="D274" s="55">
        <v>4029.08</v>
      </c>
      <c r="E274" s="60">
        <f>12 * YEARFRAC(Table2[[#This Row],[Sale Date]],$B$4,1)</f>
        <v>63.423094477407574</v>
      </c>
      <c r="F274" s="51">
        <f>EDATE(Table2[[#This Row],[Sale Date]],$B$5)</f>
        <v>44793</v>
      </c>
    </row>
    <row r="275" spans="1:6" hidden="1">
      <c r="A275" s="53">
        <v>42967</v>
      </c>
      <c r="B275" s="54" t="s">
        <v>892</v>
      </c>
      <c r="C275" s="54" t="s">
        <v>889</v>
      </c>
      <c r="D275" s="55">
        <v>4702.58</v>
      </c>
      <c r="E275" s="60">
        <f>12 * YEARFRAC(Table2[[#This Row],[Sale Date]],$B$4,1)</f>
        <v>63.423094477407574</v>
      </c>
      <c r="F275" s="51">
        <f>EDATE(Table2[[#This Row],[Sale Date]],$B$5)</f>
        <v>44793</v>
      </c>
    </row>
    <row r="276" spans="1:6" hidden="1">
      <c r="A276" s="53">
        <v>42967</v>
      </c>
      <c r="B276" s="54" t="s">
        <v>890</v>
      </c>
      <c r="C276" s="54" t="s">
        <v>887</v>
      </c>
      <c r="D276" s="55">
        <v>3078.84</v>
      </c>
      <c r="E276" s="60">
        <f>12 * YEARFRAC(Table2[[#This Row],[Sale Date]],$B$4,1)</f>
        <v>63.423094477407574</v>
      </c>
      <c r="F276" s="51">
        <f>EDATE(Table2[[#This Row],[Sale Date]],$B$5)</f>
        <v>44793</v>
      </c>
    </row>
    <row r="277" spans="1:6" hidden="1">
      <c r="A277" s="53">
        <v>42967</v>
      </c>
      <c r="B277" s="54" t="s">
        <v>888</v>
      </c>
      <c r="C277" s="54" t="s">
        <v>885</v>
      </c>
      <c r="D277" s="55">
        <v>2683.54</v>
      </c>
      <c r="E277" s="60">
        <f>12 * YEARFRAC(Table2[[#This Row],[Sale Date]],$B$4,1)</f>
        <v>63.423094477407574</v>
      </c>
      <c r="F277" s="51">
        <f>EDATE(Table2[[#This Row],[Sale Date]],$B$5)</f>
        <v>44793</v>
      </c>
    </row>
    <row r="278" spans="1:6" hidden="1">
      <c r="A278" s="53">
        <v>42967</v>
      </c>
      <c r="B278" s="54" t="s">
        <v>886</v>
      </c>
      <c r="C278" s="54" t="s">
        <v>883</v>
      </c>
      <c r="D278" s="55">
        <v>4014.04</v>
      </c>
      <c r="E278" s="60">
        <f>12 * YEARFRAC(Table2[[#This Row],[Sale Date]],$B$4,1)</f>
        <v>63.423094477407574</v>
      </c>
      <c r="F278" s="51">
        <f>EDATE(Table2[[#This Row],[Sale Date]],$B$5)</f>
        <v>44793</v>
      </c>
    </row>
    <row r="279" spans="1:6" hidden="1">
      <c r="A279" s="53">
        <v>42967</v>
      </c>
      <c r="B279" s="54" t="s">
        <v>884</v>
      </c>
      <c r="C279" s="54" t="s">
        <v>897</v>
      </c>
      <c r="D279" s="55">
        <v>3438.8</v>
      </c>
      <c r="E279" s="60">
        <f>12 * YEARFRAC(Table2[[#This Row],[Sale Date]],$B$4,1)</f>
        <v>63.423094477407574</v>
      </c>
      <c r="F279" s="51">
        <f>EDATE(Table2[[#This Row],[Sale Date]],$B$5)</f>
        <v>44793</v>
      </c>
    </row>
    <row r="280" spans="1:6" hidden="1">
      <c r="A280" s="53">
        <v>42974</v>
      </c>
      <c r="B280" s="54" t="s">
        <v>898</v>
      </c>
      <c r="C280" s="54" t="s">
        <v>895</v>
      </c>
      <c r="D280" s="55">
        <v>4384.74</v>
      </c>
      <c r="E280" s="60">
        <f>12 * YEARFRAC(Table2[[#This Row],[Sale Date]],$B$4,1)</f>
        <v>63.193062528525786</v>
      </c>
      <c r="F280" s="51">
        <f>EDATE(Table2[[#This Row],[Sale Date]],$B$5)</f>
        <v>44800</v>
      </c>
    </row>
    <row r="281" spans="1:6" hidden="1">
      <c r="A281" s="53">
        <v>42974</v>
      </c>
      <c r="B281" s="54" t="s">
        <v>896</v>
      </c>
      <c r="C281" s="54" t="s">
        <v>893</v>
      </c>
      <c r="D281" s="55">
        <v>3608.69</v>
      </c>
      <c r="E281" s="60">
        <f>12 * YEARFRAC(Table2[[#This Row],[Sale Date]],$B$4,1)</f>
        <v>63.193062528525786</v>
      </c>
      <c r="F281" s="51">
        <f>EDATE(Table2[[#This Row],[Sale Date]],$B$5)</f>
        <v>44800</v>
      </c>
    </row>
    <row r="282" spans="1:6" hidden="1">
      <c r="A282" s="53">
        <v>42974</v>
      </c>
      <c r="B282" s="54" t="s">
        <v>894</v>
      </c>
      <c r="C282" s="54" t="s">
        <v>891</v>
      </c>
      <c r="D282" s="55">
        <v>417.02</v>
      </c>
      <c r="E282" s="60">
        <f>12 * YEARFRAC(Table2[[#This Row],[Sale Date]],$B$4,1)</f>
        <v>63.193062528525786</v>
      </c>
      <c r="F282" s="51">
        <f>EDATE(Table2[[#This Row],[Sale Date]],$B$5)</f>
        <v>44800</v>
      </c>
    </row>
    <row r="283" spans="1:6" hidden="1">
      <c r="A283" s="53">
        <v>42974</v>
      </c>
      <c r="B283" s="54" t="s">
        <v>892</v>
      </c>
      <c r="C283" s="54" t="s">
        <v>889</v>
      </c>
      <c r="D283" s="55">
        <v>3653.32</v>
      </c>
      <c r="E283" s="60">
        <f>12 * YEARFRAC(Table2[[#This Row],[Sale Date]],$B$4,1)</f>
        <v>63.193062528525786</v>
      </c>
      <c r="F283" s="51">
        <f>EDATE(Table2[[#This Row],[Sale Date]],$B$5)</f>
        <v>44800</v>
      </c>
    </row>
    <row r="284" spans="1:6" hidden="1">
      <c r="A284" s="53">
        <v>42974</v>
      </c>
      <c r="B284" s="54" t="s">
        <v>890</v>
      </c>
      <c r="C284" s="54" t="s">
        <v>887</v>
      </c>
      <c r="D284" s="55">
        <v>2167.17</v>
      </c>
      <c r="E284" s="60">
        <f>12 * YEARFRAC(Table2[[#This Row],[Sale Date]],$B$4,1)</f>
        <v>63.193062528525786</v>
      </c>
      <c r="F284" s="51">
        <f>EDATE(Table2[[#This Row],[Sale Date]],$B$5)</f>
        <v>44800</v>
      </c>
    </row>
    <row r="285" spans="1:6" hidden="1">
      <c r="A285" s="53">
        <v>42974</v>
      </c>
      <c r="B285" s="54" t="s">
        <v>888</v>
      </c>
      <c r="C285" s="54" t="s">
        <v>885</v>
      </c>
      <c r="D285" s="55">
        <v>3578.97</v>
      </c>
      <c r="E285" s="60">
        <f>12 * YEARFRAC(Table2[[#This Row],[Sale Date]],$B$4,1)</f>
        <v>63.193062528525786</v>
      </c>
      <c r="F285" s="51">
        <f>EDATE(Table2[[#This Row],[Sale Date]],$B$5)</f>
        <v>44800</v>
      </c>
    </row>
    <row r="286" spans="1:6" hidden="1">
      <c r="A286" s="53">
        <v>42974</v>
      </c>
      <c r="B286" s="54" t="s">
        <v>886</v>
      </c>
      <c r="C286" s="54" t="s">
        <v>883</v>
      </c>
      <c r="D286" s="55">
        <v>1404.52</v>
      </c>
      <c r="E286" s="60">
        <f>12 * YEARFRAC(Table2[[#This Row],[Sale Date]],$B$4,1)</f>
        <v>63.193062528525786</v>
      </c>
      <c r="F286" s="51">
        <f>EDATE(Table2[[#This Row],[Sale Date]],$B$5)</f>
        <v>44800</v>
      </c>
    </row>
    <row r="287" spans="1:6" hidden="1">
      <c r="A287" s="53">
        <v>42974</v>
      </c>
      <c r="B287" s="54" t="s">
        <v>884</v>
      </c>
      <c r="C287" s="54" t="s">
        <v>897</v>
      </c>
      <c r="D287" s="55">
        <v>1563.94</v>
      </c>
      <c r="E287" s="60">
        <f>12 * YEARFRAC(Table2[[#This Row],[Sale Date]],$B$4,1)</f>
        <v>63.193062528525786</v>
      </c>
      <c r="F287" s="51">
        <f>EDATE(Table2[[#This Row],[Sale Date]],$B$5)</f>
        <v>44800</v>
      </c>
    </row>
    <row r="288" spans="1:6" hidden="1">
      <c r="A288" s="53">
        <v>42981</v>
      </c>
      <c r="B288" s="54" t="s">
        <v>898</v>
      </c>
      <c r="C288" s="54" t="s">
        <v>895</v>
      </c>
      <c r="D288" s="55">
        <v>192.86</v>
      </c>
      <c r="E288" s="60">
        <f>12 * YEARFRAC(Table2[[#This Row],[Sale Date]],$B$4,1)</f>
        <v>62.963030579643998</v>
      </c>
      <c r="F288" s="51">
        <f>EDATE(Table2[[#This Row],[Sale Date]],$B$5)</f>
        <v>44807</v>
      </c>
    </row>
    <row r="289" spans="1:6" hidden="1">
      <c r="A289" s="53">
        <v>42981</v>
      </c>
      <c r="B289" s="54" t="s">
        <v>896</v>
      </c>
      <c r="C289" s="54" t="s">
        <v>893</v>
      </c>
      <c r="D289" s="55">
        <v>2968.57</v>
      </c>
      <c r="E289" s="60">
        <f>12 * YEARFRAC(Table2[[#This Row],[Sale Date]],$B$4,1)</f>
        <v>62.963030579643998</v>
      </c>
      <c r="F289" s="51">
        <f>EDATE(Table2[[#This Row],[Sale Date]],$B$5)</f>
        <v>44807</v>
      </c>
    </row>
    <row r="290" spans="1:6" hidden="1">
      <c r="A290" s="53">
        <v>42981</v>
      </c>
      <c r="B290" s="54" t="s">
        <v>894</v>
      </c>
      <c r="C290" s="54" t="s">
        <v>891</v>
      </c>
      <c r="D290" s="55">
        <v>4290.7299999999996</v>
      </c>
      <c r="E290" s="60">
        <f>12 * YEARFRAC(Table2[[#This Row],[Sale Date]],$B$4,1)</f>
        <v>62.963030579643998</v>
      </c>
      <c r="F290" s="51">
        <f>EDATE(Table2[[#This Row],[Sale Date]],$B$5)</f>
        <v>44807</v>
      </c>
    </row>
    <row r="291" spans="1:6" hidden="1">
      <c r="A291" s="53">
        <v>42981</v>
      </c>
      <c r="B291" s="54" t="s">
        <v>892</v>
      </c>
      <c r="C291" s="54" t="s">
        <v>889</v>
      </c>
      <c r="D291" s="55">
        <v>3206.86</v>
      </c>
      <c r="E291" s="60">
        <f>12 * YEARFRAC(Table2[[#This Row],[Sale Date]],$B$4,1)</f>
        <v>62.963030579643998</v>
      </c>
      <c r="F291" s="51">
        <f>EDATE(Table2[[#This Row],[Sale Date]],$B$5)</f>
        <v>44807</v>
      </c>
    </row>
    <row r="292" spans="1:6" hidden="1">
      <c r="A292" s="53">
        <v>42981</v>
      </c>
      <c r="B292" s="54" t="s">
        <v>890</v>
      </c>
      <c r="C292" s="54" t="s">
        <v>887</v>
      </c>
      <c r="D292" s="55">
        <v>1941.57</v>
      </c>
      <c r="E292" s="60">
        <f>12 * YEARFRAC(Table2[[#This Row],[Sale Date]],$B$4,1)</f>
        <v>62.963030579643998</v>
      </c>
      <c r="F292" s="51">
        <f>EDATE(Table2[[#This Row],[Sale Date]],$B$5)</f>
        <v>44807</v>
      </c>
    </row>
    <row r="293" spans="1:6" hidden="1">
      <c r="A293" s="53">
        <v>42981</v>
      </c>
      <c r="B293" s="54" t="s">
        <v>888</v>
      </c>
      <c r="C293" s="54" t="s">
        <v>885</v>
      </c>
      <c r="D293" s="55">
        <v>46.7</v>
      </c>
      <c r="E293" s="60">
        <f>12 * YEARFRAC(Table2[[#This Row],[Sale Date]],$B$4,1)</f>
        <v>62.963030579643998</v>
      </c>
      <c r="F293" s="51">
        <f>EDATE(Table2[[#This Row],[Sale Date]],$B$5)</f>
        <v>44807</v>
      </c>
    </row>
    <row r="294" spans="1:6" hidden="1">
      <c r="A294" s="53">
        <v>42981</v>
      </c>
      <c r="B294" s="54" t="s">
        <v>886</v>
      </c>
      <c r="C294" s="54" t="s">
        <v>883</v>
      </c>
      <c r="D294" s="55">
        <v>2799.08</v>
      </c>
      <c r="E294" s="60">
        <f>12 * YEARFRAC(Table2[[#This Row],[Sale Date]],$B$4,1)</f>
        <v>62.963030579643998</v>
      </c>
      <c r="F294" s="51">
        <f>EDATE(Table2[[#This Row],[Sale Date]],$B$5)</f>
        <v>44807</v>
      </c>
    </row>
    <row r="295" spans="1:6" hidden="1">
      <c r="A295" s="53">
        <v>42981</v>
      </c>
      <c r="B295" s="54" t="s">
        <v>884</v>
      </c>
      <c r="C295" s="54" t="s">
        <v>897</v>
      </c>
      <c r="D295" s="55">
        <v>4096.38</v>
      </c>
      <c r="E295" s="60">
        <f>12 * YEARFRAC(Table2[[#This Row],[Sale Date]],$B$4,1)</f>
        <v>62.963030579643998</v>
      </c>
      <c r="F295" s="51">
        <f>EDATE(Table2[[#This Row],[Sale Date]],$B$5)</f>
        <v>44807</v>
      </c>
    </row>
    <row r="296" spans="1:6" hidden="1">
      <c r="A296" s="53">
        <v>42988</v>
      </c>
      <c r="B296" s="54" t="s">
        <v>898</v>
      </c>
      <c r="C296" s="54" t="s">
        <v>895</v>
      </c>
      <c r="D296" s="55">
        <v>1626.88</v>
      </c>
      <c r="E296" s="60">
        <f>12 * YEARFRAC(Table2[[#This Row],[Sale Date]],$B$4,1)</f>
        <v>62.732998630762204</v>
      </c>
      <c r="F296" s="51">
        <f>EDATE(Table2[[#This Row],[Sale Date]],$B$5)</f>
        <v>44814</v>
      </c>
    </row>
    <row r="297" spans="1:6" hidden="1">
      <c r="A297" s="53">
        <v>42988</v>
      </c>
      <c r="B297" s="54" t="s">
        <v>896</v>
      </c>
      <c r="C297" s="54" t="s">
        <v>893</v>
      </c>
      <c r="D297" s="55">
        <v>2222.1999999999998</v>
      </c>
      <c r="E297" s="60">
        <f>12 * YEARFRAC(Table2[[#This Row],[Sale Date]],$B$4,1)</f>
        <v>62.732998630762204</v>
      </c>
      <c r="F297" s="51">
        <f>EDATE(Table2[[#This Row],[Sale Date]],$B$5)</f>
        <v>44814</v>
      </c>
    </row>
    <row r="298" spans="1:6" hidden="1">
      <c r="A298" s="53">
        <v>42988</v>
      </c>
      <c r="B298" s="54" t="s">
        <v>894</v>
      </c>
      <c r="C298" s="54" t="s">
        <v>891</v>
      </c>
      <c r="D298" s="55">
        <v>4577.71</v>
      </c>
      <c r="E298" s="60">
        <f>12 * YEARFRAC(Table2[[#This Row],[Sale Date]],$B$4,1)</f>
        <v>62.732998630762204</v>
      </c>
      <c r="F298" s="51">
        <f>EDATE(Table2[[#This Row],[Sale Date]],$B$5)</f>
        <v>44814</v>
      </c>
    </row>
    <row r="299" spans="1:6" hidden="1">
      <c r="A299" s="53">
        <v>42988</v>
      </c>
      <c r="B299" s="54" t="s">
        <v>892</v>
      </c>
      <c r="C299" s="54" t="s">
        <v>889</v>
      </c>
      <c r="D299" s="55">
        <v>3291.86</v>
      </c>
      <c r="E299" s="60">
        <f>12 * YEARFRAC(Table2[[#This Row],[Sale Date]],$B$4,1)</f>
        <v>62.732998630762204</v>
      </c>
      <c r="F299" s="51">
        <f>EDATE(Table2[[#This Row],[Sale Date]],$B$5)</f>
        <v>44814</v>
      </c>
    </row>
    <row r="300" spans="1:6" hidden="1">
      <c r="A300" s="53">
        <v>42988</v>
      </c>
      <c r="B300" s="54" t="s">
        <v>890</v>
      </c>
      <c r="C300" s="54" t="s">
        <v>887</v>
      </c>
      <c r="D300" s="55">
        <v>2937.41</v>
      </c>
      <c r="E300" s="60">
        <f>12 * YEARFRAC(Table2[[#This Row],[Sale Date]],$B$4,1)</f>
        <v>62.732998630762204</v>
      </c>
      <c r="F300" s="51">
        <f>EDATE(Table2[[#This Row],[Sale Date]],$B$5)</f>
        <v>44814</v>
      </c>
    </row>
    <row r="301" spans="1:6" hidden="1">
      <c r="A301" s="53">
        <v>42988</v>
      </c>
      <c r="B301" s="54" t="s">
        <v>888</v>
      </c>
      <c r="C301" s="54" t="s">
        <v>885</v>
      </c>
      <c r="D301" s="55">
        <v>4519.4799999999996</v>
      </c>
      <c r="E301" s="60">
        <f>12 * YEARFRAC(Table2[[#This Row],[Sale Date]],$B$4,1)</f>
        <v>62.732998630762204</v>
      </c>
      <c r="F301" s="51">
        <f>EDATE(Table2[[#This Row],[Sale Date]],$B$5)</f>
        <v>44814</v>
      </c>
    </row>
    <row r="302" spans="1:6" hidden="1">
      <c r="A302" s="53">
        <v>42988</v>
      </c>
      <c r="B302" s="54" t="s">
        <v>886</v>
      </c>
      <c r="C302" s="54" t="s">
        <v>883</v>
      </c>
      <c r="D302" s="55">
        <v>973.1</v>
      </c>
      <c r="E302" s="60">
        <f>12 * YEARFRAC(Table2[[#This Row],[Sale Date]],$B$4,1)</f>
        <v>62.732998630762204</v>
      </c>
      <c r="F302" s="51">
        <f>EDATE(Table2[[#This Row],[Sale Date]],$B$5)</f>
        <v>44814</v>
      </c>
    </row>
    <row r="303" spans="1:6" hidden="1">
      <c r="A303" s="53">
        <v>42988</v>
      </c>
      <c r="B303" s="54" t="s">
        <v>884</v>
      </c>
      <c r="C303" s="54" t="s">
        <v>897</v>
      </c>
      <c r="D303" s="55">
        <v>3881.11</v>
      </c>
      <c r="E303" s="60">
        <f>12 * YEARFRAC(Table2[[#This Row],[Sale Date]],$B$4,1)</f>
        <v>62.732998630762204</v>
      </c>
      <c r="F303" s="51">
        <f>EDATE(Table2[[#This Row],[Sale Date]],$B$5)</f>
        <v>44814</v>
      </c>
    </row>
    <row r="304" spans="1:6" hidden="1">
      <c r="A304" s="53">
        <v>42995</v>
      </c>
      <c r="B304" s="54" t="s">
        <v>898</v>
      </c>
      <c r="C304" s="54" t="s">
        <v>895</v>
      </c>
      <c r="D304" s="55">
        <v>261.47000000000003</v>
      </c>
      <c r="E304" s="60">
        <f>12 * YEARFRAC(Table2[[#This Row],[Sale Date]],$B$4,1)</f>
        <v>62.502966681880423</v>
      </c>
      <c r="F304" s="51">
        <f>EDATE(Table2[[#This Row],[Sale Date]],$B$5)</f>
        <v>44821</v>
      </c>
    </row>
    <row r="305" spans="1:6" hidden="1">
      <c r="A305" s="53">
        <v>42995</v>
      </c>
      <c r="B305" s="54" t="s">
        <v>896</v>
      </c>
      <c r="C305" s="54" t="s">
        <v>893</v>
      </c>
      <c r="D305" s="55">
        <v>4474.47</v>
      </c>
      <c r="E305" s="60">
        <f>12 * YEARFRAC(Table2[[#This Row],[Sale Date]],$B$4,1)</f>
        <v>62.502966681880423</v>
      </c>
      <c r="F305" s="51">
        <f>EDATE(Table2[[#This Row],[Sale Date]],$B$5)</f>
        <v>44821</v>
      </c>
    </row>
    <row r="306" spans="1:6" hidden="1">
      <c r="A306" s="53">
        <v>42995</v>
      </c>
      <c r="B306" s="54" t="s">
        <v>894</v>
      </c>
      <c r="C306" s="54" t="s">
        <v>891</v>
      </c>
      <c r="D306" s="55">
        <v>3700.39</v>
      </c>
      <c r="E306" s="60">
        <f>12 * YEARFRAC(Table2[[#This Row],[Sale Date]],$B$4,1)</f>
        <v>62.502966681880423</v>
      </c>
      <c r="F306" s="51">
        <f>EDATE(Table2[[#This Row],[Sale Date]],$B$5)</f>
        <v>44821</v>
      </c>
    </row>
    <row r="307" spans="1:6" hidden="1">
      <c r="A307" s="53">
        <v>42995</v>
      </c>
      <c r="B307" s="54" t="s">
        <v>892</v>
      </c>
      <c r="C307" s="54" t="s">
        <v>889</v>
      </c>
      <c r="D307" s="55">
        <v>1778.6</v>
      </c>
      <c r="E307" s="60">
        <f>12 * YEARFRAC(Table2[[#This Row],[Sale Date]],$B$4,1)</f>
        <v>62.502966681880423</v>
      </c>
      <c r="F307" s="51">
        <f>EDATE(Table2[[#This Row],[Sale Date]],$B$5)</f>
        <v>44821</v>
      </c>
    </row>
    <row r="308" spans="1:6" hidden="1">
      <c r="A308" s="53">
        <v>42995</v>
      </c>
      <c r="B308" s="54" t="s">
        <v>890</v>
      </c>
      <c r="C308" s="54" t="s">
        <v>887</v>
      </c>
      <c r="D308" s="55">
        <v>4391.96</v>
      </c>
      <c r="E308" s="60">
        <f>12 * YEARFRAC(Table2[[#This Row],[Sale Date]],$B$4,1)</f>
        <v>62.502966681880423</v>
      </c>
      <c r="F308" s="51">
        <f>EDATE(Table2[[#This Row],[Sale Date]],$B$5)</f>
        <v>44821</v>
      </c>
    </row>
    <row r="309" spans="1:6" hidden="1">
      <c r="A309" s="53">
        <v>42995</v>
      </c>
      <c r="B309" s="54" t="s">
        <v>888</v>
      </c>
      <c r="C309" s="54" t="s">
        <v>885</v>
      </c>
      <c r="D309" s="55">
        <v>3881.05</v>
      </c>
      <c r="E309" s="60">
        <f>12 * YEARFRAC(Table2[[#This Row],[Sale Date]],$B$4,1)</f>
        <v>62.502966681880423</v>
      </c>
      <c r="F309" s="51">
        <f>EDATE(Table2[[#This Row],[Sale Date]],$B$5)</f>
        <v>44821</v>
      </c>
    </row>
    <row r="310" spans="1:6" hidden="1">
      <c r="A310" s="53">
        <v>42995</v>
      </c>
      <c r="B310" s="54" t="s">
        <v>886</v>
      </c>
      <c r="C310" s="54" t="s">
        <v>883</v>
      </c>
      <c r="D310" s="55">
        <v>2541.14</v>
      </c>
      <c r="E310" s="60">
        <f>12 * YEARFRAC(Table2[[#This Row],[Sale Date]],$B$4,1)</f>
        <v>62.502966681880423</v>
      </c>
      <c r="F310" s="51">
        <f>EDATE(Table2[[#This Row],[Sale Date]],$B$5)</f>
        <v>44821</v>
      </c>
    </row>
    <row r="311" spans="1:6" hidden="1">
      <c r="A311" s="53">
        <v>42995</v>
      </c>
      <c r="B311" s="54" t="s">
        <v>884</v>
      </c>
      <c r="C311" s="54" t="s">
        <v>897</v>
      </c>
      <c r="D311" s="55">
        <v>18.29</v>
      </c>
      <c r="E311" s="60">
        <f>12 * YEARFRAC(Table2[[#This Row],[Sale Date]],$B$4,1)</f>
        <v>62.502966681880423</v>
      </c>
      <c r="F311" s="51">
        <f>EDATE(Table2[[#This Row],[Sale Date]],$B$5)</f>
        <v>44821</v>
      </c>
    </row>
    <row r="312" spans="1:6" hidden="1">
      <c r="A312" s="53">
        <v>43002</v>
      </c>
      <c r="B312" s="54" t="s">
        <v>898</v>
      </c>
      <c r="C312" s="54" t="s">
        <v>897</v>
      </c>
      <c r="D312" s="55">
        <v>3458.04</v>
      </c>
      <c r="E312" s="60">
        <f>12 * YEARFRAC(Table2[[#This Row],[Sale Date]],$B$4,1)</f>
        <v>62.272934732998621</v>
      </c>
      <c r="F312" s="51">
        <f>EDATE(Table2[[#This Row],[Sale Date]],$B$5)</f>
        <v>44828</v>
      </c>
    </row>
    <row r="313" spans="1:6" hidden="1">
      <c r="A313" s="53">
        <v>43002</v>
      </c>
      <c r="B313" s="54" t="s">
        <v>896</v>
      </c>
      <c r="C313" s="54" t="s">
        <v>895</v>
      </c>
      <c r="D313" s="55">
        <v>3499.86</v>
      </c>
      <c r="E313" s="60">
        <f>12 * YEARFRAC(Table2[[#This Row],[Sale Date]],$B$4,1)</f>
        <v>62.272934732998621</v>
      </c>
      <c r="F313" s="51">
        <f>EDATE(Table2[[#This Row],[Sale Date]],$B$5)</f>
        <v>44828</v>
      </c>
    </row>
    <row r="314" spans="1:6" hidden="1">
      <c r="A314" s="53">
        <v>43002</v>
      </c>
      <c r="B314" s="54" t="s">
        <v>894</v>
      </c>
      <c r="C314" s="54" t="s">
        <v>893</v>
      </c>
      <c r="D314" s="55">
        <v>4379.29</v>
      </c>
      <c r="E314" s="60">
        <f>12 * YEARFRAC(Table2[[#This Row],[Sale Date]],$B$4,1)</f>
        <v>62.272934732998621</v>
      </c>
      <c r="F314" s="51">
        <f>EDATE(Table2[[#This Row],[Sale Date]],$B$5)</f>
        <v>44828</v>
      </c>
    </row>
    <row r="315" spans="1:6" hidden="1">
      <c r="A315" s="53">
        <v>43002</v>
      </c>
      <c r="B315" s="54" t="s">
        <v>892</v>
      </c>
      <c r="C315" s="54" t="s">
        <v>891</v>
      </c>
      <c r="D315" s="55">
        <v>4615.42</v>
      </c>
      <c r="E315" s="60">
        <f>12 * YEARFRAC(Table2[[#This Row],[Sale Date]],$B$4,1)</f>
        <v>62.272934732998621</v>
      </c>
      <c r="F315" s="51">
        <f>EDATE(Table2[[#This Row],[Sale Date]],$B$5)</f>
        <v>44828</v>
      </c>
    </row>
    <row r="316" spans="1:6" hidden="1">
      <c r="A316" s="53">
        <v>43002</v>
      </c>
      <c r="B316" s="54" t="s">
        <v>890</v>
      </c>
      <c r="C316" s="54" t="s">
        <v>889</v>
      </c>
      <c r="D316" s="55">
        <v>2475.31</v>
      </c>
      <c r="E316" s="60">
        <f>12 * YEARFRAC(Table2[[#This Row],[Sale Date]],$B$4,1)</f>
        <v>62.272934732998621</v>
      </c>
      <c r="F316" s="51">
        <f>EDATE(Table2[[#This Row],[Sale Date]],$B$5)</f>
        <v>44828</v>
      </c>
    </row>
    <row r="317" spans="1:6" hidden="1">
      <c r="A317" s="53">
        <v>43002</v>
      </c>
      <c r="B317" s="54" t="s">
        <v>888</v>
      </c>
      <c r="C317" s="54" t="s">
        <v>887</v>
      </c>
      <c r="D317" s="55">
        <v>1478.06</v>
      </c>
      <c r="E317" s="60">
        <f>12 * YEARFRAC(Table2[[#This Row],[Sale Date]],$B$4,1)</f>
        <v>62.272934732998621</v>
      </c>
      <c r="F317" s="51">
        <f>EDATE(Table2[[#This Row],[Sale Date]],$B$5)</f>
        <v>44828</v>
      </c>
    </row>
    <row r="318" spans="1:6" hidden="1">
      <c r="A318" s="53">
        <v>43002</v>
      </c>
      <c r="B318" s="54" t="s">
        <v>886</v>
      </c>
      <c r="C318" s="54" t="s">
        <v>885</v>
      </c>
      <c r="D318" s="55">
        <v>4998.71</v>
      </c>
      <c r="E318" s="60">
        <f>12 * YEARFRAC(Table2[[#This Row],[Sale Date]],$B$4,1)</f>
        <v>62.272934732998621</v>
      </c>
      <c r="F318" s="51">
        <f>EDATE(Table2[[#This Row],[Sale Date]],$B$5)</f>
        <v>44828</v>
      </c>
    </row>
    <row r="319" spans="1:6" hidden="1">
      <c r="A319" s="53">
        <v>43002</v>
      </c>
      <c r="B319" s="54" t="s">
        <v>884</v>
      </c>
      <c r="C319" s="54" t="s">
        <v>883</v>
      </c>
      <c r="D319" s="55">
        <v>83.41</v>
      </c>
      <c r="E319" s="60">
        <f>12 * YEARFRAC(Table2[[#This Row],[Sale Date]],$B$4,1)</f>
        <v>62.272934732998621</v>
      </c>
      <c r="F319" s="51">
        <f>EDATE(Table2[[#This Row],[Sale Date]],$B$5)</f>
        <v>44828</v>
      </c>
    </row>
    <row r="320" spans="1:6" hidden="1">
      <c r="A320" s="53">
        <v>43009</v>
      </c>
      <c r="B320" s="54" t="s">
        <v>898</v>
      </c>
      <c r="C320" s="54" t="s">
        <v>897</v>
      </c>
      <c r="D320" s="55">
        <v>3954.53</v>
      </c>
      <c r="E320" s="60">
        <f>12 * YEARFRAC(Table2[[#This Row],[Sale Date]],$B$4,1)</f>
        <v>62.042902784116841</v>
      </c>
      <c r="F320" s="51">
        <f>EDATE(Table2[[#This Row],[Sale Date]],$B$5)</f>
        <v>44835</v>
      </c>
    </row>
    <row r="321" spans="1:6" hidden="1">
      <c r="A321" s="53">
        <v>43009</v>
      </c>
      <c r="B321" s="54" t="s">
        <v>896</v>
      </c>
      <c r="C321" s="54" t="s">
        <v>895</v>
      </c>
      <c r="D321" s="55">
        <v>1780.19</v>
      </c>
      <c r="E321" s="60">
        <f>12 * YEARFRAC(Table2[[#This Row],[Sale Date]],$B$4,1)</f>
        <v>62.042902784116841</v>
      </c>
      <c r="F321" s="51">
        <f>EDATE(Table2[[#This Row],[Sale Date]],$B$5)</f>
        <v>44835</v>
      </c>
    </row>
    <row r="322" spans="1:6" hidden="1">
      <c r="A322" s="53">
        <v>43009</v>
      </c>
      <c r="B322" s="54" t="s">
        <v>894</v>
      </c>
      <c r="C322" s="54" t="s">
        <v>893</v>
      </c>
      <c r="D322" s="55">
        <v>2178.2600000000002</v>
      </c>
      <c r="E322" s="60">
        <f>12 * YEARFRAC(Table2[[#This Row],[Sale Date]],$B$4,1)</f>
        <v>62.042902784116841</v>
      </c>
      <c r="F322" s="51">
        <f>EDATE(Table2[[#This Row],[Sale Date]],$B$5)</f>
        <v>44835</v>
      </c>
    </row>
    <row r="323" spans="1:6" hidden="1">
      <c r="A323" s="53">
        <v>43009</v>
      </c>
      <c r="B323" s="54" t="s">
        <v>892</v>
      </c>
      <c r="C323" s="54" t="s">
        <v>891</v>
      </c>
      <c r="D323" s="55">
        <v>35.97</v>
      </c>
      <c r="E323" s="60">
        <f>12 * YEARFRAC(Table2[[#This Row],[Sale Date]],$B$4,1)</f>
        <v>62.042902784116841</v>
      </c>
      <c r="F323" s="51">
        <f>EDATE(Table2[[#This Row],[Sale Date]],$B$5)</f>
        <v>44835</v>
      </c>
    </row>
    <row r="324" spans="1:6" hidden="1">
      <c r="A324" s="53">
        <v>43009</v>
      </c>
      <c r="B324" s="54" t="s">
        <v>890</v>
      </c>
      <c r="C324" s="54" t="s">
        <v>889</v>
      </c>
      <c r="D324" s="55">
        <v>953.42</v>
      </c>
      <c r="E324" s="60">
        <f>12 * YEARFRAC(Table2[[#This Row],[Sale Date]],$B$4,1)</f>
        <v>62.042902784116841</v>
      </c>
      <c r="F324" s="51">
        <f>EDATE(Table2[[#This Row],[Sale Date]],$B$5)</f>
        <v>44835</v>
      </c>
    </row>
    <row r="325" spans="1:6" hidden="1">
      <c r="A325" s="53">
        <v>43009</v>
      </c>
      <c r="B325" s="54" t="s">
        <v>888</v>
      </c>
      <c r="C325" s="54" t="s">
        <v>887</v>
      </c>
      <c r="D325" s="55">
        <v>1685.62</v>
      </c>
      <c r="E325" s="60">
        <f>12 * YEARFRAC(Table2[[#This Row],[Sale Date]],$B$4,1)</f>
        <v>62.042902784116841</v>
      </c>
      <c r="F325" s="51">
        <f>EDATE(Table2[[#This Row],[Sale Date]],$B$5)</f>
        <v>44835</v>
      </c>
    </row>
    <row r="326" spans="1:6" hidden="1">
      <c r="A326" s="53">
        <v>43009</v>
      </c>
      <c r="B326" s="54" t="s">
        <v>886</v>
      </c>
      <c r="C326" s="54" t="s">
        <v>885</v>
      </c>
      <c r="D326" s="55">
        <v>1000.52</v>
      </c>
      <c r="E326" s="60">
        <f>12 * YEARFRAC(Table2[[#This Row],[Sale Date]],$B$4,1)</f>
        <v>62.042902784116841</v>
      </c>
      <c r="F326" s="51">
        <f>EDATE(Table2[[#This Row],[Sale Date]],$B$5)</f>
        <v>44835</v>
      </c>
    </row>
    <row r="327" spans="1:6" hidden="1">
      <c r="A327" s="53">
        <v>43009</v>
      </c>
      <c r="B327" s="54" t="s">
        <v>884</v>
      </c>
      <c r="C327" s="54" t="s">
        <v>883</v>
      </c>
      <c r="D327" s="55">
        <v>851.71</v>
      </c>
      <c r="E327" s="60">
        <f>12 * YEARFRAC(Table2[[#This Row],[Sale Date]],$B$4,1)</f>
        <v>62.042902784116841</v>
      </c>
      <c r="F327" s="51">
        <f>EDATE(Table2[[#This Row],[Sale Date]],$B$5)</f>
        <v>44835</v>
      </c>
    </row>
    <row r="328" spans="1:6" hidden="1">
      <c r="A328" s="53">
        <v>43016</v>
      </c>
      <c r="B328" s="54" t="s">
        <v>898</v>
      </c>
      <c r="C328" s="54" t="s">
        <v>897</v>
      </c>
      <c r="D328" s="55">
        <v>1577.79</v>
      </c>
      <c r="E328" s="60">
        <f>12 * YEARFRAC(Table2[[#This Row],[Sale Date]],$B$4,1)</f>
        <v>61.812870835235046</v>
      </c>
      <c r="F328" s="51">
        <f>EDATE(Table2[[#This Row],[Sale Date]],$B$5)</f>
        <v>44842</v>
      </c>
    </row>
    <row r="329" spans="1:6" hidden="1">
      <c r="A329" s="53">
        <v>43016</v>
      </c>
      <c r="B329" s="54" t="s">
        <v>896</v>
      </c>
      <c r="C329" s="54" t="s">
        <v>895</v>
      </c>
      <c r="D329" s="55">
        <v>3092.82</v>
      </c>
      <c r="E329" s="60">
        <f>12 * YEARFRAC(Table2[[#This Row],[Sale Date]],$B$4,1)</f>
        <v>61.812870835235046</v>
      </c>
      <c r="F329" s="51">
        <f>EDATE(Table2[[#This Row],[Sale Date]],$B$5)</f>
        <v>44842</v>
      </c>
    </row>
    <row r="330" spans="1:6" hidden="1">
      <c r="A330" s="53">
        <v>43016</v>
      </c>
      <c r="B330" s="54" t="s">
        <v>894</v>
      </c>
      <c r="C330" s="54" t="s">
        <v>893</v>
      </c>
      <c r="D330" s="55">
        <v>2749.43</v>
      </c>
      <c r="E330" s="60">
        <f>12 * YEARFRAC(Table2[[#This Row],[Sale Date]],$B$4,1)</f>
        <v>61.812870835235046</v>
      </c>
      <c r="F330" s="51">
        <f>EDATE(Table2[[#This Row],[Sale Date]],$B$5)</f>
        <v>44842</v>
      </c>
    </row>
    <row r="331" spans="1:6" hidden="1">
      <c r="A331" s="53">
        <v>43016</v>
      </c>
      <c r="B331" s="54" t="s">
        <v>892</v>
      </c>
      <c r="C331" s="54" t="s">
        <v>891</v>
      </c>
      <c r="D331" s="55">
        <v>1729.46</v>
      </c>
      <c r="E331" s="60">
        <f>12 * YEARFRAC(Table2[[#This Row],[Sale Date]],$B$4,1)</f>
        <v>61.812870835235046</v>
      </c>
      <c r="F331" s="51">
        <f>EDATE(Table2[[#This Row],[Sale Date]],$B$5)</f>
        <v>44842</v>
      </c>
    </row>
    <row r="332" spans="1:6" hidden="1">
      <c r="A332" s="53">
        <v>43016</v>
      </c>
      <c r="B332" s="54" t="s">
        <v>890</v>
      </c>
      <c r="C332" s="54" t="s">
        <v>889</v>
      </c>
      <c r="D332" s="55">
        <v>3392.39</v>
      </c>
      <c r="E332" s="60">
        <f>12 * YEARFRAC(Table2[[#This Row],[Sale Date]],$B$4,1)</f>
        <v>61.812870835235046</v>
      </c>
      <c r="F332" s="51">
        <f>EDATE(Table2[[#This Row],[Sale Date]],$B$5)</f>
        <v>44842</v>
      </c>
    </row>
    <row r="333" spans="1:6" hidden="1">
      <c r="A333" s="53">
        <v>43016</v>
      </c>
      <c r="B333" s="54" t="s">
        <v>888</v>
      </c>
      <c r="C333" s="54" t="s">
        <v>887</v>
      </c>
      <c r="D333" s="55">
        <v>899.38</v>
      </c>
      <c r="E333" s="60">
        <f>12 * YEARFRAC(Table2[[#This Row],[Sale Date]],$B$4,1)</f>
        <v>61.812870835235046</v>
      </c>
      <c r="F333" s="51">
        <f>EDATE(Table2[[#This Row],[Sale Date]],$B$5)</f>
        <v>44842</v>
      </c>
    </row>
    <row r="334" spans="1:6" hidden="1">
      <c r="A334" s="53">
        <v>43016</v>
      </c>
      <c r="B334" s="54" t="s">
        <v>886</v>
      </c>
      <c r="C334" s="54" t="s">
        <v>885</v>
      </c>
      <c r="D334" s="55">
        <v>675.43</v>
      </c>
      <c r="E334" s="60">
        <f>12 * YEARFRAC(Table2[[#This Row],[Sale Date]],$B$4,1)</f>
        <v>61.812870835235046</v>
      </c>
      <c r="F334" s="51">
        <f>EDATE(Table2[[#This Row],[Sale Date]],$B$5)</f>
        <v>44842</v>
      </c>
    </row>
    <row r="335" spans="1:6" hidden="1">
      <c r="A335" s="53">
        <v>43016</v>
      </c>
      <c r="B335" s="54" t="s">
        <v>884</v>
      </c>
      <c r="C335" s="54" t="s">
        <v>883</v>
      </c>
      <c r="D335" s="55">
        <v>794.82</v>
      </c>
      <c r="E335" s="60">
        <f>12 * YEARFRAC(Table2[[#This Row],[Sale Date]],$B$4,1)</f>
        <v>61.812870835235046</v>
      </c>
      <c r="F335" s="51">
        <f>EDATE(Table2[[#This Row],[Sale Date]],$B$5)</f>
        <v>44842</v>
      </c>
    </row>
    <row r="336" spans="1:6" hidden="1">
      <c r="A336" s="53">
        <v>43023</v>
      </c>
      <c r="B336" s="54" t="s">
        <v>898</v>
      </c>
      <c r="C336" s="54" t="s">
        <v>897</v>
      </c>
      <c r="D336" s="55">
        <v>268.95</v>
      </c>
      <c r="E336" s="60">
        <f>12 * YEARFRAC(Table2[[#This Row],[Sale Date]],$B$4,1)</f>
        <v>61.582838886353258</v>
      </c>
      <c r="F336" s="51">
        <f>EDATE(Table2[[#This Row],[Sale Date]],$B$5)</f>
        <v>44849</v>
      </c>
    </row>
    <row r="337" spans="1:6" hidden="1">
      <c r="A337" s="53">
        <v>43023</v>
      </c>
      <c r="B337" s="54" t="s">
        <v>896</v>
      </c>
      <c r="C337" s="54" t="s">
        <v>895</v>
      </c>
      <c r="D337" s="55">
        <v>417.29</v>
      </c>
      <c r="E337" s="60">
        <f>12 * YEARFRAC(Table2[[#This Row],[Sale Date]],$B$4,1)</f>
        <v>61.582838886353258</v>
      </c>
      <c r="F337" s="51">
        <f>EDATE(Table2[[#This Row],[Sale Date]],$B$5)</f>
        <v>44849</v>
      </c>
    </row>
    <row r="338" spans="1:6" hidden="1">
      <c r="A338" s="53">
        <v>43023</v>
      </c>
      <c r="B338" s="54" t="s">
        <v>894</v>
      </c>
      <c r="C338" s="54" t="s">
        <v>893</v>
      </c>
      <c r="D338" s="55">
        <v>136.54</v>
      </c>
      <c r="E338" s="60">
        <f>12 * YEARFRAC(Table2[[#This Row],[Sale Date]],$B$4,1)</f>
        <v>61.582838886353258</v>
      </c>
      <c r="F338" s="51">
        <f>EDATE(Table2[[#This Row],[Sale Date]],$B$5)</f>
        <v>44849</v>
      </c>
    </row>
    <row r="339" spans="1:6" hidden="1">
      <c r="A339" s="53">
        <v>43023</v>
      </c>
      <c r="B339" s="54" t="s">
        <v>892</v>
      </c>
      <c r="C339" s="54" t="s">
        <v>891</v>
      </c>
      <c r="D339" s="55">
        <v>3401.84</v>
      </c>
      <c r="E339" s="60">
        <f>12 * YEARFRAC(Table2[[#This Row],[Sale Date]],$B$4,1)</f>
        <v>61.582838886353258</v>
      </c>
      <c r="F339" s="51">
        <f>EDATE(Table2[[#This Row],[Sale Date]],$B$5)</f>
        <v>44849</v>
      </c>
    </row>
    <row r="340" spans="1:6" hidden="1">
      <c r="A340" s="53">
        <v>43023</v>
      </c>
      <c r="B340" s="54" t="s">
        <v>890</v>
      </c>
      <c r="C340" s="54" t="s">
        <v>889</v>
      </c>
      <c r="D340" s="55">
        <v>1445.06</v>
      </c>
      <c r="E340" s="60">
        <f>12 * YEARFRAC(Table2[[#This Row],[Sale Date]],$B$4,1)</f>
        <v>61.582838886353258</v>
      </c>
      <c r="F340" s="51">
        <f>EDATE(Table2[[#This Row],[Sale Date]],$B$5)</f>
        <v>44849</v>
      </c>
    </row>
    <row r="341" spans="1:6" hidden="1">
      <c r="A341" s="53">
        <v>43023</v>
      </c>
      <c r="B341" s="54" t="s">
        <v>888</v>
      </c>
      <c r="C341" s="54" t="s">
        <v>887</v>
      </c>
      <c r="D341" s="55">
        <v>3226</v>
      </c>
      <c r="E341" s="60">
        <f>12 * YEARFRAC(Table2[[#This Row],[Sale Date]],$B$4,1)</f>
        <v>61.582838886353258</v>
      </c>
      <c r="F341" s="51">
        <f>EDATE(Table2[[#This Row],[Sale Date]],$B$5)</f>
        <v>44849</v>
      </c>
    </row>
    <row r="342" spans="1:6" hidden="1">
      <c r="A342" s="53">
        <v>43023</v>
      </c>
      <c r="B342" s="54" t="s">
        <v>886</v>
      </c>
      <c r="C342" s="54" t="s">
        <v>885</v>
      </c>
      <c r="D342" s="55">
        <v>3661.7</v>
      </c>
      <c r="E342" s="60">
        <f>12 * YEARFRAC(Table2[[#This Row],[Sale Date]],$B$4,1)</f>
        <v>61.582838886353258</v>
      </c>
      <c r="F342" s="51">
        <f>EDATE(Table2[[#This Row],[Sale Date]],$B$5)</f>
        <v>44849</v>
      </c>
    </row>
    <row r="343" spans="1:6" hidden="1">
      <c r="A343" s="53">
        <v>43023</v>
      </c>
      <c r="B343" s="54" t="s">
        <v>884</v>
      </c>
      <c r="C343" s="54" t="s">
        <v>883</v>
      </c>
      <c r="D343" s="55">
        <v>2150.52</v>
      </c>
      <c r="E343" s="60">
        <f>12 * YEARFRAC(Table2[[#This Row],[Sale Date]],$B$4,1)</f>
        <v>61.582838886353258</v>
      </c>
      <c r="F343" s="51">
        <f>EDATE(Table2[[#This Row],[Sale Date]],$B$5)</f>
        <v>44849</v>
      </c>
    </row>
    <row r="344" spans="1:6" hidden="1">
      <c r="A344" s="53">
        <v>43030</v>
      </c>
      <c r="B344" s="54" t="s">
        <v>898</v>
      </c>
      <c r="C344" s="54" t="s">
        <v>897</v>
      </c>
      <c r="D344" s="55">
        <v>4533.2700000000004</v>
      </c>
      <c r="E344" s="60">
        <f>12 * YEARFRAC(Table2[[#This Row],[Sale Date]],$B$4,1)</f>
        <v>61.35280693747147</v>
      </c>
      <c r="F344" s="51">
        <f>EDATE(Table2[[#This Row],[Sale Date]],$B$5)</f>
        <v>44856</v>
      </c>
    </row>
    <row r="345" spans="1:6" hidden="1">
      <c r="A345" s="53">
        <v>43030</v>
      </c>
      <c r="B345" s="54" t="s">
        <v>896</v>
      </c>
      <c r="C345" s="54" t="s">
        <v>895</v>
      </c>
      <c r="D345" s="55">
        <v>2678.85</v>
      </c>
      <c r="E345" s="60">
        <f>12 * YEARFRAC(Table2[[#This Row],[Sale Date]],$B$4,1)</f>
        <v>61.35280693747147</v>
      </c>
      <c r="F345" s="51">
        <f>EDATE(Table2[[#This Row],[Sale Date]],$B$5)</f>
        <v>44856</v>
      </c>
    </row>
    <row r="346" spans="1:6" hidden="1">
      <c r="A346" s="53">
        <v>43030</v>
      </c>
      <c r="B346" s="54" t="s">
        <v>894</v>
      </c>
      <c r="C346" s="54" t="s">
        <v>893</v>
      </c>
      <c r="D346" s="55">
        <v>1586.81</v>
      </c>
      <c r="E346" s="60">
        <f>12 * YEARFRAC(Table2[[#This Row],[Sale Date]],$B$4,1)</f>
        <v>61.35280693747147</v>
      </c>
      <c r="F346" s="51">
        <f>EDATE(Table2[[#This Row],[Sale Date]],$B$5)</f>
        <v>44856</v>
      </c>
    </row>
    <row r="347" spans="1:6" hidden="1">
      <c r="A347" s="53">
        <v>43030</v>
      </c>
      <c r="B347" s="54" t="s">
        <v>892</v>
      </c>
      <c r="C347" s="54" t="s">
        <v>891</v>
      </c>
      <c r="D347" s="55">
        <v>2620.92</v>
      </c>
      <c r="E347" s="60">
        <f>12 * YEARFRAC(Table2[[#This Row],[Sale Date]],$B$4,1)</f>
        <v>61.35280693747147</v>
      </c>
      <c r="F347" s="51">
        <f>EDATE(Table2[[#This Row],[Sale Date]],$B$5)</f>
        <v>44856</v>
      </c>
    </row>
    <row r="348" spans="1:6" hidden="1">
      <c r="A348" s="53">
        <v>43030</v>
      </c>
      <c r="B348" s="54" t="s">
        <v>890</v>
      </c>
      <c r="C348" s="54" t="s">
        <v>889</v>
      </c>
      <c r="D348" s="55">
        <v>86.59</v>
      </c>
      <c r="E348" s="60">
        <f>12 * YEARFRAC(Table2[[#This Row],[Sale Date]],$B$4,1)</f>
        <v>61.35280693747147</v>
      </c>
      <c r="F348" s="51">
        <f>EDATE(Table2[[#This Row],[Sale Date]],$B$5)</f>
        <v>44856</v>
      </c>
    </row>
    <row r="349" spans="1:6" hidden="1">
      <c r="A349" s="53">
        <v>43030</v>
      </c>
      <c r="B349" s="54" t="s">
        <v>888</v>
      </c>
      <c r="C349" s="54" t="s">
        <v>887</v>
      </c>
      <c r="D349" s="55">
        <v>448.61</v>
      </c>
      <c r="E349" s="60">
        <f>12 * YEARFRAC(Table2[[#This Row],[Sale Date]],$B$4,1)</f>
        <v>61.35280693747147</v>
      </c>
      <c r="F349" s="51">
        <f>EDATE(Table2[[#This Row],[Sale Date]],$B$5)</f>
        <v>44856</v>
      </c>
    </row>
    <row r="350" spans="1:6" hidden="1">
      <c r="A350" s="53">
        <v>43030</v>
      </c>
      <c r="B350" s="54" t="s">
        <v>886</v>
      </c>
      <c r="C350" s="54" t="s">
        <v>885</v>
      </c>
      <c r="D350" s="55">
        <v>864.92</v>
      </c>
      <c r="E350" s="60">
        <f>12 * YEARFRAC(Table2[[#This Row],[Sale Date]],$B$4,1)</f>
        <v>61.35280693747147</v>
      </c>
      <c r="F350" s="51">
        <f>EDATE(Table2[[#This Row],[Sale Date]],$B$5)</f>
        <v>44856</v>
      </c>
    </row>
    <row r="351" spans="1:6" hidden="1">
      <c r="A351" s="53">
        <v>43030</v>
      </c>
      <c r="B351" s="54" t="s">
        <v>884</v>
      </c>
      <c r="C351" s="54" t="s">
        <v>883</v>
      </c>
      <c r="D351" s="55">
        <v>2636.82</v>
      </c>
      <c r="E351" s="60">
        <f>12 * YEARFRAC(Table2[[#This Row],[Sale Date]],$B$4,1)</f>
        <v>61.35280693747147</v>
      </c>
      <c r="F351" s="51">
        <f>EDATE(Table2[[#This Row],[Sale Date]],$B$5)</f>
        <v>44856</v>
      </c>
    </row>
    <row r="352" spans="1:6" hidden="1">
      <c r="A352" s="53">
        <v>43037</v>
      </c>
      <c r="B352" s="54" t="s">
        <v>898</v>
      </c>
      <c r="C352" s="54" t="s">
        <v>897</v>
      </c>
      <c r="D352" s="55">
        <v>1553.5</v>
      </c>
      <c r="E352" s="60">
        <f>12 * YEARFRAC(Table2[[#This Row],[Sale Date]],$B$4,1)</f>
        <v>61.122774988589683</v>
      </c>
      <c r="F352" s="51">
        <f>EDATE(Table2[[#This Row],[Sale Date]],$B$5)</f>
        <v>44863</v>
      </c>
    </row>
    <row r="353" spans="1:6" hidden="1">
      <c r="A353" s="53">
        <v>43037</v>
      </c>
      <c r="B353" s="54" t="s">
        <v>896</v>
      </c>
      <c r="C353" s="54" t="s">
        <v>895</v>
      </c>
      <c r="D353" s="55">
        <v>3396.42</v>
      </c>
      <c r="E353" s="60">
        <f>12 * YEARFRAC(Table2[[#This Row],[Sale Date]],$B$4,1)</f>
        <v>61.122774988589683</v>
      </c>
      <c r="F353" s="51">
        <f>EDATE(Table2[[#This Row],[Sale Date]],$B$5)</f>
        <v>44863</v>
      </c>
    </row>
    <row r="354" spans="1:6" hidden="1">
      <c r="A354" s="53">
        <v>43037</v>
      </c>
      <c r="B354" s="54" t="s">
        <v>894</v>
      </c>
      <c r="C354" s="54" t="s">
        <v>893</v>
      </c>
      <c r="D354" s="55">
        <v>562.02</v>
      </c>
      <c r="E354" s="60">
        <f>12 * YEARFRAC(Table2[[#This Row],[Sale Date]],$B$4,1)</f>
        <v>61.122774988589683</v>
      </c>
      <c r="F354" s="51">
        <f>EDATE(Table2[[#This Row],[Sale Date]],$B$5)</f>
        <v>44863</v>
      </c>
    </row>
    <row r="355" spans="1:6" hidden="1">
      <c r="A355" s="53">
        <v>43037</v>
      </c>
      <c r="B355" s="54" t="s">
        <v>892</v>
      </c>
      <c r="C355" s="54" t="s">
        <v>891</v>
      </c>
      <c r="D355" s="55">
        <v>1649.72</v>
      </c>
      <c r="E355" s="60">
        <f>12 * YEARFRAC(Table2[[#This Row],[Sale Date]],$B$4,1)</f>
        <v>61.122774988589683</v>
      </c>
      <c r="F355" s="51">
        <f>EDATE(Table2[[#This Row],[Sale Date]],$B$5)</f>
        <v>44863</v>
      </c>
    </row>
    <row r="356" spans="1:6" hidden="1">
      <c r="A356" s="53">
        <v>43037</v>
      </c>
      <c r="B356" s="54" t="s">
        <v>890</v>
      </c>
      <c r="C356" s="54" t="s">
        <v>889</v>
      </c>
      <c r="D356" s="55">
        <v>4280.7</v>
      </c>
      <c r="E356" s="60">
        <f>12 * YEARFRAC(Table2[[#This Row],[Sale Date]],$B$4,1)</f>
        <v>61.122774988589683</v>
      </c>
      <c r="F356" s="51">
        <f>EDATE(Table2[[#This Row],[Sale Date]],$B$5)</f>
        <v>44863</v>
      </c>
    </row>
    <row r="357" spans="1:6" hidden="1">
      <c r="A357" s="53">
        <v>43037</v>
      </c>
      <c r="B357" s="54" t="s">
        <v>888</v>
      </c>
      <c r="C357" s="54" t="s">
        <v>887</v>
      </c>
      <c r="D357" s="55">
        <v>81.459999999999994</v>
      </c>
      <c r="E357" s="60">
        <f>12 * YEARFRAC(Table2[[#This Row],[Sale Date]],$B$4,1)</f>
        <v>61.122774988589683</v>
      </c>
      <c r="F357" s="51">
        <f>EDATE(Table2[[#This Row],[Sale Date]],$B$5)</f>
        <v>44863</v>
      </c>
    </row>
    <row r="358" spans="1:6" hidden="1">
      <c r="A358" s="53">
        <v>43037</v>
      </c>
      <c r="B358" s="54" t="s">
        <v>886</v>
      </c>
      <c r="C358" s="54" t="s">
        <v>885</v>
      </c>
      <c r="D358" s="55">
        <v>4772.12</v>
      </c>
      <c r="E358" s="60">
        <f>12 * YEARFRAC(Table2[[#This Row],[Sale Date]],$B$4,1)</f>
        <v>61.122774988589683</v>
      </c>
      <c r="F358" s="51">
        <f>EDATE(Table2[[#This Row],[Sale Date]],$B$5)</f>
        <v>44863</v>
      </c>
    </row>
    <row r="359" spans="1:6" hidden="1">
      <c r="A359" s="53">
        <v>43037</v>
      </c>
      <c r="B359" s="54" t="s">
        <v>884</v>
      </c>
      <c r="C359" s="54" t="s">
        <v>883</v>
      </c>
      <c r="D359" s="55">
        <v>2276.15</v>
      </c>
      <c r="E359" s="60">
        <f>12 * YEARFRAC(Table2[[#This Row],[Sale Date]],$B$4,1)</f>
        <v>61.122774988589683</v>
      </c>
      <c r="F359" s="51">
        <f>EDATE(Table2[[#This Row],[Sale Date]],$B$5)</f>
        <v>44863</v>
      </c>
    </row>
    <row r="360" spans="1:6" hidden="1">
      <c r="A360" s="53">
        <v>43044</v>
      </c>
      <c r="B360" s="54" t="s">
        <v>898</v>
      </c>
      <c r="C360" s="54" t="s">
        <v>897</v>
      </c>
      <c r="D360" s="55">
        <v>1740.08</v>
      </c>
      <c r="E360" s="60">
        <f>12 * YEARFRAC(Table2[[#This Row],[Sale Date]],$B$4,1)</f>
        <v>60.892743039707888</v>
      </c>
      <c r="F360" s="51">
        <f>EDATE(Table2[[#This Row],[Sale Date]],$B$5)</f>
        <v>44870</v>
      </c>
    </row>
    <row r="361" spans="1:6" hidden="1">
      <c r="A361" s="53">
        <v>43044</v>
      </c>
      <c r="B361" s="54" t="s">
        <v>896</v>
      </c>
      <c r="C361" s="54" t="s">
        <v>895</v>
      </c>
      <c r="D361" s="55">
        <v>83.09</v>
      </c>
      <c r="E361" s="60">
        <f>12 * YEARFRAC(Table2[[#This Row],[Sale Date]],$B$4,1)</f>
        <v>60.892743039707888</v>
      </c>
      <c r="F361" s="51">
        <f>EDATE(Table2[[#This Row],[Sale Date]],$B$5)</f>
        <v>44870</v>
      </c>
    </row>
    <row r="362" spans="1:6" hidden="1">
      <c r="A362" s="53">
        <v>43044</v>
      </c>
      <c r="B362" s="54" t="s">
        <v>894</v>
      </c>
      <c r="C362" s="54" t="s">
        <v>893</v>
      </c>
      <c r="D362" s="55">
        <v>1128.1199999999999</v>
      </c>
      <c r="E362" s="60">
        <f>12 * YEARFRAC(Table2[[#This Row],[Sale Date]],$B$4,1)</f>
        <v>60.892743039707888</v>
      </c>
      <c r="F362" s="51">
        <f>EDATE(Table2[[#This Row],[Sale Date]],$B$5)</f>
        <v>44870</v>
      </c>
    </row>
    <row r="363" spans="1:6" hidden="1">
      <c r="A363" s="53">
        <v>43044</v>
      </c>
      <c r="B363" s="54" t="s">
        <v>892</v>
      </c>
      <c r="C363" s="54" t="s">
        <v>891</v>
      </c>
      <c r="D363" s="55">
        <v>1403.11</v>
      </c>
      <c r="E363" s="60">
        <f>12 * YEARFRAC(Table2[[#This Row],[Sale Date]],$B$4,1)</f>
        <v>60.892743039707888</v>
      </c>
      <c r="F363" s="51">
        <f>EDATE(Table2[[#This Row],[Sale Date]],$B$5)</f>
        <v>44870</v>
      </c>
    </row>
    <row r="364" spans="1:6" hidden="1">
      <c r="A364" s="53">
        <v>43044</v>
      </c>
      <c r="B364" s="54" t="s">
        <v>890</v>
      </c>
      <c r="C364" s="54" t="s">
        <v>889</v>
      </c>
      <c r="D364" s="55">
        <v>2112.61</v>
      </c>
      <c r="E364" s="60">
        <f>12 * YEARFRAC(Table2[[#This Row],[Sale Date]],$B$4,1)</f>
        <v>60.892743039707888</v>
      </c>
      <c r="F364" s="51">
        <f>EDATE(Table2[[#This Row],[Sale Date]],$B$5)</f>
        <v>44870</v>
      </c>
    </row>
    <row r="365" spans="1:6" hidden="1">
      <c r="A365" s="53">
        <v>43044</v>
      </c>
      <c r="B365" s="54" t="s">
        <v>888</v>
      </c>
      <c r="C365" s="54" t="s">
        <v>887</v>
      </c>
      <c r="D365" s="55">
        <v>1120.24</v>
      </c>
      <c r="E365" s="60">
        <f>12 * YEARFRAC(Table2[[#This Row],[Sale Date]],$B$4,1)</f>
        <v>60.892743039707888</v>
      </c>
      <c r="F365" s="51">
        <f>EDATE(Table2[[#This Row],[Sale Date]],$B$5)</f>
        <v>44870</v>
      </c>
    </row>
    <row r="366" spans="1:6" hidden="1">
      <c r="A366" s="53">
        <v>43044</v>
      </c>
      <c r="B366" s="54" t="s">
        <v>886</v>
      </c>
      <c r="C366" s="54" t="s">
        <v>885</v>
      </c>
      <c r="D366" s="55">
        <v>1777.45</v>
      </c>
      <c r="E366" s="60">
        <f>12 * YEARFRAC(Table2[[#This Row],[Sale Date]],$B$4,1)</f>
        <v>60.892743039707888</v>
      </c>
      <c r="F366" s="51">
        <f>EDATE(Table2[[#This Row],[Sale Date]],$B$5)</f>
        <v>44870</v>
      </c>
    </row>
    <row r="367" spans="1:6" hidden="1">
      <c r="A367" s="53">
        <v>43044</v>
      </c>
      <c r="B367" s="54" t="s">
        <v>884</v>
      </c>
      <c r="C367" s="54" t="s">
        <v>883</v>
      </c>
      <c r="D367" s="55">
        <v>2372.5300000000002</v>
      </c>
      <c r="E367" s="60">
        <f>12 * YEARFRAC(Table2[[#This Row],[Sale Date]],$B$4,1)</f>
        <v>60.892743039707888</v>
      </c>
      <c r="F367" s="51">
        <f>EDATE(Table2[[#This Row],[Sale Date]],$B$5)</f>
        <v>44870</v>
      </c>
    </row>
    <row r="368" spans="1:6" hidden="1">
      <c r="A368" s="53">
        <v>43051</v>
      </c>
      <c r="B368" s="54" t="s">
        <v>898</v>
      </c>
      <c r="C368" s="54" t="s">
        <v>897</v>
      </c>
      <c r="D368" s="55">
        <v>4074.59</v>
      </c>
      <c r="E368" s="60">
        <f>12 * YEARFRAC(Table2[[#This Row],[Sale Date]],$B$4,1)</f>
        <v>60.662711090826107</v>
      </c>
      <c r="F368" s="51">
        <f>EDATE(Table2[[#This Row],[Sale Date]],$B$5)</f>
        <v>44877</v>
      </c>
    </row>
    <row r="369" spans="1:6" hidden="1">
      <c r="A369" s="53">
        <v>43051</v>
      </c>
      <c r="B369" s="54" t="s">
        <v>896</v>
      </c>
      <c r="C369" s="54" t="s">
        <v>895</v>
      </c>
      <c r="D369" s="55">
        <v>3116.35</v>
      </c>
      <c r="E369" s="60">
        <f>12 * YEARFRAC(Table2[[#This Row],[Sale Date]],$B$4,1)</f>
        <v>60.662711090826107</v>
      </c>
      <c r="F369" s="51">
        <f>EDATE(Table2[[#This Row],[Sale Date]],$B$5)</f>
        <v>44877</v>
      </c>
    </row>
    <row r="370" spans="1:6" hidden="1">
      <c r="A370" s="53">
        <v>43051</v>
      </c>
      <c r="B370" s="54" t="s">
        <v>894</v>
      </c>
      <c r="C370" s="54" t="s">
        <v>893</v>
      </c>
      <c r="D370" s="55">
        <v>1271.8399999999999</v>
      </c>
      <c r="E370" s="60">
        <f>12 * YEARFRAC(Table2[[#This Row],[Sale Date]],$B$4,1)</f>
        <v>60.662711090826107</v>
      </c>
      <c r="F370" s="51">
        <f>EDATE(Table2[[#This Row],[Sale Date]],$B$5)</f>
        <v>44877</v>
      </c>
    </row>
    <row r="371" spans="1:6" hidden="1">
      <c r="A371" s="53">
        <v>43051</v>
      </c>
      <c r="B371" s="54" t="s">
        <v>892</v>
      </c>
      <c r="C371" s="54" t="s">
        <v>891</v>
      </c>
      <c r="D371" s="55">
        <v>2056.14</v>
      </c>
      <c r="E371" s="60">
        <f>12 * YEARFRAC(Table2[[#This Row],[Sale Date]],$B$4,1)</f>
        <v>60.662711090826107</v>
      </c>
      <c r="F371" s="51">
        <f>EDATE(Table2[[#This Row],[Sale Date]],$B$5)</f>
        <v>44877</v>
      </c>
    </row>
    <row r="372" spans="1:6" hidden="1">
      <c r="A372" s="53">
        <v>43051</v>
      </c>
      <c r="B372" s="54" t="s">
        <v>890</v>
      </c>
      <c r="C372" s="54" t="s">
        <v>889</v>
      </c>
      <c r="D372" s="55">
        <v>4286.41</v>
      </c>
      <c r="E372" s="60">
        <f>12 * YEARFRAC(Table2[[#This Row],[Sale Date]],$B$4,1)</f>
        <v>60.662711090826107</v>
      </c>
      <c r="F372" s="51">
        <f>EDATE(Table2[[#This Row],[Sale Date]],$B$5)</f>
        <v>44877</v>
      </c>
    </row>
    <row r="373" spans="1:6" hidden="1">
      <c r="A373" s="53">
        <v>43051</v>
      </c>
      <c r="B373" s="54" t="s">
        <v>888</v>
      </c>
      <c r="C373" s="54" t="s">
        <v>887</v>
      </c>
      <c r="D373" s="55">
        <v>4006.14</v>
      </c>
      <c r="E373" s="60">
        <f>12 * YEARFRAC(Table2[[#This Row],[Sale Date]],$B$4,1)</f>
        <v>60.662711090826107</v>
      </c>
      <c r="F373" s="51">
        <f>EDATE(Table2[[#This Row],[Sale Date]],$B$5)</f>
        <v>44877</v>
      </c>
    </row>
    <row r="374" spans="1:6" hidden="1">
      <c r="A374" s="53">
        <v>43051</v>
      </c>
      <c r="B374" s="54" t="s">
        <v>886</v>
      </c>
      <c r="C374" s="54" t="s">
        <v>885</v>
      </c>
      <c r="D374" s="55">
        <v>1802.59</v>
      </c>
      <c r="E374" s="60">
        <f>12 * YEARFRAC(Table2[[#This Row],[Sale Date]],$B$4,1)</f>
        <v>60.662711090826107</v>
      </c>
      <c r="F374" s="51">
        <f>EDATE(Table2[[#This Row],[Sale Date]],$B$5)</f>
        <v>44877</v>
      </c>
    </row>
    <row r="375" spans="1:6" hidden="1">
      <c r="A375" s="53">
        <v>43051</v>
      </c>
      <c r="B375" s="54" t="s">
        <v>884</v>
      </c>
      <c r="C375" s="54" t="s">
        <v>883</v>
      </c>
      <c r="D375" s="55">
        <v>16.670000000000002</v>
      </c>
      <c r="E375" s="60">
        <f>12 * YEARFRAC(Table2[[#This Row],[Sale Date]],$B$4,1)</f>
        <v>60.662711090826107</v>
      </c>
      <c r="F375" s="51">
        <f>EDATE(Table2[[#This Row],[Sale Date]],$B$5)</f>
        <v>44877</v>
      </c>
    </row>
    <row r="376" spans="1:6" hidden="1">
      <c r="A376" s="53">
        <v>43058</v>
      </c>
      <c r="B376" s="54" t="s">
        <v>898</v>
      </c>
      <c r="C376" s="54" t="s">
        <v>897</v>
      </c>
      <c r="D376" s="55">
        <v>1153.6099999999999</v>
      </c>
      <c r="E376" s="60">
        <f>12 * YEARFRAC(Table2[[#This Row],[Sale Date]],$B$4,1)</f>
        <v>60.43267914194432</v>
      </c>
      <c r="F376" s="51">
        <f>EDATE(Table2[[#This Row],[Sale Date]],$B$5)</f>
        <v>44884</v>
      </c>
    </row>
    <row r="377" spans="1:6" hidden="1">
      <c r="A377" s="53">
        <v>43058</v>
      </c>
      <c r="B377" s="54" t="s">
        <v>896</v>
      </c>
      <c r="C377" s="54" t="s">
        <v>895</v>
      </c>
      <c r="D377" s="55">
        <v>3846.91</v>
      </c>
      <c r="E377" s="60">
        <f>12 * YEARFRAC(Table2[[#This Row],[Sale Date]],$B$4,1)</f>
        <v>60.43267914194432</v>
      </c>
      <c r="F377" s="51">
        <f>EDATE(Table2[[#This Row],[Sale Date]],$B$5)</f>
        <v>44884</v>
      </c>
    </row>
    <row r="378" spans="1:6" hidden="1">
      <c r="A378" s="53">
        <v>43058</v>
      </c>
      <c r="B378" s="54" t="s">
        <v>894</v>
      </c>
      <c r="C378" s="54" t="s">
        <v>893</v>
      </c>
      <c r="D378" s="55">
        <v>3510.47</v>
      </c>
      <c r="E378" s="60">
        <f>12 * YEARFRAC(Table2[[#This Row],[Sale Date]],$B$4,1)</f>
        <v>60.43267914194432</v>
      </c>
      <c r="F378" s="51">
        <f>EDATE(Table2[[#This Row],[Sale Date]],$B$5)</f>
        <v>44884</v>
      </c>
    </row>
    <row r="379" spans="1:6" hidden="1">
      <c r="A379" s="53">
        <v>43058</v>
      </c>
      <c r="B379" s="54" t="s">
        <v>892</v>
      </c>
      <c r="C379" s="54" t="s">
        <v>891</v>
      </c>
      <c r="D379" s="55">
        <v>2565.9</v>
      </c>
      <c r="E379" s="60">
        <f>12 * YEARFRAC(Table2[[#This Row],[Sale Date]],$B$4,1)</f>
        <v>60.43267914194432</v>
      </c>
      <c r="F379" s="51">
        <f>EDATE(Table2[[#This Row],[Sale Date]],$B$5)</f>
        <v>44884</v>
      </c>
    </row>
    <row r="380" spans="1:6" hidden="1">
      <c r="A380" s="53">
        <v>43058</v>
      </c>
      <c r="B380" s="54" t="s">
        <v>890</v>
      </c>
      <c r="C380" s="54" t="s">
        <v>889</v>
      </c>
      <c r="D380" s="55">
        <v>2591.0700000000002</v>
      </c>
      <c r="E380" s="60">
        <f>12 * YEARFRAC(Table2[[#This Row],[Sale Date]],$B$4,1)</f>
        <v>60.43267914194432</v>
      </c>
      <c r="F380" s="51">
        <f>EDATE(Table2[[#This Row],[Sale Date]],$B$5)</f>
        <v>44884</v>
      </c>
    </row>
    <row r="381" spans="1:6" hidden="1">
      <c r="A381" s="53">
        <v>43058</v>
      </c>
      <c r="B381" s="54" t="s">
        <v>888</v>
      </c>
      <c r="C381" s="54" t="s">
        <v>887</v>
      </c>
      <c r="D381" s="55">
        <v>2030.47</v>
      </c>
      <c r="E381" s="60">
        <f>12 * YEARFRAC(Table2[[#This Row],[Sale Date]],$B$4,1)</f>
        <v>60.43267914194432</v>
      </c>
      <c r="F381" s="51">
        <f>EDATE(Table2[[#This Row],[Sale Date]],$B$5)</f>
        <v>44884</v>
      </c>
    </row>
    <row r="382" spans="1:6" hidden="1">
      <c r="A382" s="53">
        <v>43058</v>
      </c>
      <c r="B382" s="54" t="s">
        <v>886</v>
      </c>
      <c r="C382" s="54" t="s">
        <v>885</v>
      </c>
      <c r="D382" s="55">
        <v>77.23</v>
      </c>
      <c r="E382" s="60">
        <f>12 * YEARFRAC(Table2[[#This Row],[Sale Date]],$B$4,1)</f>
        <v>60.43267914194432</v>
      </c>
      <c r="F382" s="51">
        <f>EDATE(Table2[[#This Row],[Sale Date]],$B$5)</f>
        <v>44884</v>
      </c>
    </row>
    <row r="383" spans="1:6" hidden="1">
      <c r="A383" s="53">
        <v>43058</v>
      </c>
      <c r="B383" s="54" t="s">
        <v>884</v>
      </c>
      <c r="C383" s="54" t="s">
        <v>883</v>
      </c>
      <c r="D383" s="55">
        <v>2169.46</v>
      </c>
      <c r="E383" s="60">
        <f>12 * YEARFRAC(Table2[[#This Row],[Sale Date]],$B$4,1)</f>
        <v>60.43267914194432</v>
      </c>
      <c r="F383" s="51">
        <f>EDATE(Table2[[#This Row],[Sale Date]],$B$5)</f>
        <v>44884</v>
      </c>
    </row>
    <row r="384" spans="1:6" hidden="1">
      <c r="A384" s="53">
        <v>43065</v>
      </c>
      <c r="B384" s="54" t="s">
        <v>898</v>
      </c>
      <c r="C384" s="54" t="s">
        <v>897</v>
      </c>
      <c r="D384" s="55">
        <v>432.32</v>
      </c>
      <c r="E384" s="60">
        <f>12 * YEARFRAC(Table2[[#This Row],[Sale Date]],$B$4,1)</f>
        <v>60.202647193062525</v>
      </c>
      <c r="F384" s="51">
        <f>EDATE(Table2[[#This Row],[Sale Date]],$B$5)</f>
        <v>44891</v>
      </c>
    </row>
    <row r="385" spans="1:6" hidden="1">
      <c r="A385" s="53">
        <v>43065</v>
      </c>
      <c r="B385" s="54" t="s">
        <v>896</v>
      </c>
      <c r="C385" s="54" t="s">
        <v>895</v>
      </c>
      <c r="D385" s="55">
        <v>1903.56</v>
      </c>
      <c r="E385" s="60">
        <f>12 * YEARFRAC(Table2[[#This Row],[Sale Date]],$B$4,1)</f>
        <v>60.202647193062525</v>
      </c>
      <c r="F385" s="51">
        <f>EDATE(Table2[[#This Row],[Sale Date]],$B$5)</f>
        <v>44891</v>
      </c>
    </row>
    <row r="386" spans="1:6" hidden="1">
      <c r="A386" s="53">
        <v>43065</v>
      </c>
      <c r="B386" s="54" t="s">
        <v>894</v>
      </c>
      <c r="C386" s="54" t="s">
        <v>893</v>
      </c>
      <c r="D386" s="55">
        <v>4834.9399999999996</v>
      </c>
      <c r="E386" s="60">
        <f>12 * YEARFRAC(Table2[[#This Row],[Sale Date]],$B$4,1)</f>
        <v>60.202647193062525</v>
      </c>
      <c r="F386" s="51">
        <f>EDATE(Table2[[#This Row],[Sale Date]],$B$5)</f>
        <v>44891</v>
      </c>
    </row>
    <row r="387" spans="1:6" hidden="1">
      <c r="A387" s="53">
        <v>43065</v>
      </c>
      <c r="B387" s="54" t="s">
        <v>892</v>
      </c>
      <c r="C387" s="54" t="s">
        <v>891</v>
      </c>
      <c r="D387" s="55">
        <v>1401.72</v>
      </c>
      <c r="E387" s="60">
        <f>12 * YEARFRAC(Table2[[#This Row],[Sale Date]],$B$4,1)</f>
        <v>60.202647193062525</v>
      </c>
      <c r="F387" s="51">
        <f>EDATE(Table2[[#This Row],[Sale Date]],$B$5)</f>
        <v>44891</v>
      </c>
    </row>
    <row r="388" spans="1:6" hidden="1">
      <c r="A388" s="53">
        <v>43065</v>
      </c>
      <c r="B388" s="54" t="s">
        <v>890</v>
      </c>
      <c r="C388" s="54" t="s">
        <v>889</v>
      </c>
      <c r="D388" s="55">
        <v>3205.46</v>
      </c>
      <c r="E388" s="60">
        <f>12 * YEARFRAC(Table2[[#This Row],[Sale Date]],$B$4,1)</f>
        <v>60.202647193062525</v>
      </c>
      <c r="F388" s="51">
        <f>EDATE(Table2[[#This Row],[Sale Date]],$B$5)</f>
        <v>44891</v>
      </c>
    </row>
    <row r="389" spans="1:6" hidden="1">
      <c r="A389" s="53">
        <v>43065</v>
      </c>
      <c r="B389" s="54" t="s">
        <v>888</v>
      </c>
      <c r="C389" s="54" t="s">
        <v>887</v>
      </c>
      <c r="D389" s="55">
        <v>1595.37</v>
      </c>
      <c r="E389" s="60">
        <f>12 * YEARFRAC(Table2[[#This Row],[Sale Date]],$B$4,1)</f>
        <v>60.202647193062525</v>
      </c>
      <c r="F389" s="51">
        <f>EDATE(Table2[[#This Row],[Sale Date]],$B$5)</f>
        <v>44891</v>
      </c>
    </row>
    <row r="390" spans="1:6" hidden="1">
      <c r="A390" s="53">
        <v>43065</v>
      </c>
      <c r="B390" s="54" t="s">
        <v>886</v>
      </c>
      <c r="C390" s="54" t="s">
        <v>885</v>
      </c>
      <c r="D390" s="55">
        <v>1515.64</v>
      </c>
      <c r="E390" s="60">
        <f>12 * YEARFRAC(Table2[[#This Row],[Sale Date]],$B$4,1)</f>
        <v>60.202647193062525</v>
      </c>
      <c r="F390" s="51">
        <f>EDATE(Table2[[#This Row],[Sale Date]],$B$5)</f>
        <v>44891</v>
      </c>
    </row>
    <row r="391" spans="1:6" hidden="1">
      <c r="A391" s="53">
        <v>43065</v>
      </c>
      <c r="B391" s="54" t="s">
        <v>884</v>
      </c>
      <c r="C391" s="54" t="s">
        <v>883</v>
      </c>
      <c r="D391" s="55">
        <v>3425.89</v>
      </c>
      <c r="E391" s="60">
        <f>12 * YEARFRAC(Table2[[#This Row],[Sale Date]],$B$4,1)</f>
        <v>60.202647193062525</v>
      </c>
      <c r="F391" s="51">
        <f>EDATE(Table2[[#This Row],[Sale Date]],$B$5)</f>
        <v>44891</v>
      </c>
    </row>
    <row r="392" spans="1:6" hidden="1">
      <c r="A392" s="53">
        <v>43072</v>
      </c>
      <c r="B392" s="54" t="s">
        <v>898</v>
      </c>
      <c r="C392" s="54" t="s">
        <v>897</v>
      </c>
      <c r="D392" s="55">
        <v>4645.93</v>
      </c>
      <c r="E392" s="60">
        <f>12 * YEARFRAC(Table2[[#This Row],[Sale Date]],$B$4,1)</f>
        <v>59.972615244180744</v>
      </c>
      <c r="F392" s="51">
        <f>EDATE(Table2[[#This Row],[Sale Date]],$B$5)</f>
        <v>44898</v>
      </c>
    </row>
    <row r="393" spans="1:6" hidden="1">
      <c r="A393" s="53">
        <v>43072</v>
      </c>
      <c r="B393" s="54" t="s">
        <v>896</v>
      </c>
      <c r="C393" s="54" t="s">
        <v>895</v>
      </c>
      <c r="D393" s="55">
        <v>3570.79</v>
      </c>
      <c r="E393" s="60">
        <f>12 * YEARFRAC(Table2[[#This Row],[Sale Date]],$B$4,1)</f>
        <v>59.972615244180744</v>
      </c>
      <c r="F393" s="51">
        <f>EDATE(Table2[[#This Row],[Sale Date]],$B$5)</f>
        <v>44898</v>
      </c>
    </row>
    <row r="394" spans="1:6" hidden="1">
      <c r="A394" s="53">
        <v>43072</v>
      </c>
      <c r="B394" s="54" t="s">
        <v>894</v>
      </c>
      <c r="C394" s="54" t="s">
        <v>893</v>
      </c>
      <c r="D394" s="55">
        <v>1821.2</v>
      </c>
      <c r="E394" s="60">
        <f>12 * YEARFRAC(Table2[[#This Row],[Sale Date]],$B$4,1)</f>
        <v>59.972615244180744</v>
      </c>
      <c r="F394" s="51">
        <f>EDATE(Table2[[#This Row],[Sale Date]],$B$5)</f>
        <v>44898</v>
      </c>
    </row>
    <row r="395" spans="1:6" hidden="1">
      <c r="A395" s="53">
        <v>43072</v>
      </c>
      <c r="B395" s="54" t="s">
        <v>892</v>
      </c>
      <c r="C395" s="54" t="s">
        <v>891</v>
      </c>
      <c r="D395" s="55">
        <v>896.43</v>
      </c>
      <c r="E395" s="60">
        <f>12 * YEARFRAC(Table2[[#This Row],[Sale Date]],$B$4,1)</f>
        <v>59.972615244180744</v>
      </c>
      <c r="F395" s="51">
        <f>EDATE(Table2[[#This Row],[Sale Date]],$B$5)</f>
        <v>44898</v>
      </c>
    </row>
    <row r="396" spans="1:6" hidden="1">
      <c r="A396" s="53">
        <v>43072</v>
      </c>
      <c r="B396" s="54" t="s">
        <v>890</v>
      </c>
      <c r="C396" s="54" t="s">
        <v>889</v>
      </c>
      <c r="D396" s="55">
        <v>84.38</v>
      </c>
      <c r="E396" s="60">
        <f>12 * YEARFRAC(Table2[[#This Row],[Sale Date]],$B$4,1)</f>
        <v>59.972615244180744</v>
      </c>
      <c r="F396" s="51">
        <f>EDATE(Table2[[#This Row],[Sale Date]],$B$5)</f>
        <v>44898</v>
      </c>
    </row>
    <row r="397" spans="1:6">
      <c r="A397" s="53">
        <v>43072</v>
      </c>
      <c r="B397" s="54" t="s">
        <v>888</v>
      </c>
      <c r="C397" s="54" t="s">
        <v>887</v>
      </c>
      <c r="D397" s="55">
        <v>2866.46</v>
      </c>
      <c r="E397" s="60">
        <f>12 * YEARFRAC(Table2[[#This Row],[Sale Date]],$B$4,1)</f>
        <v>59.972615244180744</v>
      </c>
      <c r="F397" s="51">
        <f>EDATE(Table2[[#This Row],[Sale Date]],$B$5)</f>
        <v>44898</v>
      </c>
    </row>
    <row r="398" spans="1:6" hidden="1">
      <c r="A398" s="53">
        <v>43072</v>
      </c>
      <c r="B398" s="54" t="s">
        <v>886</v>
      </c>
      <c r="C398" s="54" t="s">
        <v>885</v>
      </c>
      <c r="D398" s="55">
        <v>4644</v>
      </c>
      <c r="E398" s="60">
        <f>12 * YEARFRAC(Table2[[#This Row],[Sale Date]],$B$4,1)</f>
        <v>59.972615244180744</v>
      </c>
      <c r="F398" s="51">
        <f>EDATE(Table2[[#This Row],[Sale Date]],$B$5)</f>
        <v>44898</v>
      </c>
    </row>
    <row r="399" spans="1:6" hidden="1">
      <c r="A399" s="53">
        <v>43072</v>
      </c>
      <c r="B399" s="54" t="s">
        <v>884</v>
      </c>
      <c r="C399" s="54" t="s">
        <v>883</v>
      </c>
      <c r="D399" s="55">
        <v>1023.34</v>
      </c>
      <c r="E399" s="60">
        <f>12 * YEARFRAC(Table2[[#This Row],[Sale Date]],$B$4,1)</f>
        <v>59.972615244180744</v>
      </c>
      <c r="F399" s="51">
        <f>EDATE(Table2[[#This Row],[Sale Date]],$B$5)</f>
        <v>44898</v>
      </c>
    </row>
    <row r="400" spans="1:6" hidden="1">
      <c r="A400" s="53">
        <v>43079</v>
      </c>
      <c r="B400" s="54" t="s">
        <v>898</v>
      </c>
      <c r="C400" s="54" t="s">
        <v>897</v>
      </c>
      <c r="D400" s="55">
        <v>889.13</v>
      </c>
      <c r="E400" s="60">
        <f>12 * YEARFRAC(Table2[[#This Row],[Sale Date]],$B$4,1)</f>
        <v>59.742583295298942</v>
      </c>
      <c r="F400" s="51">
        <f>EDATE(Table2[[#This Row],[Sale Date]],$B$5)</f>
        <v>44905</v>
      </c>
    </row>
    <row r="401" spans="1:6" hidden="1">
      <c r="A401" s="53">
        <v>43079</v>
      </c>
      <c r="B401" s="54" t="s">
        <v>896</v>
      </c>
      <c r="C401" s="54" t="s">
        <v>895</v>
      </c>
      <c r="D401" s="55">
        <v>2843.05</v>
      </c>
      <c r="E401" s="60">
        <f>12 * YEARFRAC(Table2[[#This Row],[Sale Date]],$B$4,1)</f>
        <v>59.742583295298942</v>
      </c>
      <c r="F401" s="51">
        <f>EDATE(Table2[[#This Row],[Sale Date]],$B$5)</f>
        <v>44905</v>
      </c>
    </row>
    <row r="402" spans="1:6" hidden="1">
      <c r="A402" s="53">
        <v>43079</v>
      </c>
      <c r="B402" s="54" t="s">
        <v>894</v>
      </c>
      <c r="C402" s="54" t="s">
        <v>893</v>
      </c>
      <c r="D402" s="55">
        <v>2178.92</v>
      </c>
      <c r="E402" s="60">
        <f>12 * YEARFRAC(Table2[[#This Row],[Sale Date]],$B$4,1)</f>
        <v>59.742583295298942</v>
      </c>
      <c r="F402" s="51">
        <f>EDATE(Table2[[#This Row],[Sale Date]],$B$5)</f>
        <v>44905</v>
      </c>
    </row>
    <row r="403" spans="1:6" hidden="1">
      <c r="A403" s="53">
        <v>43079</v>
      </c>
      <c r="B403" s="54" t="s">
        <v>892</v>
      </c>
      <c r="C403" s="54" t="s">
        <v>891</v>
      </c>
      <c r="D403" s="55">
        <v>4689.87</v>
      </c>
      <c r="E403" s="60">
        <f>12 * YEARFRAC(Table2[[#This Row],[Sale Date]],$B$4,1)</f>
        <v>59.742583295298942</v>
      </c>
      <c r="F403" s="51">
        <f>EDATE(Table2[[#This Row],[Sale Date]],$B$5)</f>
        <v>44905</v>
      </c>
    </row>
    <row r="404" spans="1:6" hidden="1">
      <c r="A404" s="53">
        <v>43079</v>
      </c>
      <c r="B404" s="54" t="s">
        <v>890</v>
      </c>
      <c r="C404" s="54" t="s">
        <v>889</v>
      </c>
      <c r="D404" s="55">
        <v>2427.81</v>
      </c>
      <c r="E404" s="60">
        <f>12 * YEARFRAC(Table2[[#This Row],[Sale Date]],$B$4,1)</f>
        <v>59.742583295298942</v>
      </c>
      <c r="F404" s="51">
        <f>EDATE(Table2[[#This Row],[Sale Date]],$B$5)</f>
        <v>44905</v>
      </c>
    </row>
    <row r="405" spans="1:6">
      <c r="A405" s="53">
        <v>43079</v>
      </c>
      <c r="B405" s="54" t="s">
        <v>888</v>
      </c>
      <c r="C405" s="54" t="s">
        <v>887</v>
      </c>
      <c r="D405" s="55">
        <v>2339.83</v>
      </c>
      <c r="E405" s="60">
        <f>12 * YEARFRAC(Table2[[#This Row],[Sale Date]],$B$4,1)</f>
        <v>59.742583295298942</v>
      </c>
      <c r="F405" s="51">
        <f>EDATE(Table2[[#This Row],[Sale Date]],$B$5)</f>
        <v>44905</v>
      </c>
    </row>
    <row r="406" spans="1:6" hidden="1">
      <c r="A406" s="53">
        <v>43079</v>
      </c>
      <c r="B406" s="54" t="s">
        <v>886</v>
      </c>
      <c r="C406" s="54" t="s">
        <v>885</v>
      </c>
      <c r="D406" s="55">
        <v>1094.3</v>
      </c>
      <c r="E406" s="60">
        <f>12 * YEARFRAC(Table2[[#This Row],[Sale Date]],$B$4,1)</f>
        <v>59.742583295298942</v>
      </c>
      <c r="F406" s="51">
        <f>EDATE(Table2[[#This Row],[Sale Date]],$B$5)</f>
        <v>44905</v>
      </c>
    </row>
    <row r="407" spans="1:6" hidden="1">
      <c r="A407" s="53">
        <v>43079</v>
      </c>
      <c r="B407" s="54" t="s">
        <v>884</v>
      </c>
      <c r="C407" s="54" t="s">
        <v>883</v>
      </c>
      <c r="D407" s="55">
        <v>616.38</v>
      </c>
      <c r="E407" s="60">
        <f>12 * YEARFRAC(Table2[[#This Row],[Sale Date]],$B$4,1)</f>
        <v>59.742583295298942</v>
      </c>
      <c r="F407" s="51">
        <f>EDATE(Table2[[#This Row],[Sale Date]],$B$5)</f>
        <v>44905</v>
      </c>
    </row>
    <row r="408" spans="1:6" hidden="1">
      <c r="A408" s="53">
        <v>43086</v>
      </c>
      <c r="B408" s="54" t="s">
        <v>898</v>
      </c>
      <c r="C408" s="54" t="s">
        <v>897</v>
      </c>
      <c r="D408" s="55">
        <v>3532.52</v>
      </c>
      <c r="E408" s="60">
        <f>12 * YEARFRAC(Table2[[#This Row],[Sale Date]],$B$4,1)</f>
        <v>59.512551346417162</v>
      </c>
      <c r="F408" s="51">
        <f>EDATE(Table2[[#This Row],[Sale Date]],$B$5)</f>
        <v>44912</v>
      </c>
    </row>
    <row r="409" spans="1:6" hidden="1">
      <c r="A409" s="53">
        <v>43086</v>
      </c>
      <c r="B409" s="54" t="s">
        <v>896</v>
      </c>
      <c r="C409" s="54" t="s">
        <v>895</v>
      </c>
      <c r="D409" s="55">
        <v>5.78</v>
      </c>
      <c r="E409" s="60">
        <f>12 * YEARFRAC(Table2[[#This Row],[Sale Date]],$B$4,1)</f>
        <v>59.512551346417162</v>
      </c>
      <c r="F409" s="51">
        <f>EDATE(Table2[[#This Row],[Sale Date]],$B$5)</f>
        <v>44912</v>
      </c>
    </row>
    <row r="410" spans="1:6" hidden="1">
      <c r="A410" s="53">
        <v>43086</v>
      </c>
      <c r="B410" s="54" t="s">
        <v>894</v>
      </c>
      <c r="C410" s="54" t="s">
        <v>893</v>
      </c>
      <c r="D410" s="55">
        <v>397.49</v>
      </c>
      <c r="E410" s="60">
        <f>12 * YEARFRAC(Table2[[#This Row],[Sale Date]],$B$4,1)</f>
        <v>59.512551346417162</v>
      </c>
      <c r="F410" s="51">
        <f>EDATE(Table2[[#This Row],[Sale Date]],$B$5)</f>
        <v>44912</v>
      </c>
    </row>
    <row r="411" spans="1:6" hidden="1">
      <c r="A411" s="53">
        <v>43086</v>
      </c>
      <c r="B411" s="54" t="s">
        <v>892</v>
      </c>
      <c r="C411" s="54" t="s">
        <v>891</v>
      </c>
      <c r="D411" s="55">
        <v>2837.76</v>
      </c>
      <c r="E411" s="60">
        <f>12 * YEARFRAC(Table2[[#This Row],[Sale Date]],$B$4,1)</f>
        <v>59.512551346417162</v>
      </c>
      <c r="F411" s="51">
        <f>EDATE(Table2[[#This Row],[Sale Date]],$B$5)</f>
        <v>44912</v>
      </c>
    </row>
    <row r="412" spans="1:6" hidden="1">
      <c r="A412" s="53">
        <v>43086</v>
      </c>
      <c r="B412" s="54" t="s">
        <v>890</v>
      </c>
      <c r="C412" s="54" t="s">
        <v>889</v>
      </c>
      <c r="D412" s="55">
        <v>868.73</v>
      </c>
      <c r="E412" s="60">
        <f>12 * YEARFRAC(Table2[[#This Row],[Sale Date]],$B$4,1)</f>
        <v>59.512551346417162</v>
      </c>
      <c r="F412" s="51">
        <f>EDATE(Table2[[#This Row],[Sale Date]],$B$5)</f>
        <v>44912</v>
      </c>
    </row>
    <row r="413" spans="1:6">
      <c r="A413" s="53">
        <v>43086</v>
      </c>
      <c r="B413" s="54" t="s">
        <v>888</v>
      </c>
      <c r="C413" s="54" t="s">
        <v>887</v>
      </c>
      <c r="D413" s="55">
        <v>2079.0100000000002</v>
      </c>
      <c r="E413" s="60">
        <f>12 * YEARFRAC(Table2[[#This Row],[Sale Date]],$B$4,1)</f>
        <v>59.512551346417162</v>
      </c>
      <c r="F413" s="51">
        <f>EDATE(Table2[[#This Row],[Sale Date]],$B$5)</f>
        <v>44912</v>
      </c>
    </row>
    <row r="414" spans="1:6" hidden="1">
      <c r="A414" s="53">
        <v>43086</v>
      </c>
      <c r="B414" s="54" t="s">
        <v>886</v>
      </c>
      <c r="C414" s="54" t="s">
        <v>885</v>
      </c>
      <c r="D414" s="55">
        <v>1391.84</v>
      </c>
      <c r="E414" s="60">
        <f>12 * YEARFRAC(Table2[[#This Row],[Sale Date]],$B$4,1)</f>
        <v>59.512551346417162</v>
      </c>
      <c r="F414" s="51">
        <f>EDATE(Table2[[#This Row],[Sale Date]],$B$5)</f>
        <v>44912</v>
      </c>
    </row>
    <row r="415" spans="1:6" hidden="1">
      <c r="A415" s="53">
        <v>43086</v>
      </c>
      <c r="B415" s="54" t="s">
        <v>884</v>
      </c>
      <c r="C415" s="54" t="s">
        <v>883</v>
      </c>
      <c r="D415" s="55">
        <v>4885.6899999999996</v>
      </c>
      <c r="E415" s="60">
        <f>12 * YEARFRAC(Table2[[#This Row],[Sale Date]],$B$4,1)</f>
        <v>59.512551346417162</v>
      </c>
      <c r="F415" s="51">
        <f>EDATE(Table2[[#This Row],[Sale Date]],$B$5)</f>
        <v>44912</v>
      </c>
    </row>
    <row r="416" spans="1:6" hidden="1">
      <c r="A416" s="53">
        <v>43093</v>
      </c>
      <c r="B416" s="54" t="s">
        <v>898</v>
      </c>
      <c r="C416" s="54" t="s">
        <v>897</v>
      </c>
      <c r="D416" s="55">
        <v>585.24</v>
      </c>
      <c r="E416" s="60">
        <f>12 * YEARFRAC(Table2[[#This Row],[Sale Date]],$B$4,1)</f>
        <v>59.282519397535367</v>
      </c>
      <c r="F416" s="51">
        <f>EDATE(Table2[[#This Row],[Sale Date]],$B$5)</f>
        <v>44919</v>
      </c>
    </row>
    <row r="417" spans="1:6" hidden="1">
      <c r="A417" s="53">
        <v>43093</v>
      </c>
      <c r="B417" s="54" t="s">
        <v>896</v>
      </c>
      <c r="C417" s="54" t="s">
        <v>895</v>
      </c>
      <c r="D417" s="55">
        <v>4469.2299999999996</v>
      </c>
      <c r="E417" s="60">
        <f>12 * YEARFRAC(Table2[[#This Row],[Sale Date]],$B$4,1)</f>
        <v>59.282519397535367</v>
      </c>
      <c r="F417" s="51">
        <f>EDATE(Table2[[#This Row],[Sale Date]],$B$5)</f>
        <v>44919</v>
      </c>
    </row>
    <row r="418" spans="1:6" hidden="1">
      <c r="A418" s="53">
        <v>43093</v>
      </c>
      <c r="B418" s="54" t="s">
        <v>894</v>
      </c>
      <c r="C418" s="54" t="s">
        <v>893</v>
      </c>
      <c r="D418" s="55">
        <v>3756.17</v>
      </c>
      <c r="E418" s="60">
        <f>12 * YEARFRAC(Table2[[#This Row],[Sale Date]],$B$4,1)</f>
        <v>59.282519397535367</v>
      </c>
      <c r="F418" s="51">
        <f>EDATE(Table2[[#This Row],[Sale Date]],$B$5)</f>
        <v>44919</v>
      </c>
    </row>
    <row r="419" spans="1:6" hidden="1">
      <c r="A419" s="53">
        <v>43093</v>
      </c>
      <c r="B419" s="54" t="s">
        <v>892</v>
      </c>
      <c r="C419" s="54" t="s">
        <v>891</v>
      </c>
      <c r="D419" s="55">
        <v>1897.97</v>
      </c>
      <c r="E419" s="60">
        <f>12 * YEARFRAC(Table2[[#This Row],[Sale Date]],$B$4,1)</f>
        <v>59.282519397535367</v>
      </c>
      <c r="F419" s="51">
        <f>EDATE(Table2[[#This Row],[Sale Date]],$B$5)</f>
        <v>44919</v>
      </c>
    </row>
    <row r="420" spans="1:6" hidden="1">
      <c r="A420" s="53">
        <v>43093</v>
      </c>
      <c r="B420" s="54" t="s">
        <v>890</v>
      </c>
      <c r="C420" s="54" t="s">
        <v>889</v>
      </c>
      <c r="D420" s="55">
        <v>4988.34</v>
      </c>
      <c r="E420" s="60">
        <f>12 * YEARFRAC(Table2[[#This Row],[Sale Date]],$B$4,1)</f>
        <v>59.282519397535367</v>
      </c>
      <c r="F420" s="51">
        <f>EDATE(Table2[[#This Row],[Sale Date]],$B$5)</f>
        <v>44919</v>
      </c>
    </row>
    <row r="421" spans="1:6">
      <c r="A421" s="53">
        <v>43093</v>
      </c>
      <c r="B421" s="54" t="s">
        <v>888</v>
      </c>
      <c r="C421" s="54" t="s">
        <v>887</v>
      </c>
      <c r="D421" s="55">
        <v>3935.62</v>
      </c>
      <c r="E421" s="60">
        <f>12 * YEARFRAC(Table2[[#This Row],[Sale Date]],$B$4,1)</f>
        <v>59.282519397535367</v>
      </c>
      <c r="F421" s="51">
        <f>EDATE(Table2[[#This Row],[Sale Date]],$B$5)</f>
        <v>44919</v>
      </c>
    </row>
    <row r="422" spans="1:6" hidden="1">
      <c r="A422" s="53">
        <v>43093</v>
      </c>
      <c r="B422" s="54" t="s">
        <v>886</v>
      </c>
      <c r="C422" s="54" t="s">
        <v>885</v>
      </c>
      <c r="D422" s="55">
        <v>2728.46</v>
      </c>
      <c r="E422" s="60">
        <f>12 * YEARFRAC(Table2[[#This Row],[Sale Date]],$B$4,1)</f>
        <v>59.282519397535367</v>
      </c>
      <c r="F422" s="51">
        <f>EDATE(Table2[[#This Row],[Sale Date]],$B$5)</f>
        <v>44919</v>
      </c>
    </row>
    <row r="423" spans="1:6" hidden="1">
      <c r="A423" s="53">
        <v>43093</v>
      </c>
      <c r="B423" s="54" t="s">
        <v>884</v>
      </c>
      <c r="C423" s="54" t="s">
        <v>883</v>
      </c>
      <c r="D423" s="55">
        <v>802.88</v>
      </c>
      <c r="E423" s="60">
        <f>12 * YEARFRAC(Table2[[#This Row],[Sale Date]],$B$4,1)</f>
        <v>59.282519397535367</v>
      </c>
      <c r="F423" s="51">
        <f>EDATE(Table2[[#This Row],[Sale Date]],$B$5)</f>
        <v>44919</v>
      </c>
    </row>
    <row r="427" spans="1:6">
      <c r="A427" s="69" t="s">
        <v>911</v>
      </c>
      <c r="F427" s="70" t="s">
        <v>6</v>
      </c>
    </row>
  </sheetData>
  <conditionalFormatting sqref="F8:F423">
    <cfRule type="expression" dxfId="2" priority="1">
      <formula>$E8&gt;$B$5</formula>
    </cfRule>
  </conditionalFormatting>
  <hyperlinks>
    <hyperlink ref="A427" location="Documentation!A1" display="Back to Documentation" xr:uid="{15C4F3E0-71FF-4E49-B2A4-892566FF7D60}"/>
  </hyperlinks>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36A7-269C-45ED-AB97-425E8A7AFBE5}">
  <dimension ref="A1:G436"/>
  <sheetViews>
    <sheetView zoomScale="120" zoomScaleNormal="120" workbookViewId="0">
      <selection activeCell="A436" sqref="A436"/>
    </sheetView>
  </sheetViews>
  <sheetFormatPr defaultRowHeight="14.75" outlineLevelRow="2"/>
  <cols>
    <col min="1" max="1" width="15.90625" customWidth="1"/>
    <col min="2" max="2" width="18.2265625" customWidth="1"/>
    <col min="3" max="3" width="19.31640625" customWidth="1"/>
    <col min="4" max="4" width="19.1796875" customWidth="1"/>
    <col min="5" max="5" width="15.2265625" customWidth="1"/>
    <col min="6" max="6" width="14.6328125" customWidth="1"/>
    <col min="7" max="7" width="9.81640625" bestFit="1" customWidth="1"/>
  </cols>
  <sheetData>
    <row r="1" spans="1:7" ht="26">
      <c r="A1" s="49" t="s">
        <v>932</v>
      </c>
      <c r="B1" s="49"/>
      <c r="C1" s="49"/>
      <c r="D1" s="49"/>
      <c r="E1" s="49"/>
      <c r="F1" s="49"/>
    </row>
    <row r="3" spans="1:7" ht="16">
      <c r="A3" s="56"/>
      <c r="B3" s="56"/>
      <c r="C3" s="56"/>
      <c r="D3" s="66" t="s">
        <v>908</v>
      </c>
      <c r="E3" s="67"/>
      <c r="F3" s="56"/>
      <c r="G3" s="52"/>
    </row>
    <row r="4" spans="1:7" ht="16">
      <c r="A4" s="58" t="s">
        <v>904</v>
      </c>
      <c r="B4" s="57">
        <v>44897</v>
      </c>
      <c r="C4" s="58" t="s">
        <v>906</v>
      </c>
      <c r="D4" s="65">
        <f>SUBTOTAL(9,Subtotals!$D$8:$D$430)</f>
        <v>1008799.8199999997</v>
      </c>
      <c r="E4" s="56"/>
      <c r="F4" s="56"/>
    </row>
    <row r="5" spans="1:7" ht="16">
      <c r="A5" s="58" t="s">
        <v>905</v>
      </c>
      <c r="B5" s="59">
        <v>60</v>
      </c>
      <c r="C5" s="58" t="s">
        <v>907</v>
      </c>
      <c r="D5" s="65">
        <f>SUBTOTAL(1,Subtotals!$D$8:$D$430)</f>
        <v>2424.9995673076914</v>
      </c>
      <c r="E5" s="68">
        <f>SUBTOTAL(1,Subtotals!$E$8:$E$430)</f>
        <v>65.148334094020839</v>
      </c>
      <c r="F5" s="56"/>
    </row>
    <row r="7" spans="1:7" s="64" customFormat="1" ht="37">
      <c r="A7" s="73" t="s">
        <v>902</v>
      </c>
      <c r="B7" s="74" t="s">
        <v>901</v>
      </c>
      <c r="C7" s="74" t="s">
        <v>900</v>
      </c>
      <c r="D7" s="75" t="s">
        <v>899</v>
      </c>
      <c r="E7" s="76" t="s">
        <v>909</v>
      </c>
      <c r="F7" s="77" t="s">
        <v>910</v>
      </c>
    </row>
    <row r="8" spans="1:7" hidden="1" outlineLevel="2">
      <c r="A8" s="78">
        <v>42736</v>
      </c>
      <c r="B8" s="79" t="s">
        <v>898</v>
      </c>
      <c r="C8" s="79" t="s">
        <v>891</v>
      </c>
      <c r="D8" s="80">
        <v>2824.82</v>
      </c>
      <c r="E8" s="81">
        <f>12 * YEARFRAC(Subtotals!$A8,$B$4,1)</f>
        <v>71.01414879050661</v>
      </c>
      <c r="F8" s="82">
        <f>EDATE(Subtotals!$A8,$B$5)</f>
        <v>44562</v>
      </c>
    </row>
    <row r="9" spans="1:7" hidden="1" outlineLevel="2">
      <c r="A9" s="78">
        <v>42743</v>
      </c>
      <c r="B9" s="79" t="s">
        <v>898</v>
      </c>
      <c r="C9" s="79" t="s">
        <v>891</v>
      </c>
      <c r="D9" s="80">
        <v>2073.2199999999998</v>
      </c>
      <c r="E9" s="81">
        <f>12 * YEARFRAC(Subtotals!$A9,$B$4,1)</f>
        <v>70.784116841624837</v>
      </c>
      <c r="F9" s="82">
        <f>EDATE(Subtotals!$A9,$B$5)</f>
        <v>44569</v>
      </c>
    </row>
    <row r="10" spans="1:7" hidden="1" outlineLevel="2">
      <c r="A10" s="78">
        <v>42750</v>
      </c>
      <c r="B10" s="79" t="s">
        <v>898</v>
      </c>
      <c r="C10" s="79" t="s">
        <v>891</v>
      </c>
      <c r="D10" s="80">
        <v>191.44</v>
      </c>
      <c r="E10" s="81">
        <f>12 * YEARFRAC(Subtotals!$A10,$B$4,1)</f>
        <v>70.554084892743035</v>
      </c>
      <c r="F10" s="82">
        <f>EDATE(Subtotals!$A10,$B$5)</f>
        <v>44576</v>
      </c>
    </row>
    <row r="11" spans="1:7" hidden="1" outlineLevel="2">
      <c r="A11" s="78">
        <v>42757</v>
      </c>
      <c r="B11" s="79" t="s">
        <v>898</v>
      </c>
      <c r="C11" s="79" t="s">
        <v>891</v>
      </c>
      <c r="D11" s="80">
        <v>426.48</v>
      </c>
      <c r="E11" s="81">
        <f>12 * YEARFRAC(Subtotals!$A11,$B$4,1)</f>
        <v>70.324052943861247</v>
      </c>
      <c r="F11" s="82">
        <f>EDATE(Subtotals!$A11,$B$5)</f>
        <v>44583</v>
      </c>
    </row>
    <row r="12" spans="1:7" hidden="1" outlineLevel="2">
      <c r="A12" s="78">
        <v>42764</v>
      </c>
      <c r="B12" s="79" t="s">
        <v>898</v>
      </c>
      <c r="C12" s="79" t="s">
        <v>891</v>
      </c>
      <c r="D12" s="80">
        <v>134.29</v>
      </c>
      <c r="E12" s="81">
        <f>12 * YEARFRAC(Subtotals!$A12,$B$4,1)</f>
        <v>70.094020994979459</v>
      </c>
      <c r="F12" s="82">
        <f>EDATE(Subtotals!$A12,$B$5)</f>
        <v>44590</v>
      </c>
    </row>
    <row r="13" spans="1:7" hidden="1" outlineLevel="2">
      <c r="A13" s="78">
        <v>42771</v>
      </c>
      <c r="B13" s="79" t="s">
        <v>898</v>
      </c>
      <c r="C13" s="79" t="s">
        <v>891</v>
      </c>
      <c r="D13" s="80">
        <v>4938.1499999999996</v>
      </c>
      <c r="E13" s="81">
        <f>12 * YEARFRAC(Subtotals!$A13,$B$4,1)</f>
        <v>69.863989046097672</v>
      </c>
      <c r="F13" s="82">
        <f>EDATE(Subtotals!$A13,$B$5)</f>
        <v>44597</v>
      </c>
    </row>
    <row r="14" spans="1:7" hidden="1" outlineLevel="2">
      <c r="A14" s="78">
        <v>42778</v>
      </c>
      <c r="B14" s="79" t="s">
        <v>898</v>
      </c>
      <c r="C14" s="79" t="s">
        <v>891</v>
      </c>
      <c r="D14" s="80">
        <v>1990.3</v>
      </c>
      <c r="E14" s="81">
        <f>12 * YEARFRAC(Subtotals!$A14,$B$4,1)</f>
        <v>69.63395709721587</v>
      </c>
      <c r="F14" s="82">
        <f>EDATE(Subtotals!$A14,$B$5)</f>
        <v>44604</v>
      </c>
    </row>
    <row r="15" spans="1:7" hidden="1" outlineLevel="2">
      <c r="A15" s="78">
        <v>42785</v>
      </c>
      <c r="B15" s="79" t="s">
        <v>898</v>
      </c>
      <c r="C15" s="79" t="s">
        <v>891</v>
      </c>
      <c r="D15" s="80">
        <v>3415.01</v>
      </c>
      <c r="E15" s="81">
        <f>12 * YEARFRAC(Subtotals!$A15,$B$4,1)</f>
        <v>69.403925148334096</v>
      </c>
      <c r="F15" s="82">
        <f>EDATE(Subtotals!$A15,$B$5)</f>
        <v>44611</v>
      </c>
    </row>
    <row r="16" spans="1:7" hidden="1" outlineLevel="2">
      <c r="A16" s="78">
        <v>42792</v>
      </c>
      <c r="B16" s="79" t="s">
        <v>898</v>
      </c>
      <c r="C16" s="79" t="s">
        <v>891</v>
      </c>
      <c r="D16" s="80">
        <v>1132.4100000000001</v>
      </c>
      <c r="E16" s="81">
        <f>12 * YEARFRAC(Subtotals!$A16,$B$4,1)</f>
        <v>69.173893199452294</v>
      </c>
      <c r="F16" s="82">
        <f>EDATE(Subtotals!$A16,$B$5)</f>
        <v>44618</v>
      </c>
    </row>
    <row r="17" spans="1:6" hidden="1" outlineLevel="2">
      <c r="A17" s="78">
        <v>42799</v>
      </c>
      <c r="B17" s="79" t="s">
        <v>898</v>
      </c>
      <c r="C17" s="79" t="s">
        <v>891</v>
      </c>
      <c r="D17" s="80">
        <v>2090.9299999999998</v>
      </c>
      <c r="E17" s="81">
        <f>12 * YEARFRAC(Subtotals!$A17,$B$4,1)</f>
        <v>68.943861250570507</v>
      </c>
      <c r="F17" s="82">
        <f>EDATE(Subtotals!$A17,$B$5)</f>
        <v>44625</v>
      </c>
    </row>
    <row r="18" spans="1:6" hidden="1" outlineLevel="2">
      <c r="A18" s="78">
        <v>42806</v>
      </c>
      <c r="B18" s="79" t="s">
        <v>898</v>
      </c>
      <c r="C18" s="79" t="s">
        <v>891</v>
      </c>
      <c r="D18" s="80">
        <v>1054.8599999999999</v>
      </c>
      <c r="E18" s="81">
        <f>12 * YEARFRAC(Subtotals!$A18,$B$4,1)</f>
        <v>68.713829301688719</v>
      </c>
      <c r="F18" s="82">
        <f>EDATE(Subtotals!$A18,$B$5)</f>
        <v>44632</v>
      </c>
    </row>
    <row r="19" spans="1:6" hidden="1" outlineLevel="2">
      <c r="A19" s="78">
        <v>42813</v>
      </c>
      <c r="B19" s="79" t="s">
        <v>898</v>
      </c>
      <c r="C19" s="79" t="s">
        <v>891</v>
      </c>
      <c r="D19" s="80">
        <v>2045.44</v>
      </c>
      <c r="E19" s="81">
        <f>12 * YEARFRAC(Subtotals!$A19,$B$4,1)</f>
        <v>68.483797352806931</v>
      </c>
      <c r="F19" s="82">
        <f>EDATE(Subtotals!$A19,$B$5)</f>
        <v>44639</v>
      </c>
    </row>
    <row r="20" spans="1:6" hidden="1" outlineLevel="2">
      <c r="A20" s="78">
        <v>42820</v>
      </c>
      <c r="B20" s="79" t="s">
        <v>898</v>
      </c>
      <c r="C20" s="79" t="s">
        <v>893</v>
      </c>
      <c r="D20" s="80">
        <v>974.71</v>
      </c>
      <c r="E20" s="81">
        <f>12 * YEARFRAC(Subtotals!$A20,$B$4,1)</f>
        <v>68.253765403925144</v>
      </c>
      <c r="F20" s="82">
        <f>EDATE(Subtotals!$A20,$B$5)</f>
        <v>44646</v>
      </c>
    </row>
    <row r="21" spans="1:6" hidden="1" outlineLevel="2">
      <c r="A21" s="78">
        <v>42827</v>
      </c>
      <c r="B21" s="79" t="s">
        <v>898</v>
      </c>
      <c r="C21" s="79" t="s">
        <v>893</v>
      </c>
      <c r="D21" s="80">
        <v>1744.4</v>
      </c>
      <c r="E21" s="81">
        <f>12 * YEARFRAC(Subtotals!$A21,$B$4,1)</f>
        <v>68.023733455043356</v>
      </c>
      <c r="F21" s="82">
        <f>EDATE(Subtotals!$A21,$B$5)</f>
        <v>44653</v>
      </c>
    </row>
    <row r="22" spans="1:6" hidden="1" outlineLevel="2">
      <c r="A22" s="78">
        <v>42834</v>
      </c>
      <c r="B22" s="79" t="s">
        <v>898</v>
      </c>
      <c r="C22" s="79" t="s">
        <v>893</v>
      </c>
      <c r="D22" s="80">
        <v>3504.58</v>
      </c>
      <c r="E22" s="81">
        <f>12 * YEARFRAC(Subtotals!$A22,$B$4,1)</f>
        <v>67.793701506161568</v>
      </c>
      <c r="F22" s="82">
        <f>EDATE(Subtotals!$A22,$B$5)</f>
        <v>44660</v>
      </c>
    </row>
    <row r="23" spans="1:6" hidden="1" outlineLevel="2">
      <c r="A23" s="78">
        <v>42841</v>
      </c>
      <c r="B23" s="79" t="s">
        <v>898</v>
      </c>
      <c r="C23" s="79" t="s">
        <v>893</v>
      </c>
      <c r="D23" s="80">
        <v>2527.71</v>
      </c>
      <c r="E23" s="81">
        <f>12 * YEARFRAC(Subtotals!$A23,$B$4,1)</f>
        <v>67.563669557279781</v>
      </c>
      <c r="F23" s="82">
        <f>EDATE(Subtotals!$A23,$B$5)</f>
        <v>44667</v>
      </c>
    </row>
    <row r="24" spans="1:6" hidden="1" outlineLevel="2">
      <c r="A24" s="78">
        <v>42848</v>
      </c>
      <c r="B24" s="79" t="s">
        <v>898</v>
      </c>
      <c r="C24" s="79" t="s">
        <v>893</v>
      </c>
      <c r="D24" s="80">
        <v>2230.92</v>
      </c>
      <c r="E24" s="81">
        <f>12 * YEARFRAC(Subtotals!$A24,$B$4,1)</f>
        <v>67.333637608397993</v>
      </c>
      <c r="F24" s="82">
        <f>EDATE(Subtotals!$A24,$B$5)</f>
        <v>44674</v>
      </c>
    </row>
    <row r="25" spans="1:6" hidden="1" outlineLevel="2">
      <c r="A25" s="78">
        <v>42855</v>
      </c>
      <c r="B25" s="79" t="s">
        <v>898</v>
      </c>
      <c r="C25" s="79" t="s">
        <v>893</v>
      </c>
      <c r="D25" s="80">
        <v>234.57</v>
      </c>
      <c r="E25" s="81">
        <f>12 * YEARFRAC(Subtotals!$A25,$B$4,1)</f>
        <v>67.103605659516205</v>
      </c>
      <c r="F25" s="82">
        <f>EDATE(Subtotals!$A25,$B$5)</f>
        <v>44681</v>
      </c>
    </row>
    <row r="26" spans="1:6" hidden="1" outlineLevel="2">
      <c r="A26" s="78">
        <v>42862</v>
      </c>
      <c r="B26" s="79" t="s">
        <v>898</v>
      </c>
      <c r="C26" s="79" t="s">
        <v>893</v>
      </c>
      <c r="D26" s="80">
        <v>997.36</v>
      </c>
      <c r="E26" s="81">
        <f>12 * YEARFRAC(Subtotals!$A26,$B$4,1)</f>
        <v>66.873573710634417</v>
      </c>
      <c r="F26" s="82">
        <f>EDATE(Subtotals!$A26,$B$5)</f>
        <v>44688</v>
      </c>
    </row>
    <row r="27" spans="1:6" hidden="1" outlineLevel="2">
      <c r="A27" s="78">
        <v>42869</v>
      </c>
      <c r="B27" s="79" t="s">
        <v>898</v>
      </c>
      <c r="C27" s="79" t="s">
        <v>893</v>
      </c>
      <c r="D27" s="80">
        <v>11.36</v>
      </c>
      <c r="E27" s="81">
        <f>12 * YEARFRAC(Subtotals!$A27,$B$4,1)</f>
        <v>66.643541761752616</v>
      </c>
      <c r="F27" s="82">
        <f>EDATE(Subtotals!$A27,$B$5)</f>
        <v>44695</v>
      </c>
    </row>
    <row r="28" spans="1:6" hidden="1" outlineLevel="2">
      <c r="A28" s="78">
        <v>42876</v>
      </c>
      <c r="B28" s="79" t="s">
        <v>898</v>
      </c>
      <c r="C28" s="79" t="s">
        <v>893</v>
      </c>
      <c r="D28" s="80">
        <v>2916.31</v>
      </c>
      <c r="E28" s="81">
        <f>12 * YEARFRAC(Subtotals!$A28,$B$4,1)</f>
        <v>66.413509812870842</v>
      </c>
      <c r="F28" s="82">
        <f>EDATE(Subtotals!$A28,$B$5)</f>
        <v>44702</v>
      </c>
    </row>
    <row r="29" spans="1:6" hidden="1" outlineLevel="2">
      <c r="A29" s="78">
        <v>42883</v>
      </c>
      <c r="B29" s="79" t="s">
        <v>898</v>
      </c>
      <c r="C29" s="79" t="s">
        <v>893</v>
      </c>
      <c r="D29" s="80">
        <v>3645.16</v>
      </c>
      <c r="E29" s="81">
        <f>12 * YEARFRAC(Subtotals!$A29,$B$4,1)</f>
        <v>66.18347786398904</v>
      </c>
      <c r="F29" s="82">
        <f>EDATE(Subtotals!$A29,$B$5)</f>
        <v>44709</v>
      </c>
    </row>
    <row r="30" spans="1:6" hidden="1" outlineLevel="2">
      <c r="A30" s="78">
        <v>42890</v>
      </c>
      <c r="B30" s="79" t="s">
        <v>898</v>
      </c>
      <c r="C30" s="79" t="s">
        <v>893</v>
      </c>
      <c r="D30" s="80">
        <v>3057.09</v>
      </c>
      <c r="E30" s="81">
        <f>12 * YEARFRAC(Subtotals!$A30,$B$4,1)</f>
        <v>65.953445915107253</v>
      </c>
      <c r="F30" s="82">
        <f>EDATE(Subtotals!$A30,$B$5)</f>
        <v>44716</v>
      </c>
    </row>
    <row r="31" spans="1:6" hidden="1" outlineLevel="2">
      <c r="A31" s="78">
        <v>42897</v>
      </c>
      <c r="B31" s="79" t="s">
        <v>898</v>
      </c>
      <c r="C31" s="79" t="s">
        <v>893</v>
      </c>
      <c r="D31" s="80">
        <v>1535.93</v>
      </c>
      <c r="E31" s="81">
        <f>12 * YEARFRAC(Subtotals!$A31,$B$4,1)</f>
        <v>65.723413966225465</v>
      </c>
      <c r="F31" s="82">
        <f>EDATE(Subtotals!$A31,$B$5)</f>
        <v>44723</v>
      </c>
    </row>
    <row r="32" spans="1:6" hidden="1" outlineLevel="2">
      <c r="A32" s="78">
        <v>42904</v>
      </c>
      <c r="B32" s="79" t="s">
        <v>898</v>
      </c>
      <c r="C32" s="79" t="s">
        <v>893</v>
      </c>
      <c r="D32" s="80">
        <v>1550.28</v>
      </c>
      <c r="E32" s="81">
        <f>12 * YEARFRAC(Subtotals!$A32,$B$4,1)</f>
        <v>65.493382017343677</v>
      </c>
      <c r="F32" s="82">
        <f>EDATE(Subtotals!$A32,$B$5)</f>
        <v>44730</v>
      </c>
    </row>
    <row r="33" spans="1:6" hidden="1" outlineLevel="2">
      <c r="A33" s="78">
        <v>42911</v>
      </c>
      <c r="B33" s="79" t="s">
        <v>898</v>
      </c>
      <c r="C33" s="79" t="s">
        <v>895</v>
      </c>
      <c r="D33" s="80">
        <v>1489.46</v>
      </c>
      <c r="E33" s="81">
        <f>12 * YEARFRAC(Subtotals!$A33,$B$4,1)</f>
        <v>65.263350068461875</v>
      </c>
      <c r="F33" s="82">
        <f>EDATE(Subtotals!$A33,$B$5)</f>
        <v>44737</v>
      </c>
    </row>
    <row r="34" spans="1:6" hidden="1" outlineLevel="2">
      <c r="A34" s="78">
        <v>42918</v>
      </c>
      <c r="B34" s="79" t="s">
        <v>898</v>
      </c>
      <c r="C34" s="79" t="s">
        <v>895</v>
      </c>
      <c r="D34" s="80">
        <v>256.98</v>
      </c>
      <c r="E34" s="81">
        <f>12 * YEARFRAC(Subtotals!$A34,$B$4,1)</f>
        <v>65.033318119580102</v>
      </c>
      <c r="F34" s="82">
        <f>EDATE(Subtotals!$A34,$B$5)</f>
        <v>44744</v>
      </c>
    </row>
    <row r="35" spans="1:6" hidden="1" outlineLevel="2">
      <c r="A35" s="78">
        <v>42925</v>
      </c>
      <c r="B35" s="79" t="s">
        <v>898</v>
      </c>
      <c r="C35" s="79" t="s">
        <v>895</v>
      </c>
      <c r="D35" s="80">
        <v>107.11</v>
      </c>
      <c r="E35" s="81">
        <f>12 * YEARFRAC(Subtotals!$A35,$B$4,1)</f>
        <v>64.8032861706983</v>
      </c>
      <c r="F35" s="82">
        <f>EDATE(Subtotals!$A35,$B$5)</f>
        <v>44751</v>
      </c>
    </row>
    <row r="36" spans="1:6" hidden="1" outlineLevel="2">
      <c r="A36" s="78">
        <v>42932</v>
      </c>
      <c r="B36" s="79" t="s">
        <v>898</v>
      </c>
      <c r="C36" s="79" t="s">
        <v>895</v>
      </c>
      <c r="D36" s="80">
        <v>3441.52</v>
      </c>
      <c r="E36" s="81">
        <f>12 * YEARFRAC(Subtotals!$A36,$B$4,1)</f>
        <v>64.573254221816512</v>
      </c>
      <c r="F36" s="82">
        <f>EDATE(Subtotals!$A36,$B$5)</f>
        <v>44758</v>
      </c>
    </row>
    <row r="37" spans="1:6" hidden="1" outlineLevel="2">
      <c r="A37" s="78">
        <v>42939</v>
      </c>
      <c r="B37" s="79" t="s">
        <v>898</v>
      </c>
      <c r="C37" s="79" t="s">
        <v>895</v>
      </c>
      <c r="D37" s="80">
        <v>2209.09</v>
      </c>
      <c r="E37" s="81">
        <f>12 * YEARFRAC(Subtotals!$A37,$B$4,1)</f>
        <v>64.343222272934725</v>
      </c>
      <c r="F37" s="82">
        <f>EDATE(Subtotals!$A37,$B$5)</f>
        <v>44765</v>
      </c>
    </row>
    <row r="38" spans="1:6" hidden="1" outlineLevel="2">
      <c r="A38" s="78">
        <v>42946</v>
      </c>
      <c r="B38" s="79" t="s">
        <v>898</v>
      </c>
      <c r="C38" s="79" t="s">
        <v>895</v>
      </c>
      <c r="D38" s="80">
        <v>2618.7800000000002</v>
      </c>
      <c r="E38" s="81">
        <f>12 * YEARFRAC(Subtotals!$A38,$B$4,1)</f>
        <v>64.113190324052937</v>
      </c>
      <c r="F38" s="82">
        <f>EDATE(Subtotals!$A38,$B$5)</f>
        <v>44772</v>
      </c>
    </row>
    <row r="39" spans="1:6" hidden="1" outlineLevel="2">
      <c r="A39" s="78">
        <v>42953</v>
      </c>
      <c r="B39" s="79" t="s">
        <v>898</v>
      </c>
      <c r="C39" s="79" t="s">
        <v>895</v>
      </c>
      <c r="D39" s="80">
        <v>3885.91</v>
      </c>
      <c r="E39" s="81">
        <f>12 * YEARFRAC(Subtotals!$A39,$B$4,1)</f>
        <v>63.883158375171156</v>
      </c>
      <c r="F39" s="82">
        <f>EDATE(Subtotals!$A39,$B$5)</f>
        <v>44779</v>
      </c>
    </row>
    <row r="40" spans="1:6" hidden="1" outlineLevel="2">
      <c r="A40" s="78">
        <v>42960</v>
      </c>
      <c r="B40" s="79" t="s">
        <v>898</v>
      </c>
      <c r="C40" s="79" t="s">
        <v>895</v>
      </c>
      <c r="D40" s="80">
        <v>956.79</v>
      </c>
      <c r="E40" s="81">
        <f>12 * YEARFRAC(Subtotals!$A40,$B$4,1)</f>
        <v>63.653126426289361</v>
      </c>
      <c r="F40" s="82">
        <f>EDATE(Subtotals!$A40,$B$5)</f>
        <v>44786</v>
      </c>
    </row>
    <row r="41" spans="1:6" hidden="1" outlineLevel="2">
      <c r="A41" s="78">
        <v>42967</v>
      </c>
      <c r="B41" s="79" t="s">
        <v>898</v>
      </c>
      <c r="C41" s="79" t="s">
        <v>895</v>
      </c>
      <c r="D41" s="80">
        <v>620.09</v>
      </c>
      <c r="E41" s="81">
        <f>12 * YEARFRAC(Subtotals!$A41,$B$4,1)</f>
        <v>63.423094477407574</v>
      </c>
      <c r="F41" s="82">
        <f>EDATE(Subtotals!$A41,$B$5)</f>
        <v>44793</v>
      </c>
    </row>
    <row r="42" spans="1:6" hidden="1" outlineLevel="2">
      <c r="A42" s="78">
        <v>42974</v>
      </c>
      <c r="B42" s="79" t="s">
        <v>898</v>
      </c>
      <c r="C42" s="79" t="s">
        <v>895</v>
      </c>
      <c r="D42" s="80">
        <v>4384.74</v>
      </c>
      <c r="E42" s="81">
        <f>12 * YEARFRAC(Subtotals!$A42,$B$4,1)</f>
        <v>63.193062528525786</v>
      </c>
      <c r="F42" s="82">
        <f>EDATE(Subtotals!$A42,$B$5)</f>
        <v>44800</v>
      </c>
    </row>
    <row r="43" spans="1:6" hidden="1" outlineLevel="2">
      <c r="A43" s="78">
        <v>42981</v>
      </c>
      <c r="B43" s="79" t="s">
        <v>898</v>
      </c>
      <c r="C43" s="79" t="s">
        <v>895</v>
      </c>
      <c r="D43" s="80">
        <v>192.86</v>
      </c>
      <c r="E43" s="81">
        <f>12 * YEARFRAC(Subtotals!$A43,$B$4,1)</f>
        <v>62.963030579643998</v>
      </c>
      <c r="F43" s="82">
        <f>EDATE(Subtotals!$A43,$B$5)</f>
        <v>44807</v>
      </c>
    </row>
    <row r="44" spans="1:6" hidden="1" outlineLevel="2">
      <c r="A44" s="78">
        <v>42988</v>
      </c>
      <c r="B44" s="79" t="s">
        <v>898</v>
      </c>
      <c r="C44" s="79" t="s">
        <v>895</v>
      </c>
      <c r="D44" s="80">
        <v>1626.88</v>
      </c>
      <c r="E44" s="81">
        <f>12 * YEARFRAC(Subtotals!$A44,$B$4,1)</f>
        <v>62.732998630762204</v>
      </c>
      <c r="F44" s="82">
        <f>EDATE(Subtotals!$A44,$B$5)</f>
        <v>44814</v>
      </c>
    </row>
    <row r="45" spans="1:6" hidden="1" outlineLevel="2">
      <c r="A45" s="78">
        <v>42995</v>
      </c>
      <c r="B45" s="79" t="s">
        <v>898</v>
      </c>
      <c r="C45" s="79" t="s">
        <v>895</v>
      </c>
      <c r="D45" s="80">
        <v>261.47000000000003</v>
      </c>
      <c r="E45" s="81">
        <f>12 * YEARFRAC(Subtotals!$A45,$B$4,1)</f>
        <v>62.502966681880423</v>
      </c>
      <c r="F45" s="82">
        <f>EDATE(Subtotals!$A45,$B$5)</f>
        <v>44821</v>
      </c>
    </row>
    <row r="46" spans="1:6" hidden="1" outlineLevel="2">
      <c r="A46" s="78">
        <v>43002</v>
      </c>
      <c r="B46" s="79" t="s">
        <v>898</v>
      </c>
      <c r="C46" s="79" t="s">
        <v>897</v>
      </c>
      <c r="D46" s="80">
        <v>3458.04</v>
      </c>
      <c r="E46" s="81">
        <f>12 * YEARFRAC(Subtotals!$A46,$B$4,1)</f>
        <v>62.272934732998621</v>
      </c>
      <c r="F46" s="82">
        <f>EDATE(Subtotals!$A46,$B$5)</f>
        <v>44828</v>
      </c>
    </row>
    <row r="47" spans="1:6" hidden="1" outlineLevel="2">
      <c r="A47" s="78">
        <v>43009</v>
      </c>
      <c r="B47" s="79" t="s">
        <v>898</v>
      </c>
      <c r="C47" s="79" t="s">
        <v>897</v>
      </c>
      <c r="D47" s="80">
        <v>3954.53</v>
      </c>
      <c r="E47" s="81">
        <f>12 * YEARFRAC(Subtotals!$A47,$B$4,1)</f>
        <v>62.042902784116841</v>
      </c>
      <c r="F47" s="82">
        <f>EDATE(Subtotals!$A47,$B$5)</f>
        <v>44835</v>
      </c>
    </row>
    <row r="48" spans="1:6" hidden="1" outlineLevel="2">
      <c r="A48" s="78">
        <v>43016</v>
      </c>
      <c r="B48" s="79" t="s">
        <v>898</v>
      </c>
      <c r="C48" s="79" t="s">
        <v>897</v>
      </c>
      <c r="D48" s="80">
        <v>1577.79</v>
      </c>
      <c r="E48" s="81">
        <f>12 * YEARFRAC(Subtotals!$A48,$B$4,1)</f>
        <v>61.812870835235046</v>
      </c>
      <c r="F48" s="82">
        <f>EDATE(Subtotals!$A48,$B$5)</f>
        <v>44842</v>
      </c>
    </row>
    <row r="49" spans="1:6" hidden="1" outlineLevel="2">
      <c r="A49" s="78">
        <v>43023</v>
      </c>
      <c r="B49" s="79" t="s">
        <v>898</v>
      </c>
      <c r="C49" s="79" t="s">
        <v>897</v>
      </c>
      <c r="D49" s="80">
        <v>268.95</v>
      </c>
      <c r="E49" s="81">
        <f>12 * YEARFRAC(Subtotals!$A49,$B$4,1)</f>
        <v>61.582838886353258</v>
      </c>
      <c r="F49" s="82">
        <f>EDATE(Subtotals!$A49,$B$5)</f>
        <v>44849</v>
      </c>
    </row>
    <row r="50" spans="1:6" hidden="1" outlineLevel="2">
      <c r="A50" s="78">
        <v>43030</v>
      </c>
      <c r="B50" s="79" t="s">
        <v>898</v>
      </c>
      <c r="C50" s="79" t="s">
        <v>897</v>
      </c>
      <c r="D50" s="80">
        <v>4533.2700000000004</v>
      </c>
      <c r="E50" s="81">
        <f>12 * YEARFRAC(Subtotals!$A50,$B$4,1)</f>
        <v>61.35280693747147</v>
      </c>
      <c r="F50" s="82">
        <f>EDATE(Subtotals!$A50,$B$5)</f>
        <v>44856</v>
      </c>
    </row>
    <row r="51" spans="1:6" hidden="1" outlineLevel="2">
      <c r="A51" s="78">
        <v>43037</v>
      </c>
      <c r="B51" s="79" t="s">
        <v>898</v>
      </c>
      <c r="C51" s="79" t="s">
        <v>897</v>
      </c>
      <c r="D51" s="80">
        <v>1553.5</v>
      </c>
      <c r="E51" s="81">
        <f>12 * YEARFRAC(Subtotals!$A51,$B$4,1)</f>
        <v>61.122774988589683</v>
      </c>
      <c r="F51" s="82">
        <f>EDATE(Subtotals!$A51,$B$5)</f>
        <v>44863</v>
      </c>
    </row>
    <row r="52" spans="1:6" hidden="1" outlineLevel="2">
      <c r="A52" s="78">
        <v>43044</v>
      </c>
      <c r="B52" s="79" t="s">
        <v>898</v>
      </c>
      <c r="C52" s="79" t="s">
        <v>897</v>
      </c>
      <c r="D52" s="80">
        <v>1740.08</v>
      </c>
      <c r="E52" s="81">
        <f>12 * YEARFRAC(Subtotals!$A52,$B$4,1)</f>
        <v>60.892743039707888</v>
      </c>
      <c r="F52" s="82">
        <f>EDATE(Subtotals!$A52,$B$5)</f>
        <v>44870</v>
      </c>
    </row>
    <row r="53" spans="1:6" hidden="1" outlineLevel="2">
      <c r="A53" s="78">
        <v>43051</v>
      </c>
      <c r="B53" s="79" t="s">
        <v>898</v>
      </c>
      <c r="C53" s="79" t="s">
        <v>897</v>
      </c>
      <c r="D53" s="80">
        <v>4074.59</v>
      </c>
      <c r="E53" s="81">
        <f>12 * YEARFRAC(Subtotals!$A53,$B$4,1)</f>
        <v>60.662711090826107</v>
      </c>
      <c r="F53" s="82">
        <f>EDATE(Subtotals!$A53,$B$5)</f>
        <v>44877</v>
      </c>
    </row>
    <row r="54" spans="1:6" hidden="1" outlineLevel="2">
      <c r="A54" s="78">
        <v>43058</v>
      </c>
      <c r="B54" s="79" t="s">
        <v>898</v>
      </c>
      <c r="C54" s="79" t="s">
        <v>897</v>
      </c>
      <c r="D54" s="80">
        <v>1153.6099999999999</v>
      </c>
      <c r="E54" s="81">
        <f>12 * YEARFRAC(Subtotals!$A54,$B$4,1)</f>
        <v>60.43267914194432</v>
      </c>
      <c r="F54" s="82">
        <f>EDATE(Subtotals!$A54,$B$5)</f>
        <v>44884</v>
      </c>
    </row>
    <row r="55" spans="1:6" hidden="1" outlineLevel="2">
      <c r="A55" s="78">
        <v>43065</v>
      </c>
      <c r="B55" s="79" t="s">
        <v>898</v>
      </c>
      <c r="C55" s="79" t="s">
        <v>897</v>
      </c>
      <c r="D55" s="80">
        <v>432.32</v>
      </c>
      <c r="E55" s="81">
        <f>12 * YEARFRAC(Subtotals!$A55,$B$4,1)</f>
        <v>60.202647193062525</v>
      </c>
      <c r="F55" s="82">
        <f>EDATE(Subtotals!$A55,$B$5)</f>
        <v>44891</v>
      </c>
    </row>
    <row r="56" spans="1:6" hidden="1" outlineLevel="2">
      <c r="A56" s="78">
        <v>43072</v>
      </c>
      <c r="B56" s="79" t="s">
        <v>898</v>
      </c>
      <c r="C56" s="79" t="s">
        <v>897</v>
      </c>
      <c r="D56" s="80">
        <v>4645.93</v>
      </c>
      <c r="E56" s="81">
        <f>12 * YEARFRAC(Subtotals!$A56,$B$4,1)</f>
        <v>59.972615244180744</v>
      </c>
      <c r="F56" s="82">
        <f>EDATE(Subtotals!$A56,$B$5)</f>
        <v>44898</v>
      </c>
    </row>
    <row r="57" spans="1:6" hidden="1" outlineLevel="2">
      <c r="A57" s="78">
        <v>43079</v>
      </c>
      <c r="B57" s="79" t="s">
        <v>898</v>
      </c>
      <c r="C57" s="79" t="s">
        <v>897</v>
      </c>
      <c r="D57" s="80">
        <v>889.13</v>
      </c>
      <c r="E57" s="81">
        <f>12 * YEARFRAC(Subtotals!$A57,$B$4,1)</f>
        <v>59.742583295298942</v>
      </c>
      <c r="F57" s="82">
        <f>EDATE(Subtotals!$A57,$B$5)</f>
        <v>44905</v>
      </c>
    </row>
    <row r="58" spans="1:6" hidden="1" outlineLevel="2">
      <c r="A58" s="78">
        <v>43086</v>
      </c>
      <c r="B58" s="79" t="s">
        <v>898</v>
      </c>
      <c r="C58" s="79" t="s">
        <v>897</v>
      </c>
      <c r="D58" s="80">
        <v>3532.52</v>
      </c>
      <c r="E58" s="81">
        <f>12 * YEARFRAC(Subtotals!$A58,$B$4,1)</f>
        <v>59.512551346417162</v>
      </c>
      <c r="F58" s="82">
        <f>EDATE(Subtotals!$A58,$B$5)</f>
        <v>44912</v>
      </c>
    </row>
    <row r="59" spans="1:6" hidden="1" outlineLevel="2">
      <c r="A59" s="78">
        <v>43093</v>
      </c>
      <c r="B59" s="79" t="s">
        <v>898</v>
      </c>
      <c r="C59" s="79" t="s">
        <v>897</v>
      </c>
      <c r="D59" s="80">
        <v>585.24</v>
      </c>
      <c r="E59" s="81">
        <f>12 * YEARFRAC(Subtotals!$A59,$B$4,1)</f>
        <v>59.282519397535367</v>
      </c>
      <c r="F59" s="82">
        <f>EDATE(Subtotals!$A59,$B$5)</f>
        <v>44919</v>
      </c>
    </row>
    <row r="60" spans="1:6" outlineLevel="1" collapsed="1">
      <c r="A60" s="78"/>
      <c r="B60" s="88" t="s">
        <v>920</v>
      </c>
      <c r="C60" s="79"/>
      <c r="D60" s="80">
        <f>SUBTOTAL(9,D8:D59)</f>
        <v>101698.91</v>
      </c>
      <c r="E60" s="81"/>
      <c r="F60" s="82"/>
    </row>
    <row r="61" spans="1:6" hidden="1" outlineLevel="2">
      <c r="A61" s="78">
        <v>42736</v>
      </c>
      <c r="B61" s="79" t="s">
        <v>896</v>
      </c>
      <c r="C61" s="79" t="s">
        <v>889</v>
      </c>
      <c r="D61" s="80">
        <v>164.65</v>
      </c>
      <c r="E61" s="81">
        <f>12 * YEARFRAC(Subtotals!$A61,$B$4,1)</f>
        <v>71.01414879050661</v>
      </c>
      <c r="F61" s="82">
        <f>EDATE(Subtotals!$A61,$B$5)</f>
        <v>44562</v>
      </c>
    </row>
    <row r="62" spans="1:6" hidden="1" outlineLevel="2">
      <c r="A62" s="78">
        <v>42743</v>
      </c>
      <c r="B62" s="79" t="s">
        <v>896</v>
      </c>
      <c r="C62" s="79" t="s">
        <v>889</v>
      </c>
      <c r="D62" s="80">
        <v>1999.72</v>
      </c>
      <c r="E62" s="81">
        <f>12 * YEARFRAC(Subtotals!$A62,$B$4,1)</f>
        <v>70.784116841624837</v>
      </c>
      <c r="F62" s="82">
        <f>EDATE(Subtotals!$A62,$B$5)</f>
        <v>44569</v>
      </c>
    </row>
    <row r="63" spans="1:6" hidden="1" outlineLevel="2">
      <c r="A63" s="78">
        <v>42750</v>
      </c>
      <c r="B63" s="79" t="s">
        <v>896</v>
      </c>
      <c r="C63" s="79" t="s">
        <v>889</v>
      </c>
      <c r="D63" s="80">
        <v>63.31</v>
      </c>
      <c r="E63" s="81">
        <f>12 * YEARFRAC(Subtotals!$A63,$B$4,1)</f>
        <v>70.554084892743035</v>
      </c>
      <c r="F63" s="82">
        <f>EDATE(Subtotals!$A63,$B$5)</f>
        <v>44576</v>
      </c>
    </row>
    <row r="64" spans="1:6" hidden="1" outlineLevel="2">
      <c r="A64" s="78">
        <v>42757</v>
      </c>
      <c r="B64" s="79" t="s">
        <v>896</v>
      </c>
      <c r="C64" s="79" t="s">
        <v>889</v>
      </c>
      <c r="D64" s="80">
        <v>2336.84</v>
      </c>
      <c r="E64" s="81">
        <f>12 * YEARFRAC(Subtotals!$A64,$B$4,1)</f>
        <v>70.324052943861247</v>
      </c>
      <c r="F64" s="82">
        <f>EDATE(Subtotals!$A64,$B$5)</f>
        <v>44583</v>
      </c>
    </row>
    <row r="65" spans="1:6" hidden="1" outlineLevel="2">
      <c r="A65" s="78">
        <v>42764</v>
      </c>
      <c r="B65" s="79" t="s">
        <v>896</v>
      </c>
      <c r="C65" s="79" t="s">
        <v>889</v>
      </c>
      <c r="D65" s="80">
        <v>2836.35</v>
      </c>
      <c r="E65" s="81">
        <f>12 * YEARFRAC(Subtotals!$A65,$B$4,1)</f>
        <v>70.094020994979459</v>
      </c>
      <c r="F65" s="82">
        <f>EDATE(Subtotals!$A65,$B$5)</f>
        <v>44590</v>
      </c>
    </row>
    <row r="66" spans="1:6" hidden="1" outlineLevel="2">
      <c r="A66" s="78">
        <v>42771</v>
      </c>
      <c r="B66" s="79" t="s">
        <v>896</v>
      </c>
      <c r="C66" s="79" t="s">
        <v>889</v>
      </c>
      <c r="D66" s="80">
        <v>4895.03</v>
      </c>
      <c r="E66" s="81">
        <f>12 * YEARFRAC(Subtotals!$A66,$B$4,1)</f>
        <v>69.863989046097672</v>
      </c>
      <c r="F66" s="82">
        <f>EDATE(Subtotals!$A66,$B$5)</f>
        <v>44597</v>
      </c>
    </row>
    <row r="67" spans="1:6" hidden="1" outlineLevel="2">
      <c r="A67" s="78">
        <v>42778</v>
      </c>
      <c r="B67" s="79" t="s">
        <v>896</v>
      </c>
      <c r="C67" s="79" t="s">
        <v>889</v>
      </c>
      <c r="D67" s="80">
        <v>2117.88</v>
      </c>
      <c r="E67" s="81">
        <f>12 * YEARFRAC(Subtotals!$A67,$B$4,1)</f>
        <v>69.63395709721587</v>
      </c>
      <c r="F67" s="82">
        <f>EDATE(Subtotals!$A67,$B$5)</f>
        <v>44604</v>
      </c>
    </row>
    <row r="68" spans="1:6" hidden="1" outlineLevel="2">
      <c r="A68" s="78">
        <v>42785</v>
      </c>
      <c r="B68" s="79" t="s">
        <v>896</v>
      </c>
      <c r="C68" s="79" t="s">
        <v>889</v>
      </c>
      <c r="D68" s="80">
        <v>3729.68</v>
      </c>
      <c r="E68" s="81">
        <f>12 * YEARFRAC(Subtotals!$A68,$B$4,1)</f>
        <v>69.403925148334096</v>
      </c>
      <c r="F68" s="82">
        <f>EDATE(Subtotals!$A68,$B$5)</f>
        <v>44611</v>
      </c>
    </row>
    <row r="69" spans="1:6" hidden="1" outlineLevel="2">
      <c r="A69" s="78">
        <v>42792</v>
      </c>
      <c r="B69" s="79" t="s">
        <v>896</v>
      </c>
      <c r="C69" s="79" t="s">
        <v>889</v>
      </c>
      <c r="D69" s="80">
        <v>2209.33</v>
      </c>
      <c r="E69" s="81">
        <f>12 * YEARFRAC(Subtotals!$A69,$B$4,1)</f>
        <v>69.173893199452294</v>
      </c>
      <c r="F69" s="82">
        <f>EDATE(Subtotals!$A69,$B$5)</f>
        <v>44618</v>
      </c>
    </row>
    <row r="70" spans="1:6" hidden="1" outlineLevel="2">
      <c r="A70" s="78">
        <v>42799</v>
      </c>
      <c r="B70" s="79" t="s">
        <v>896</v>
      </c>
      <c r="C70" s="79" t="s">
        <v>889</v>
      </c>
      <c r="D70" s="80">
        <v>1782.79</v>
      </c>
      <c r="E70" s="81">
        <f>12 * YEARFRAC(Subtotals!$A70,$B$4,1)</f>
        <v>68.943861250570507</v>
      </c>
      <c r="F70" s="82">
        <f>EDATE(Subtotals!$A70,$B$5)</f>
        <v>44625</v>
      </c>
    </row>
    <row r="71" spans="1:6" hidden="1" outlineLevel="2">
      <c r="A71" s="78">
        <v>42806</v>
      </c>
      <c r="B71" s="79" t="s">
        <v>896</v>
      </c>
      <c r="C71" s="79" t="s">
        <v>889</v>
      </c>
      <c r="D71" s="80">
        <v>1679.87</v>
      </c>
      <c r="E71" s="81">
        <f>12 * YEARFRAC(Subtotals!$A71,$B$4,1)</f>
        <v>68.713829301688719</v>
      </c>
      <c r="F71" s="82">
        <f>EDATE(Subtotals!$A71,$B$5)</f>
        <v>44632</v>
      </c>
    </row>
    <row r="72" spans="1:6" hidden="1" outlineLevel="2">
      <c r="A72" s="78">
        <v>42813</v>
      </c>
      <c r="B72" s="79" t="s">
        <v>896</v>
      </c>
      <c r="C72" s="79" t="s">
        <v>889</v>
      </c>
      <c r="D72" s="80">
        <v>4201.7</v>
      </c>
      <c r="E72" s="81">
        <f>12 * YEARFRAC(Subtotals!$A72,$B$4,1)</f>
        <v>68.483797352806931</v>
      </c>
      <c r="F72" s="82">
        <f>EDATE(Subtotals!$A72,$B$5)</f>
        <v>44639</v>
      </c>
    </row>
    <row r="73" spans="1:6" hidden="1" outlineLevel="2">
      <c r="A73" s="78">
        <v>42820</v>
      </c>
      <c r="B73" s="79" t="s">
        <v>896</v>
      </c>
      <c r="C73" s="79" t="s">
        <v>891</v>
      </c>
      <c r="D73" s="80">
        <v>78.56</v>
      </c>
      <c r="E73" s="81">
        <f>12 * YEARFRAC(Subtotals!$A73,$B$4,1)</f>
        <v>68.253765403925144</v>
      </c>
      <c r="F73" s="82">
        <f>EDATE(Subtotals!$A73,$B$5)</f>
        <v>44646</v>
      </c>
    </row>
    <row r="74" spans="1:6" hidden="1" outlineLevel="2">
      <c r="A74" s="78">
        <v>42827</v>
      </c>
      <c r="B74" s="79" t="s">
        <v>896</v>
      </c>
      <c r="C74" s="79" t="s">
        <v>891</v>
      </c>
      <c r="D74" s="80">
        <v>4943.84</v>
      </c>
      <c r="E74" s="81">
        <f>12 * YEARFRAC(Subtotals!$A74,$B$4,1)</f>
        <v>68.023733455043356</v>
      </c>
      <c r="F74" s="82">
        <f>EDATE(Subtotals!$A74,$B$5)</f>
        <v>44653</v>
      </c>
    </row>
    <row r="75" spans="1:6" hidden="1" outlineLevel="2">
      <c r="A75" s="78">
        <v>42834</v>
      </c>
      <c r="B75" s="79" t="s">
        <v>896</v>
      </c>
      <c r="C75" s="79" t="s">
        <v>891</v>
      </c>
      <c r="D75" s="80">
        <v>3410.88</v>
      </c>
      <c r="E75" s="81">
        <f>12 * YEARFRAC(Subtotals!$A75,$B$4,1)</f>
        <v>67.793701506161568</v>
      </c>
      <c r="F75" s="82">
        <f>EDATE(Subtotals!$A75,$B$5)</f>
        <v>44660</v>
      </c>
    </row>
    <row r="76" spans="1:6" hidden="1" outlineLevel="2">
      <c r="A76" s="78">
        <v>42841</v>
      </c>
      <c r="B76" s="79" t="s">
        <v>896</v>
      </c>
      <c r="C76" s="79" t="s">
        <v>891</v>
      </c>
      <c r="D76" s="80">
        <v>3464.24</v>
      </c>
      <c r="E76" s="81">
        <f>12 * YEARFRAC(Subtotals!$A76,$B$4,1)</f>
        <v>67.563669557279781</v>
      </c>
      <c r="F76" s="82">
        <f>EDATE(Subtotals!$A76,$B$5)</f>
        <v>44667</v>
      </c>
    </row>
    <row r="77" spans="1:6" hidden="1" outlineLevel="2">
      <c r="A77" s="78">
        <v>42848</v>
      </c>
      <c r="B77" s="79" t="s">
        <v>896</v>
      </c>
      <c r="C77" s="79" t="s">
        <v>891</v>
      </c>
      <c r="D77" s="80">
        <v>3523.27</v>
      </c>
      <c r="E77" s="81">
        <f>12 * YEARFRAC(Subtotals!$A77,$B$4,1)</f>
        <v>67.333637608397993</v>
      </c>
      <c r="F77" s="82">
        <f>EDATE(Subtotals!$A77,$B$5)</f>
        <v>44674</v>
      </c>
    </row>
    <row r="78" spans="1:6" hidden="1" outlineLevel="2">
      <c r="A78" s="78">
        <v>42855</v>
      </c>
      <c r="B78" s="79" t="s">
        <v>896</v>
      </c>
      <c r="C78" s="79" t="s">
        <v>891</v>
      </c>
      <c r="D78" s="80">
        <v>1859.33</v>
      </c>
      <c r="E78" s="81">
        <f>12 * YEARFRAC(Subtotals!$A78,$B$4,1)</f>
        <v>67.103605659516205</v>
      </c>
      <c r="F78" s="82">
        <f>EDATE(Subtotals!$A78,$B$5)</f>
        <v>44681</v>
      </c>
    </row>
    <row r="79" spans="1:6" hidden="1" outlineLevel="2">
      <c r="A79" s="78">
        <v>42862</v>
      </c>
      <c r="B79" s="79" t="s">
        <v>896</v>
      </c>
      <c r="C79" s="79" t="s">
        <v>891</v>
      </c>
      <c r="D79" s="80">
        <v>2012.21</v>
      </c>
      <c r="E79" s="81">
        <f>12 * YEARFRAC(Subtotals!$A79,$B$4,1)</f>
        <v>66.873573710634417</v>
      </c>
      <c r="F79" s="82">
        <f>EDATE(Subtotals!$A79,$B$5)</f>
        <v>44688</v>
      </c>
    </row>
    <row r="80" spans="1:6" hidden="1" outlineLevel="2">
      <c r="A80" s="78">
        <v>42869</v>
      </c>
      <c r="B80" s="79" t="s">
        <v>896</v>
      </c>
      <c r="C80" s="79" t="s">
        <v>891</v>
      </c>
      <c r="D80" s="80">
        <v>292.74</v>
      </c>
      <c r="E80" s="81">
        <f>12 * YEARFRAC(Subtotals!$A80,$B$4,1)</f>
        <v>66.643541761752616</v>
      </c>
      <c r="F80" s="82">
        <f>EDATE(Subtotals!$A80,$B$5)</f>
        <v>44695</v>
      </c>
    </row>
    <row r="81" spans="1:6" hidden="1" outlineLevel="2">
      <c r="A81" s="78">
        <v>42876</v>
      </c>
      <c r="B81" s="79" t="s">
        <v>896</v>
      </c>
      <c r="C81" s="79" t="s">
        <v>891</v>
      </c>
      <c r="D81" s="80">
        <v>3135.55</v>
      </c>
      <c r="E81" s="81">
        <f>12 * YEARFRAC(Subtotals!$A81,$B$4,1)</f>
        <v>66.413509812870842</v>
      </c>
      <c r="F81" s="82">
        <f>EDATE(Subtotals!$A81,$B$5)</f>
        <v>44702</v>
      </c>
    </row>
    <row r="82" spans="1:6" hidden="1" outlineLevel="2">
      <c r="A82" s="78">
        <v>42883</v>
      </c>
      <c r="B82" s="79" t="s">
        <v>896</v>
      </c>
      <c r="C82" s="79" t="s">
        <v>891</v>
      </c>
      <c r="D82" s="80">
        <v>4992.01</v>
      </c>
      <c r="E82" s="81">
        <f>12 * YEARFRAC(Subtotals!$A82,$B$4,1)</f>
        <v>66.18347786398904</v>
      </c>
      <c r="F82" s="82">
        <f>EDATE(Subtotals!$A82,$B$5)</f>
        <v>44709</v>
      </c>
    </row>
    <row r="83" spans="1:6" hidden="1" outlineLevel="2">
      <c r="A83" s="78">
        <v>42890</v>
      </c>
      <c r="B83" s="79" t="s">
        <v>896</v>
      </c>
      <c r="C83" s="79" t="s">
        <v>891</v>
      </c>
      <c r="D83" s="80">
        <v>1417.11</v>
      </c>
      <c r="E83" s="81">
        <f>12 * YEARFRAC(Subtotals!$A83,$B$4,1)</f>
        <v>65.953445915107253</v>
      </c>
      <c r="F83" s="82">
        <f>EDATE(Subtotals!$A83,$B$5)</f>
        <v>44716</v>
      </c>
    </row>
    <row r="84" spans="1:6" hidden="1" outlineLevel="2">
      <c r="A84" s="78">
        <v>42897</v>
      </c>
      <c r="B84" s="79" t="s">
        <v>896</v>
      </c>
      <c r="C84" s="79" t="s">
        <v>891</v>
      </c>
      <c r="D84" s="80">
        <v>2999.98</v>
      </c>
      <c r="E84" s="81">
        <f>12 * YEARFRAC(Subtotals!$A84,$B$4,1)</f>
        <v>65.723413966225465</v>
      </c>
      <c r="F84" s="82">
        <f>EDATE(Subtotals!$A84,$B$5)</f>
        <v>44723</v>
      </c>
    </row>
    <row r="85" spans="1:6" hidden="1" outlineLevel="2">
      <c r="A85" s="78">
        <v>42904</v>
      </c>
      <c r="B85" s="79" t="s">
        <v>896</v>
      </c>
      <c r="C85" s="79" t="s">
        <v>891</v>
      </c>
      <c r="D85" s="80">
        <v>201.4</v>
      </c>
      <c r="E85" s="81">
        <f>12 * YEARFRAC(Subtotals!$A85,$B$4,1)</f>
        <v>65.493382017343677</v>
      </c>
      <c r="F85" s="82">
        <f>EDATE(Subtotals!$A85,$B$5)</f>
        <v>44730</v>
      </c>
    </row>
    <row r="86" spans="1:6" hidden="1" outlineLevel="2">
      <c r="A86" s="78">
        <v>42911</v>
      </c>
      <c r="B86" s="79" t="s">
        <v>896</v>
      </c>
      <c r="C86" s="79" t="s">
        <v>893</v>
      </c>
      <c r="D86" s="80">
        <v>3438.65</v>
      </c>
      <c r="E86" s="81">
        <f>12 * YEARFRAC(Subtotals!$A86,$B$4,1)</f>
        <v>65.263350068461875</v>
      </c>
      <c r="F86" s="82">
        <f>EDATE(Subtotals!$A86,$B$5)</f>
        <v>44737</v>
      </c>
    </row>
    <row r="87" spans="1:6" hidden="1" outlineLevel="2">
      <c r="A87" s="78">
        <v>42918</v>
      </c>
      <c r="B87" s="79" t="s">
        <v>896</v>
      </c>
      <c r="C87" s="79" t="s">
        <v>893</v>
      </c>
      <c r="D87" s="80">
        <v>4144.09</v>
      </c>
      <c r="E87" s="81">
        <f>12 * YEARFRAC(Subtotals!$A87,$B$4,1)</f>
        <v>65.033318119580102</v>
      </c>
      <c r="F87" s="82">
        <f>EDATE(Subtotals!$A87,$B$5)</f>
        <v>44744</v>
      </c>
    </row>
    <row r="88" spans="1:6" hidden="1" outlineLevel="2">
      <c r="A88" s="78">
        <v>42925</v>
      </c>
      <c r="B88" s="79" t="s">
        <v>896</v>
      </c>
      <c r="C88" s="79" t="s">
        <v>893</v>
      </c>
      <c r="D88" s="80">
        <v>3349.54</v>
      </c>
      <c r="E88" s="81">
        <f>12 * YEARFRAC(Subtotals!$A88,$B$4,1)</f>
        <v>64.8032861706983</v>
      </c>
      <c r="F88" s="82">
        <f>EDATE(Subtotals!$A88,$B$5)</f>
        <v>44751</v>
      </c>
    </row>
    <row r="89" spans="1:6" hidden="1" outlineLevel="2">
      <c r="A89" s="78">
        <v>42932</v>
      </c>
      <c r="B89" s="79" t="s">
        <v>896</v>
      </c>
      <c r="C89" s="79" t="s">
        <v>893</v>
      </c>
      <c r="D89" s="80">
        <v>2326.0700000000002</v>
      </c>
      <c r="E89" s="81">
        <f>12 * YEARFRAC(Subtotals!$A89,$B$4,1)</f>
        <v>64.573254221816512</v>
      </c>
      <c r="F89" s="82">
        <f>EDATE(Subtotals!$A89,$B$5)</f>
        <v>44758</v>
      </c>
    </row>
    <row r="90" spans="1:6" hidden="1" outlineLevel="2">
      <c r="A90" s="78">
        <v>42939</v>
      </c>
      <c r="B90" s="79" t="s">
        <v>896</v>
      </c>
      <c r="C90" s="79" t="s">
        <v>893</v>
      </c>
      <c r="D90" s="80">
        <v>1940.91</v>
      </c>
      <c r="E90" s="81">
        <f>12 * YEARFRAC(Subtotals!$A90,$B$4,1)</f>
        <v>64.343222272934725</v>
      </c>
      <c r="F90" s="82">
        <f>EDATE(Subtotals!$A90,$B$5)</f>
        <v>44765</v>
      </c>
    </row>
    <row r="91" spans="1:6" hidden="1" outlineLevel="2">
      <c r="A91" s="78">
        <v>42946</v>
      </c>
      <c r="B91" s="79" t="s">
        <v>896</v>
      </c>
      <c r="C91" s="79" t="s">
        <v>893</v>
      </c>
      <c r="D91" s="80">
        <v>4905.28</v>
      </c>
      <c r="E91" s="81">
        <f>12 * YEARFRAC(Subtotals!$A91,$B$4,1)</f>
        <v>64.113190324052937</v>
      </c>
      <c r="F91" s="82">
        <f>EDATE(Subtotals!$A91,$B$5)</f>
        <v>44772</v>
      </c>
    </row>
    <row r="92" spans="1:6" hidden="1" outlineLevel="2">
      <c r="A92" s="78">
        <v>42953</v>
      </c>
      <c r="B92" s="79" t="s">
        <v>896</v>
      </c>
      <c r="C92" s="79" t="s">
        <v>893</v>
      </c>
      <c r="D92" s="80">
        <v>1307.77</v>
      </c>
      <c r="E92" s="81">
        <f>12 * YEARFRAC(Subtotals!$A92,$B$4,1)</f>
        <v>63.883158375171156</v>
      </c>
      <c r="F92" s="82">
        <f>EDATE(Subtotals!$A92,$B$5)</f>
        <v>44779</v>
      </c>
    </row>
    <row r="93" spans="1:6" hidden="1" outlineLevel="2">
      <c r="A93" s="78">
        <v>42960</v>
      </c>
      <c r="B93" s="79" t="s">
        <v>896</v>
      </c>
      <c r="C93" s="79" t="s">
        <v>893</v>
      </c>
      <c r="D93" s="80">
        <v>2885.73</v>
      </c>
      <c r="E93" s="81">
        <f>12 * YEARFRAC(Subtotals!$A93,$B$4,1)</f>
        <v>63.653126426289361</v>
      </c>
      <c r="F93" s="82">
        <f>EDATE(Subtotals!$A93,$B$5)</f>
        <v>44786</v>
      </c>
    </row>
    <row r="94" spans="1:6" hidden="1" outlineLevel="2">
      <c r="A94" s="78">
        <v>42967</v>
      </c>
      <c r="B94" s="79" t="s">
        <v>896</v>
      </c>
      <c r="C94" s="79" t="s">
        <v>893</v>
      </c>
      <c r="D94" s="80">
        <v>3806.34</v>
      </c>
      <c r="E94" s="81">
        <f>12 * YEARFRAC(Subtotals!$A94,$B$4,1)</f>
        <v>63.423094477407574</v>
      </c>
      <c r="F94" s="82">
        <f>EDATE(Subtotals!$A94,$B$5)</f>
        <v>44793</v>
      </c>
    </row>
    <row r="95" spans="1:6" hidden="1" outlineLevel="2">
      <c r="A95" s="78">
        <v>42974</v>
      </c>
      <c r="B95" s="79" t="s">
        <v>896</v>
      </c>
      <c r="C95" s="79" t="s">
        <v>893</v>
      </c>
      <c r="D95" s="80">
        <v>3608.69</v>
      </c>
      <c r="E95" s="81">
        <f>12 * YEARFRAC(Subtotals!$A95,$B$4,1)</f>
        <v>63.193062528525786</v>
      </c>
      <c r="F95" s="82">
        <f>EDATE(Subtotals!$A95,$B$5)</f>
        <v>44800</v>
      </c>
    </row>
    <row r="96" spans="1:6" hidden="1" outlineLevel="2">
      <c r="A96" s="78">
        <v>42981</v>
      </c>
      <c r="B96" s="79" t="s">
        <v>896</v>
      </c>
      <c r="C96" s="79" t="s">
        <v>893</v>
      </c>
      <c r="D96" s="80">
        <v>2968.57</v>
      </c>
      <c r="E96" s="81">
        <f>12 * YEARFRAC(Subtotals!$A96,$B$4,1)</f>
        <v>62.963030579643998</v>
      </c>
      <c r="F96" s="82">
        <f>EDATE(Subtotals!$A96,$B$5)</f>
        <v>44807</v>
      </c>
    </row>
    <row r="97" spans="1:6" hidden="1" outlineLevel="2">
      <c r="A97" s="78">
        <v>42988</v>
      </c>
      <c r="B97" s="79" t="s">
        <v>896</v>
      </c>
      <c r="C97" s="79" t="s">
        <v>893</v>
      </c>
      <c r="D97" s="80">
        <v>2222.1999999999998</v>
      </c>
      <c r="E97" s="81">
        <f>12 * YEARFRAC(Subtotals!$A97,$B$4,1)</f>
        <v>62.732998630762204</v>
      </c>
      <c r="F97" s="82">
        <f>EDATE(Subtotals!$A97,$B$5)</f>
        <v>44814</v>
      </c>
    </row>
    <row r="98" spans="1:6" hidden="1" outlineLevel="2">
      <c r="A98" s="78">
        <v>42995</v>
      </c>
      <c r="B98" s="79" t="s">
        <v>896</v>
      </c>
      <c r="C98" s="79" t="s">
        <v>893</v>
      </c>
      <c r="D98" s="80">
        <v>4474.47</v>
      </c>
      <c r="E98" s="81">
        <f>12 * YEARFRAC(Subtotals!$A98,$B$4,1)</f>
        <v>62.502966681880423</v>
      </c>
      <c r="F98" s="82">
        <f>EDATE(Subtotals!$A98,$B$5)</f>
        <v>44821</v>
      </c>
    </row>
    <row r="99" spans="1:6" hidden="1" outlineLevel="2">
      <c r="A99" s="78">
        <v>43002</v>
      </c>
      <c r="B99" s="79" t="s">
        <v>896</v>
      </c>
      <c r="C99" s="79" t="s">
        <v>895</v>
      </c>
      <c r="D99" s="80">
        <v>3499.86</v>
      </c>
      <c r="E99" s="81">
        <f>12 * YEARFRAC(Subtotals!$A99,$B$4,1)</f>
        <v>62.272934732998621</v>
      </c>
      <c r="F99" s="82">
        <f>EDATE(Subtotals!$A99,$B$5)</f>
        <v>44828</v>
      </c>
    </row>
    <row r="100" spans="1:6" hidden="1" outlineLevel="2">
      <c r="A100" s="78">
        <v>43009</v>
      </c>
      <c r="B100" s="79" t="s">
        <v>896</v>
      </c>
      <c r="C100" s="79" t="s">
        <v>895</v>
      </c>
      <c r="D100" s="80">
        <v>1780.19</v>
      </c>
      <c r="E100" s="81">
        <f>12 * YEARFRAC(Subtotals!$A100,$B$4,1)</f>
        <v>62.042902784116841</v>
      </c>
      <c r="F100" s="82">
        <f>EDATE(Subtotals!$A100,$B$5)</f>
        <v>44835</v>
      </c>
    </row>
    <row r="101" spans="1:6" hidden="1" outlineLevel="2">
      <c r="A101" s="78">
        <v>43016</v>
      </c>
      <c r="B101" s="79" t="s">
        <v>896</v>
      </c>
      <c r="C101" s="79" t="s">
        <v>895</v>
      </c>
      <c r="D101" s="80">
        <v>3092.82</v>
      </c>
      <c r="E101" s="81">
        <f>12 * YEARFRAC(Subtotals!$A101,$B$4,1)</f>
        <v>61.812870835235046</v>
      </c>
      <c r="F101" s="82">
        <f>EDATE(Subtotals!$A101,$B$5)</f>
        <v>44842</v>
      </c>
    </row>
    <row r="102" spans="1:6" hidden="1" outlineLevel="2">
      <c r="A102" s="78">
        <v>43023</v>
      </c>
      <c r="B102" s="79" t="s">
        <v>896</v>
      </c>
      <c r="C102" s="79" t="s">
        <v>895</v>
      </c>
      <c r="D102" s="80">
        <v>417.29</v>
      </c>
      <c r="E102" s="81">
        <f>12 * YEARFRAC(Subtotals!$A102,$B$4,1)</f>
        <v>61.582838886353258</v>
      </c>
      <c r="F102" s="82">
        <f>EDATE(Subtotals!$A102,$B$5)</f>
        <v>44849</v>
      </c>
    </row>
    <row r="103" spans="1:6" hidden="1" outlineLevel="2">
      <c r="A103" s="78">
        <v>43030</v>
      </c>
      <c r="B103" s="79" t="s">
        <v>896</v>
      </c>
      <c r="C103" s="79" t="s">
        <v>895</v>
      </c>
      <c r="D103" s="80">
        <v>2678.85</v>
      </c>
      <c r="E103" s="81">
        <f>12 * YEARFRAC(Subtotals!$A103,$B$4,1)</f>
        <v>61.35280693747147</v>
      </c>
      <c r="F103" s="82">
        <f>EDATE(Subtotals!$A103,$B$5)</f>
        <v>44856</v>
      </c>
    </row>
    <row r="104" spans="1:6" hidden="1" outlineLevel="2">
      <c r="A104" s="78">
        <v>43037</v>
      </c>
      <c r="B104" s="79" t="s">
        <v>896</v>
      </c>
      <c r="C104" s="79" t="s">
        <v>895</v>
      </c>
      <c r="D104" s="80">
        <v>3396.42</v>
      </c>
      <c r="E104" s="81">
        <f>12 * YEARFRAC(Subtotals!$A104,$B$4,1)</f>
        <v>61.122774988589683</v>
      </c>
      <c r="F104" s="82">
        <f>EDATE(Subtotals!$A104,$B$5)</f>
        <v>44863</v>
      </c>
    </row>
    <row r="105" spans="1:6" hidden="1" outlineLevel="2">
      <c r="A105" s="78">
        <v>43044</v>
      </c>
      <c r="B105" s="79" t="s">
        <v>896</v>
      </c>
      <c r="C105" s="79" t="s">
        <v>895</v>
      </c>
      <c r="D105" s="80">
        <v>83.09</v>
      </c>
      <c r="E105" s="81">
        <f>12 * YEARFRAC(Subtotals!$A105,$B$4,1)</f>
        <v>60.892743039707888</v>
      </c>
      <c r="F105" s="82">
        <f>EDATE(Subtotals!$A105,$B$5)</f>
        <v>44870</v>
      </c>
    </row>
    <row r="106" spans="1:6" hidden="1" outlineLevel="2">
      <c r="A106" s="78">
        <v>43051</v>
      </c>
      <c r="B106" s="79" t="s">
        <v>896</v>
      </c>
      <c r="C106" s="79" t="s">
        <v>895</v>
      </c>
      <c r="D106" s="80">
        <v>3116.35</v>
      </c>
      <c r="E106" s="81">
        <f>12 * YEARFRAC(Subtotals!$A106,$B$4,1)</f>
        <v>60.662711090826107</v>
      </c>
      <c r="F106" s="82">
        <f>EDATE(Subtotals!$A106,$B$5)</f>
        <v>44877</v>
      </c>
    </row>
    <row r="107" spans="1:6" hidden="1" outlineLevel="2">
      <c r="A107" s="78">
        <v>43058</v>
      </c>
      <c r="B107" s="79" t="s">
        <v>896</v>
      </c>
      <c r="C107" s="79" t="s">
        <v>895</v>
      </c>
      <c r="D107" s="80">
        <v>3846.91</v>
      </c>
      <c r="E107" s="81">
        <f>12 * YEARFRAC(Subtotals!$A107,$B$4,1)</f>
        <v>60.43267914194432</v>
      </c>
      <c r="F107" s="82">
        <f>EDATE(Subtotals!$A107,$B$5)</f>
        <v>44884</v>
      </c>
    </row>
    <row r="108" spans="1:6" hidden="1" outlineLevel="2">
      <c r="A108" s="78">
        <v>43065</v>
      </c>
      <c r="B108" s="79" t="s">
        <v>896</v>
      </c>
      <c r="C108" s="79" t="s">
        <v>895</v>
      </c>
      <c r="D108" s="80">
        <v>1903.56</v>
      </c>
      <c r="E108" s="81">
        <f>12 * YEARFRAC(Subtotals!$A108,$B$4,1)</f>
        <v>60.202647193062525</v>
      </c>
      <c r="F108" s="82">
        <f>EDATE(Subtotals!$A108,$B$5)</f>
        <v>44891</v>
      </c>
    </row>
    <row r="109" spans="1:6" hidden="1" outlineLevel="2">
      <c r="A109" s="78">
        <v>43072</v>
      </c>
      <c r="B109" s="79" t="s">
        <v>896</v>
      </c>
      <c r="C109" s="79" t="s">
        <v>895</v>
      </c>
      <c r="D109" s="80">
        <v>3570.79</v>
      </c>
      <c r="E109" s="81">
        <f>12 * YEARFRAC(Subtotals!$A109,$B$4,1)</f>
        <v>59.972615244180744</v>
      </c>
      <c r="F109" s="82">
        <f>EDATE(Subtotals!$A109,$B$5)</f>
        <v>44898</v>
      </c>
    </row>
    <row r="110" spans="1:6" hidden="1" outlineLevel="2">
      <c r="A110" s="78">
        <v>43079</v>
      </c>
      <c r="B110" s="79" t="s">
        <v>896</v>
      </c>
      <c r="C110" s="79" t="s">
        <v>895</v>
      </c>
      <c r="D110" s="80">
        <v>2843.05</v>
      </c>
      <c r="E110" s="81">
        <f>12 * YEARFRAC(Subtotals!$A110,$B$4,1)</f>
        <v>59.742583295298942</v>
      </c>
      <c r="F110" s="82">
        <f>EDATE(Subtotals!$A110,$B$5)</f>
        <v>44905</v>
      </c>
    </row>
    <row r="111" spans="1:6" hidden="1" outlineLevel="2">
      <c r="A111" s="78">
        <v>43086</v>
      </c>
      <c r="B111" s="79" t="s">
        <v>896</v>
      </c>
      <c r="C111" s="79" t="s">
        <v>895</v>
      </c>
      <c r="D111" s="80">
        <v>5.78</v>
      </c>
      <c r="E111" s="81">
        <f>12 * YEARFRAC(Subtotals!$A111,$B$4,1)</f>
        <v>59.512551346417162</v>
      </c>
      <c r="F111" s="82">
        <f>EDATE(Subtotals!$A111,$B$5)</f>
        <v>44912</v>
      </c>
    </row>
    <row r="112" spans="1:6" hidden="1" outlineLevel="2">
      <c r="A112" s="78">
        <v>43093</v>
      </c>
      <c r="B112" s="79" t="s">
        <v>896</v>
      </c>
      <c r="C112" s="79" t="s">
        <v>895</v>
      </c>
      <c r="D112" s="80">
        <v>4469.2299999999996</v>
      </c>
      <c r="E112" s="81">
        <f>12 * YEARFRAC(Subtotals!$A112,$B$4,1)</f>
        <v>59.282519397535367</v>
      </c>
      <c r="F112" s="82">
        <f>EDATE(Subtotals!$A112,$B$5)</f>
        <v>44919</v>
      </c>
    </row>
    <row r="113" spans="1:6" outlineLevel="1" collapsed="1">
      <c r="A113" s="78"/>
      <c r="B113" s="88" t="s">
        <v>921</v>
      </c>
      <c r="C113" s="79"/>
      <c r="D113" s="80">
        <f>SUBTOTAL(9,D61:D112)</f>
        <v>136430.77000000002</v>
      </c>
      <c r="E113" s="81"/>
      <c r="F113" s="82"/>
    </row>
    <row r="114" spans="1:6" hidden="1" outlineLevel="2">
      <c r="A114" s="78">
        <v>42736</v>
      </c>
      <c r="B114" s="79" t="s">
        <v>894</v>
      </c>
      <c r="C114" s="79" t="s">
        <v>887</v>
      </c>
      <c r="D114" s="80">
        <v>446.05</v>
      </c>
      <c r="E114" s="81">
        <f>12 * YEARFRAC(Subtotals!$A114,$B$4,1)</f>
        <v>71.01414879050661</v>
      </c>
      <c r="F114" s="82">
        <f>EDATE(Subtotals!$A114,$B$5)</f>
        <v>44562</v>
      </c>
    </row>
    <row r="115" spans="1:6" hidden="1" outlineLevel="2">
      <c r="A115" s="78">
        <v>42743</v>
      </c>
      <c r="B115" s="79" t="s">
        <v>894</v>
      </c>
      <c r="C115" s="79" t="s">
        <v>887</v>
      </c>
      <c r="D115" s="80">
        <v>2180.13</v>
      </c>
      <c r="E115" s="81">
        <f>12 * YEARFRAC(Subtotals!$A115,$B$4,1)</f>
        <v>70.784116841624837</v>
      </c>
      <c r="F115" s="82">
        <f>EDATE(Subtotals!$A115,$B$5)</f>
        <v>44569</v>
      </c>
    </row>
    <row r="116" spans="1:6" hidden="1" outlineLevel="2">
      <c r="A116" s="78">
        <v>42750</v>
      </c>
      <c r="B116" s="79" t="s">
        <v>894</v>
      </c>
      <c r="C116" s="79" t="s">
        <v>887</v>
      </c>
      <c r="D116" s="80">
        <v>2970.64</v>
      </c>
      <c r="E116" s="81">
        <f>12 * YEARFRAC(Subtotals!$A116,$B$4,1)</f>
        <v>70.554084892743035</v>
      </c>
      <c r="F116" s="82">
        <f>EDATE(Subtotals!$A116,$B$5)</f>
        <v>44576</v>
      </c>
    </row>
    <row r="117" spans="1:6" hidden="1" outlineLevel="2">
      <c r="A117" s="78">
        <v>42757</v>
      </c>
      <c r="B117" s="79" t="s">
        <v>894</v>
      </c>
      <c r="C117" s="79" t="s">
        <v>887</v>
      </c>
      <c r="D117" s="80">
        <v>4519.91</v>
      </c>
      <c r="E117" s="81">
        <f>12 * YEARFRAC(Subtotals!$A117,$B$4,1)</f>
        <v>70.324052943861247</v>
      </c>
      <c r="F117" s="82">
        <f>EDATE(Subtotals!$A117,$B$5)</f>
        <v>44583</v>
      </c>
    </row>
    <row r="118" spans="1:6" hidden="1" outlineLevel="2">
      <c r="A118" s="78">
        <v>42764</v>
      </c>
      <c r="B118" s="79" t="s">
        <v>894</v>
      </c>
      <c r="C118" s="79" t="s">
        <v>887</v>
      </c>
      <c r="D118" s="80">
        <v>1008.23</v>
      </c>
      <c r="E118" s="81">
        <f>12 * YEARFRAC(Subtotals!$A118,$B$4,1)</f>
        <v>70.094020994979459</v>
      </c>
      <c r="F118" s="82">
        <f>EDATE(Subtotals!$A118,$B$5)</f>
        <v>44590</v>
      </c>
    </row>
    <row r="119" spans="1:6" hidden="1" outlineLevel="2">
      <c r="A119" s="78">
        <v>42771</v>
      </c>
      <c r="B119" s="79" t="s">
        <v>894</v>
      </c>
      <c r="C119" s="79" t="s">
        <v>887</v>
      </c>
      <c r="D119" s="80">
        <v>2072.36</v>
      </c>
      <c r="E119" s="81">
        <f>12 * YEARFRAC(Subtotals!$A119,$B$4,1)</f>
        <v>69.863989046097672</v>
      </c>
      <c r="F119" s="82">
        <f>EDATE(Subtotals!$A119,$B$5)</f>
        <v>44597</v>
      </c>
    </row>
    <row r="120" spans="1:6" hidden="1" outlineLevel="2">
      <c r="A120" s="78">
        <v>42778</v>
      </c>
      <c r="B120" s="79" t="s">
        <v>894</v>
      </c>
      <c r="C120" s="79" t="s">
        <v>887</v>
      </c>
      <c r="D120" s="80">
        <v>3286.3</v>
      </c>
      <c r="E120" s="81">
        <f>12 * YEARFRAC(Subtotals!$A120,$B$4,1)</f>
        <v>69.63395709721587</v>
      </c>
      <c r="F120" s="82">
        <f>EDATE(Subtotals!$A120,$B$5)</f>
        <v>44604</v>
      </c>
    </row>
    <row r="121" spans="1:6" hidden="1" outlineLevel="2">
      <c r="A121" s="78">
        <v>42785</v>
      </c>
      <c r="B121" s="79" t="s">
        <v>894</v>
      </c>
      <c r="C121" s="79" t="s">
        <v>887</v>
      </c>
      <c r="D121" s="80">
        <v>1360.75</v>
      </c>
      <c r="E121" s="81">
        <f>12 * YEARFRAC(Subtotals!$A121,$B$4,1)</f>
        <v>69.403925148334096</v>
      </c>
      <c r="F121" s="82">
        <f>EDATE(Subtotals!$A121,$B$5)</f>
        <v>44611</v>
      </c>
    </row>
    <row r="122" spans="1:6" hidden="1" outlineLevel="2">
      <c r="A122" s="78">
        <v>42792</v>
      </c>
      <c r="B122" s="79" t="s">
        <v>894</v>
      </c>
      <c r="C122" s="79" t="s">
        <v>887</v>
      </c>
      <c r="D122" s="80">
        <v>3260.14</v>
      </c>
      <c r="E122" s="81">
        <f>12 * YEARFRAC(Subtotals!$A122,$B$4,1)</f>
        <v>69.173893199452294</v>
      </c>
      <c r="F122" s="82">
        <f>EDATE(Subtotals!$A122,$B$5)</f>
        <v>44618</v>
      </c>
    </row>
    <row r="123" spans="1:6" hidden="1" outlineLevel="2">
      <c r="A123" s="78">
        <v>42799</v>
      </c>
      <c r="B123" s="79" t="s">
        <v>894</v>
      </c>
      <c r="C123" s="79" t="s">
        <v>887</v>
      </c>
      <c r="D123" s="80">
        <v>862.73</v>
      </c>
      <c r="E123" s="81">
        <f>12 * YEARFRAC(Subtotals!$A123,$B$4,1)</f>
        <v>68.943861250570507</v>
      </c>
      <c r="F123" s="82">
        <f>EDATE(Subtotals!$A123,$B$5)</f>
        <v>44625</v>
      </c>
    </row>
    <row r="124" spans="1:6" hidden="1" outlineLevel="2">
      <c r="A124" s="78">
        <v>42806</v>
      </c>
      <c r="B124" s="79" t="s">
        <v>894</v>
      </c>
      <c r="C124" s="79" t="s">
        <v>887</v>
      </c>
      <c r="D124" s="80">
        <v>955.43</v>
      </c>
      <c r="E124" s="81">
        <f>12 * YEARFRAC(Subtotals!$A124,$B$4,1)</f>
        <v>68.713829301688719</v>
      </c>
      <c r="F124" s="82">
        <f>EDATE(Subtotals!$A124,$B$5)</f>
        <v>44632</v>
      </c>
    </row>
    <row r="125" spans="1:6" hidden="1" outlineLevel="2">
      <c r="A125" s="78">
        <v>42813</v>
      </c>
      <c r="B125" s="79" t="s">
        <v>894</v>
      </c>
      <c r="C125" s="79" t="s">
        <v>887</v>
      </c>
      <c r="D125" s="80">
        <v>4841.43</v>
      </c>
      <c r="E125" s="81">
        <f>12 * YEARFRAC(Subtotals!$A125,$B$4,1)</f>
        <v>68.483797352806931</v>
      </c>
      <c r="F125" s="82">
        <f>EDATE(Subtotals!$A125,$B$5)</f>
        <v>44639</v>
      </c>
    </row>
    <row r="126" spans="1:6" hidden="1" outlineLevel="2">
      <c r="A126" s="78">
        <v>42820</v>
      </c>
      <c r="B126" s="79" t="s">
        <v>894</v>
      </c>
      <c r="C126" s="79" t="s">
        <v>889</v>
      </c>
      <c r="D126" s="80">
        <v>1037.5899999999999</v>
      </c>
      <c r="E126" s="81">
        <f>12 * YEARFRAC(Subtotals!$A126,$B$4,1)</f>
        <v>68.253765403925144</v>
      </c>
      <c r="F126" s="82">
        <f>EDATE(Subtotals!$A126,$B$5)</f>
        <v>44646</v>
      </c>
    </row>
    <row r="127" spans="1:6" hidden="1" outlineLevel="2">
      <c r="A127" s="78">
        <v>42827</v>
      </c>
      <c r="B127" s="79" t="s">
        <v>894</v>
      </c>
      <c r="C127" s="79" t="s">
        <v>889</v>
      </c>
      <c r="D127" s="80">
        <v>252.04</v>
      </c>
      <c r="E127" s="81">
        <f>12 * YEARFRAC(Subtotals!$A127,$B$4,1)</f>
        <v>68.023733455043356</v>
      </c>
      <c r="F127" s="82">
        <f>EDATE(Subtotals!$A127,$B$5)</f>
        <v>44653</v>
      </c>
    </row>
    <row r="128" spans="1:6" hidden="1" outlineLevel="2">
      <c r="A128" s="78">
        <v>42834</v>
      </c>
      <c r="B128" s="79" t="s">
        <v>894</v>
      </c>
      <c r="C128" s="79" t="s">
        <v>889</v>
      </c>
      <c r="D128" s="80">
        <v>3410.32</v>
      </c>
      <c r="E128" s="81">
        <f>12 * YEARFRAC(Subtotals!$A128,$B$4,1)</f>
        <v>67.793701506161568</v>
      </c>
      <c r="F128" s="82">
        <f>EDATE(Subtotals!$A128,$B$5)</f>
        <v>44660</v>
      </c>
    </row>
    <row r="129" spans="1:6" hidden="1" outlineLevel="2">
      <c r="A129" s="78">
        <v>42841</v>
      </c>
      <c r="B129" s="79" t="s">
        <v>894</v>
      </c>
      <c r="C129" s="79" t="s">
        <v>889</v>
      </c>
      <c r="D129" s="80">
        <v>1004.02</v>
      </c>
      <c r="E129" s="81">
        <f>12 * YEARFRAC(Subtotals!$A129,$B$4,1)</f>
        <v>67.563669557279781</v>
      </c>
      <c r="F129" s="82">
        <f>EDATE(Subtotals!$A129,$B$5)</f>
        <v>44667</v>
      </c>
    </row>
    <row r="130" spans="1:6" hidden="1" outlineLevel="2">
      <c r="A130" s="78">
        <v>42848</v>
      </c>
      <c r="B130" s="79" t="s">
        <v>894</v>
      </c>
      <c r="C130" s="79" t="s">
        <v>889</v>
      </c>
      <c r="D130" s="80">
        <v>3349.68</v>
      </c>
      <c r="E130" s="81">
        <f>12 * YEARFRAC(Subtotals!$A130,$B$4,1)</f>
        <v>67.333637608397993</v>
      </c>
      <c r="F130" s="82">
        <f>EDATE(Subtotals!$A130,$B$5)</f>
        <v>44674</v>
      </c>
    </row>
    <row r="131" spans="1:6" hidden="1" outlineLevel="2">
      <c r="A131" s="78">
        <v>42855</v>
      </c>
      <c r="B131" s="79" t="s">
        <v>894</v>
      </c>
      <c r="C131" s="79" t="s">
        <v>889</v>
      </c>
      <c r="D131" s="80">
        <v>4038.84</v>
      </c>
      <c r="E131" s="81">
        <f>12 * YEARFRAC(Subtotals!$A131,$B$4,1)</f>
        <v>67.103605659516205</v>
      </c>
      <c r="F131" s="82">
        <f>EDATE(Subtotals!$A131,$B$5)</f>
        <v>44681</v>
      </c>
    </row>
    <row r="132" spans="1:6" hidden="1" outlineLevel="2">
      <c r="A132" s="78">
        <v>42862</v>
      </c>
      <c r="B132" s="79" t="s">
        <v>894</v>
      </c>
      <c r="C132" s="79" t="s">
        <v>889</v>
      </c>
      <c r="D132" s="80">
        <v>4652.0600000000004</v>
      </c>
      <c r="E132" s="81">
        <f>12 * YEARFRAC(Subtotals!$A132,$B$4,1)</f>
        <v>66.873573710634417</v>
      </c>
      <c r="F132" s="82">
        <f>EDATE(Subtotals!$A132,$B$5)</f>
        <v>44688</v>
      </c>
    </row>
    <row r="133" spans="1:6" hidden="1" outlineLevel="2">
      <c r="A133" s="78">
        <v>42869</v>
      </c>
      <c r="B133" s="79" t="s">
        <v>894</v>
      </c>
      <c r="C133" s="79" t="s">
        <v>889</v>
      </c>
      <c r="D133" s="80">
        <v>3245.38</v>
      </c>
      <c r="E133" s="81">
        <f>12 * YEARFRAC(Subtotals!$A133,$B$4,1)</f>
        <v>66.643541761752616</v>
      </c>
      <c r="F133" s="82">
        <f>EDATE(Subtotals!$A133,$B$5)</f>
        <v>44695</v>
      </c>
    </row>
    <row r="134" spans="1:6" hidden="1" outlineLevel="2">
      <c r="A134" s="78">
        <v>42876</v>
      </c>
      <c r="B134" s="79" t="s">
        <v>894</v>
      </c>
      <c r="C134" s="79" t="s">
        <v>889</v>
      </c>
      <c r="D134" s="80">
        <v>3622.13</v>
      </c>
      <c r="E134" s="81">
        <f>12 * YEARFRAC(Subtotals!$A134,$B$4,1)</f>
        <v>66.413509812870842</v>
      </c>
      <c r="F134" s="82">
        <f>EDATE(Subtotals!$A134,$B$5)</f>
        <v>44702</v>
      </c>
    </row>
    <row r="135" spans="1:6" hidden="1" outlineLevel="2">
      <c r="A135" s="78">
        <v>42883</v>
      </c>
      <c r="B135" s="79" t="s">
        <v>894</v>
      </c>
      <c r="C135" s="79" t="s">
        <v>889</v>
      </c>
      <c r="D135" s="80">
        <v>470.52</v>
      </c>
      <c r="E135" s="81">
        <f>12 * YEARFRAC(Subtotals!$A135,$B$4,1)</f>
        <v>66.18347786398904</v>
      </c>
      <c r="F135" s="82">
        <f>EDATE(Subtotals!$A135,$B$5)</f>
        <v>44709</v>
      </c>
    </row>
    <row r="136" spans="1:6" hidden="1" outlineLevel="2">
      <c r="A136" s="78">
        <v>42890</v>
      </c>
      <c r="B136" s="79" t="s">
        <v>894</v>
      </c>
      <c r="C136" s="79" t="s">
        <v>889</v>
      </c>
      <c r="D136" s="80">
        <v>43.71</v>
      </c>
      <c r="E136" s="81">
        <f>12 * YEARFRAC(Subtotals!$A136,$B$4,1)</f>
        <v>65.953445915107253</v>
      </c>
      <c r="F136" s="82">
        <f>EDATE(Subtotals!$A136,$B$5)</f>
        <v>44716</v>
      </c>
    </row>
    <row r="137" spans="1:6" hidden="1" outlineLevel="2">
      <c r="A137" s="78">
        <v>42897</v>
      </c>
      <c r="B137" s="79" t="s">
        <v>894</v>
      </c>
      <c r="C137" s="79" t="s">
        <v>889</v>
      </c>
      <c r="D137" s="80">
        <v>261.33</v>
      </c>
      <c r="E137" s="81">
        <f>12 * YEARFRAC(Subtotals!$A137,$B$4,1)</f>
        <v>65.723413966225465</v>
      </c>
      <c r="F137" s="82">
        <f>EDATE(Subtotals!$A137,$B$5)</f>
        <v>44723</v>
      </c>
    </row>
    <row r="138" spans="1:6" hidden="1" outlineLevel="2">
      <c r="A138" s="78">
        <v>42904</v>
      </c>
      <c r="B138" s="79" t="s">
        <v>894</v>
      </c>
      <c r="C138" s="79" t="s">
        <v>889</v>
      </c>
      <c r="D138" s="80">
        <v>4606.33</v>
      </c>
      <c r="E138" s="81">
        <f>12 * YEARFRAC(Subtotals!$A138,$B$4,1)</f>
        <v>65.493382017343677</v>
      </c>
      <c r="F138" s="82">
        <f>EDATE(Subtotals!$A138,$B$5)</f>
        <v>44730</v>
      </c>
    </row>
    <row r="139" spans="1:6" hidden="1" outlineLevel="2">
      <c r="A139" s="78">
        <v>42911</v>
      </c>
      <c r="B139" s="79" t="s">
        <v>894</v>
      </c>
      <c r="C139" s="79" t="s">
        <v>891</v>
      </c>
      <c r="D139" s="80">
        <v>391.28</v>
      </c>
      <c r="E139" s="81">
        <f>12 * YEARFRAC(Subtotals!$A139,$B$4,1)</f>
        <v>65.263350068461875</v>
      </c>
      <c r="F139" s="82">
        <f>EDATE(Subtotals!$A139,$B$5)</f>
        <v>44737</v>
      </c>
    </row>
    <row r="140" spans="1:6" hidden="1" outlineLevel="2">
      <c r="A140" s="78">
        <v>42918</v>
      </c>
      <c r="B140" s="79" t="s">
        <v>894</v>
      </c>
      <c r="C140" s="79" t="s">
        <v>891</v>
      </c>
      <c r="D140" s="80">
        <v>4166.38</v>
      </c>
      <c r="E140" s="81">
        <f>12 * YEARFRAC(Subtotals!$A140,$B$4,1)</f>
        <v>65.033318119580102</v>
      </c>
      <c r="F140" s="82">
        <f>EDATE(Subtotals!$A140,$B$5)</f>
        <v>44744</v>
      </c>
    </row>
    <row r="141" spans="1:6" hidden="1" outlineLevel="2">
      <c r="A141" s="78">
        <v>42925</v>
      </c>
      <c r="B141" s="79" t="s">
        <v>894</v>
      </c>
      <c r="C141" s="79" t="s">
        <v>891</v>
      </c>
      <c r="D141" s="80">
        <v>2522.5</v>
      </c>
      <c r="E141" s="81">
        <f>12 * YEARFRAC(Subtotals!$A141,$B$4,1)</f>
        <v>64.8032861706983</v>
      </c>
      <c r="F141" s="82">
        <f>EDATE(Subtotals!$A141,$B$5)</f>
        <v>44751</v>
      </c>
    </row>
    <row r="142" spans="1:6" hidden="1" outlineLevel="2">
      <c r="A142" s="78">
        <v>42932</v>
      </c>
      <c r="B142" s="79" t="s">
        <v>894</v>
      </c>
      <c r="C142" s="79" t="s">
        <v>891</v>
      </c>
      <c r="D142" s="80">
        <v>1541.01</v>
      </c>
      <c r="E142" s="81">
        <f>12 * YEARFRAC(Subtotals!$A142,$B$4,1)</f>
        <v>64.573254221816512</v>
      </c>
      <c r="F142" s="82">
        <f>EDATE(Subtotals!$A142,$B$5)</f>
        <v>44758</v>
      </c>
    </row>
    <row r="143" spans="1:6" hidden="1" outlineLevel="2">
      <c r="A143" s="78">
        <v>42939</v>
      </c>
      <c r="B143" s="79" t="s">
        <v>894</v>
      </c>
      <c r="C143" s="79" t="s">
        <v>891</v>
      </c>
      <c r="D143" s="80">
        <v>2028.24</v>
      </c>
      <c r="E143" s="81">
        <f>12 * YEARFRAC(Subtotals!$A143,$B$4,1)</f>
        <v>64.343222272934725</v>
      </c>
      <c r="F143" s="82">
        <f>EDATE(Subtotals!$A143,$B$5)</f>
        <v>44765</v>
      </c>
    </row>
    <row r="144" spans="1:6" hidden="1" outlineLevel="2">
      <c r="A144" s="78">
        <v>42946</v>
      </c>
      <c r="B144" s="79" t="s">
        <v>894</v>
      </c>
      <c r="C144" s="79" t="s">
        <v>891</v>
      </c>
      <c r="D144" s="80">
        <v>3849.85</v>
      </c>
      <c r="E144" s="81">
        <f>12 * YEARFRAC(Subtotals!$A144,$B$4,1)</f>
        <v>64.113190324052937</v>
      </c>
      <c r="F144" s="82">
        <f>EDATE(Subtotals!$A144,$B$5)</f>
        <v>44772</v>
      </c>
    </row>
    <row r="145" spans="1:6" hidden="1" outlineLevel="2">
      <c r="A145" s="78">
        <v>42953</v>
      </c>
      <c r="B145" s="79" t="s">
        <v>894</v>
      </c>
      <c r="C145" s="79" t="s">
        <v>891</v>
      </c>
      <c r="D145" s="80">
        <v>2359.34</v>
      </c>
      <c r="E145" s="81">
        <f>12 * YEARFRAC(Subtotals!$A145,$B$4,1)</f>
        <v>63.883158375171156</v>
      </c>
      <c r="F145" s="82">
        <f>EDATE(Subtotals!$A145,$B$5)</f>
        <v>44779</v>
      </c>
    </row>
    <row r="146" spans="1:6" hidden="1" outlineLevel="2">
      <c r="A146" s="78">
        <v>42960</v>
      </c>
      <c r="B146" s="79" t="s">
        <v>894</v>
      </c>
      <c r="C146" s="79" t="s">
        <v>891</v>
      </c>
      <c r="D146" s="80">
        <v>3147.02</v>
      </c>
      <c r="E146" s="81">
        <f>12 * YEARFRAC(Subtotals!$A146,$B$4,1)</f>
        <v>63.653126426289361</v>
      </c>
      <c r="F146" s="82">
        <f>EDATE(Subtotals!$A146,$B$5)</f>
        <v>44786</v>
      </c>
    </row>
    <row r="147" spans="1:6" hidden="1" outlineLevel="2">
      <c r="A147" s="78">
        <v>42967</v>
      </c>
      <c r="B147" s="79" t="s">
        <v>894</v>
      </c>
      <c r="C147" s="79" t="s">
        <v>891</v>
      </c>
      <c r="D147" s="80">
        <v>4029.08</v>
      </c>
      <c r="E147" s="81">
        <f>12 * YEARFRAC(Subtotals!$A147,$B$4,1)</f>
        <v>63.423094477407574</v>
      </c>
      <c r="F147" s="82">
        <f>EDATE(Subtotals!$A147,$B$5)</f>
        <v>44793</v>
      </c>
    </row>
    <row r="148" spans="1:6" hidden="1" outlineLevel="2">
      <c r="A148" s="78">
        <v>42974</v>
      </c>
      <c r="B148" s="79" t="s">
        <v>894</v>
      </c>
      <c r="C148" s="79" t="s">
        <v>891</v>
      </c>
      <c r="D148" s="80">
        <v>417.02</v>
      </c>
      <c r="E148" s="81">
        <f>12 * YEARFRAC(Subtotals!$A148,$B$4,1)</f>
        <v>63.193062528525786</v>
      </c>
      <c r="F148" s="82">
        <f>EDATE(Subtotals!$A148,$B$5)</f>
        <v>44800</v>
      </c>
    </row>
    <row r="149" spans="1:6" hidden="1" outlineLevel="2">
      <c r="A149" s="78">
        <v>42981</v>
      </c>
      <c r="B149" s="79" t="s">
        <v>894</v>
      </c>
      <c r="C149" s="79" t="s">
        <v>891</v>
      </c>
      <c r="D149" s="80">
        <v>4290.7299999999996</v>
      </c>
      <c r="E149" s="81">
        <f>12 * YEARFRAC(Subtotals!$A149,$B$4,1)</f>
        <v>62.963030579643998</v>
      </c>
      <c r="F149" s="82">
        <f>EDATE(Subtotals!$A149,$B$5)</f>
        <v>44807</v>
      </c>
    </row>
    <row r="150" spans="1:6" hidden="1" outlineLevel="2">
      <c r="A150" s="78">
        <v>42988</v>
      </c>
      <c r="B150" s="79" t="s">
        <v>894</v>
      </c>
      <c r="C150" s="79" t="s">
        <v>891</v>
      </c>
      <c r="D150" s="80">
        <v>4577.71</v>
      </c>
      <c r="E150" s="81">
        <f>12 * YEARFRAC(Subtotals!$A150,$B$4,1)</f>
        <v>62.732998630762204</v>
      </c>
      <c r="F150" s="82">
        <f>EDATE(Subtotals!$A150,$B$5)</f>
        <v>44814</v>
      </c>
    </row>
    <row r="151" spans="1:6" hidden="1" outlineLevel="2">
      <c r="A151" s="78">
        <v>42995</v>
      </c>
      <c r="B151" s="79" t="s">
        <v>894</v>
      </c>
      <c r="C151" s="79" t="s">
        <v>891</v>
      </c>
      <c r="D151" s="80">
        <v>3700.39</v>
      </c>
      <c r="E151" s="81">
        <f>12 * YEARFRAC(Subtotals!$A151,$B$4,1)</f>
        <v>62.502966681880423</v>
      </c>
      <c r="F151" s="82">
        <f>EDATE(Subtotals!$A151,$B$5)</f>
        <v>44821</v>
      </c>
    </row>
    <row r="152" spans="1:6" hidden="1" outlineLevel="2">
      <c r="A152" s="78">
        <v>43002</v>
      </c>
      <c r="B152" s="79" t="s">
        <v>894</v>
      </c>
      <c r="C152" s="79" t="s">
        <v>893</v>
      </c>
      <c r="D152" s="80">
        <v>4379.29</v>
      </c>
      <c r="E152" s="81">
        <f>12 * YEARFRAC(Subtotals!$A152,$B$4,1)</f>
        <v>62.272934732998621</v>
      </c>
      <c r="F152" s="82">
        <f>EDATE(Subtotals!$A152,$B$5)</f>
        <v>44828</v>
      </c>
    </row>
    <row r="153" spans="1:6" hidden="1" outlineLevel="2">
      <c r="A153" s="78">
        <v>43009</v>
      </c>
      <c r="B153" s="79" t="s">
        <v>894</v>
      </c>
      <c r="C153" s="79" t="s">
        <v>893</v>
      </c>
      <c r="D153" s="80">
        <v>2178.2600000000002</v>
      </c>
      <c r="E153" s="81">
        <f>12 * YEARFRAC(Subtotals!$A153,$B$4,1)</f>
        <v>62.042902784116841</v>
      </c>
      <c r="F153" s="82">
        <f>EDATE(Subtotals!$A153,$B$5)</f>
        <v>44835</v>
      </c>
    </row>
    <row r="154" spans="1:6" hidden="1" outlineLevel="2">
      <c r="A154" s="78">
        <v>43016</v>
      </c>
      <c r="B154" s="79" t="s">
        <v>894</v>
      </c>
      <c r="C154" s="79" t="s">
        <v>893</v>
      </c>
      <c r="D154" s="80">
        <v>2749.43</v>
      </c>
      <c r="E154" s="81">
        <f>12 * YEARFRAC(Subtotals!$A154,$B$4,1)</f>
        <v>61.812870835235046</v>
      </c>
      <c r="F154" s="82">
        <f>EDATE(Subtotals!$A154,$B$5)</f>
        <v>44842</v>
      </c>
    </row>
    <row r="155" spans="1:6" hidden="1" outlineLevel="2">
      <c r="A155" s="78">
        <v>43023</v>
      </c>
      <c r="B155" s="79" t="s">
        <v>894</v>
      </c>
      <c r="C155" s="79" t="s">
        <v>893</v>
      </c>
      <c r="D155" s="80">
        <v>136.54</v>
      </c>
      <c r="E155" s="81">
        <f>12 * YEARFRAC(Subtotals!$A155,$B$4,1)</f>
        <v>61.582838886353258</v>
      </c>
      <c r="F155" s="82">
        <f>EDATE(Subtotals!$A155,$B$5)</f>
        <v>44849</v>
      </c>
    </row>
    <row r="156" spans="1:6" hidden="1" outlineLevel="2">
      <c r="A156" s="78">
        <v>43030</v>
      </c>
      <c r="B156" s="79" t="s">
        <v>894</v>
      </c>
      <c r="C156" s="79" t="s">
        <v>893</v>
      </c>
      <c r="D156" s="80">
        <v>1586.81</v>
      </c>
      <c r="E156" s="81">
        <f>12 * YEARFRAC(Subtotals!$A156,$B$4,1)</f>
        <v>61.35280693747147</v>
      </c>
      <c r="F156" s="82">
        <f>EDATE(Subtotals!$A156,$B$5)</f>
        <v>44856</v>
      </c>
    </row>
    <row r="157" spans="1:6" hidden="1" outlineLevel="2">
      <c r="A157" s="78">
        <v>43037</v>
      </c>
      <c r="B157" s="79" t="s">
        <v>894</v>
      </c>
      <c r="C157" s="79" t="s">
        <v>893</v>
      </c>
      <c r="D157" s="80">
        <v>562.02</v>
      </c>
      <c r="E157" s="81">
        <f>12 * YEARFRAC(Subtotals!$A157,$B$4,1)</f>
        <v>61.122774988589683</v>
      </c>
      <c r="F157" s="82">
        <f>EDATE(Subtotals!$A157,$B$5)</f>
        <v>44863</v>
      </c>
    </row>
    <row r="158" spans="1:6" hidden="1" outlineLevel="2">
      <c r="A158" s="78">
        <v>43044</v>
      </c>
      <c r="B158" s="79" t="s">
        <v>894</v>
      </c>
      <c r="C158" s="79" t="s">
        <v>893</v>
      </c>
      <c r="D158" s="80">
        <v>1128.1199999999999</v>
      </c>
      <c r="E158" s="81">
        <f>12 * YEARFRAC(Subtotals!$A158,$B$4,1)</f>
        <v>60.892743039707888</v>
      </c>
      <c r="F158" s="82">
        <f>EDATE(Subtotals!$A158,$B$5)</f>
        <v>44870</v>
      </c>
    </row>
    <row r="159" spans="1:6" hidden="1" outlineLevel="2">
      <c r="A159" s="78">
        <v>43051</v>
      </c>
      <c r="B159" s="79" t="s">
        <v>894</v>
      </c>
      <c r="C159" s="79" t="s">
        <v>893</v>
      </c>
      <c r="D159" s="80">
        <v>1271.8399999999999</v>
      </c>
      <c r="E159" s="81">
        <f>12 * YEARFRAC(Subtotals!$A159,$B$4,1)</f>
        <v>60.662711090826107</v>
      </c>
      <c r="F159" s="82">
        <f>EDATE(Subtotals!$A159,$B$5)</f>
        <v>44877</v>
      </c>
    </row>
    <row r="160" spans="1:6" hidden="1" outlineLevel="2">
      <c r="A160" s="78">
        <v>43058</v>
      </c>
      <c r="B160" s="79" t="s">
        <v>894</v>
      </c>
      <c r="C160" s="79" t="s">
        <v>893</v>
      </c>
      <c r="D160" s="80">
        <v>3510.47</v>
      </c>
      <c r="E160" s="81">
        <f>12 * YEARFRAC(Subtotals!$A160,$B$4,1)</f>
        <v>60.43267914194432</v>
      </c>
      <c r="F160" s="82">
        <f>EDATE(Subtotals!$A160,$B$5)</f>
        <v>44884</v>
      </c>
    </row>
    <row r="161" spans="1:6" hidden="1" outlineLevel="2">
      <c r="A161" s="78">
        <v>43065</v>
      </c>
      <c r="B161" s="79" t="s">
        <v>894</v>
      </c>
      <c r="C161" s="79" t="s">
        <v>893</v>
      </c>
      <c r="D161" s="80">
        <v>4834.9399999999996</v>
      </c>
      <c r="E161" s="81">
        <f>12 * YEARFRAC(Subtotals!$A161,$B$4,1)</f>
        <v>60.202647193062525</v>
      </c>
      <c r="F161" s="82">
        <f>EDATE(Subtotals!$A161,$B$5)</f>
        <v>44891</v>
      </c>
    </row>
    <row r="162" spans="1:6" hidden="1" outlineLevel="2">
      <c r="A162" s="78">
        <v>43072</v>
      </c>
      <c r="B162" s="79" t="s">
        <v>894</v>
      </c>
      <c r="C162" s="79" t="s">
        <v>893</v>
      </c>
      <c r="D162" s="80">
        <v>1821.2</v>
      </c>
      <c r="E162" s="81">
        <f>12 * YEARFRAC(Subtotals!$A162,$B$4,1)</f>
        <v>59.972615244180744</v>
      </c>
      <c r="F162" s="82">
        <f>EDATE(Subtotals!$A162,$B$5)</f>
        <v>44898</v>
      </c>
    </row>
    <row r="163" spans="1:6" hidden="1" outlineLevel="2">
      <c r="A163" s="78">
        <v>43079</v>
      </c>
      <c r="B163" s="79" t="s">
        <v>894</v>
      </c>
      <c r="C163" s="79" t="s">
        <v>893</v>
      </c>
      <c r="D163" s="80">
        <v>2178.92</v>
      </c>
      <c r="E163" s="81">
        <f>12 * YEARFRAC(Subtotals!$A163,$B$4,1)</f>
        <v>59.742583295298942</v>
      </c>
      <c r="F163" s="82">
        <f>EDATE(Subtotals!$A163,$B$5)</f>
        <v>44905</v>
      </c>
    </row>
    <row r="164" spans="1:6" hidden="1" outlineLevel="2">
      <c r="A164" s="78">
        <v>43086</v>
      </c>
      <c r="B164" s="79" t="s">
        <v>894</v>
      </c>
      <c r="C164" s="79" t="s">
        <v>893</v>
      </c>
      <c r="D164" s="80">
        <v>397.49</v>
      </c>
      <c r="E164" s="81">
        <f>12 * YEARFRAC(Subtotals!$A164,$B$4,1)</f>
        <v>59.512551346417162</v>
      </c>
      <c r="F164" s="82">
        <f>EDATE(Subtotals!$A164,$B$5)</f>
        <v>44912</v>
      </c>
    </row>
    <row r="165" spans="1:6" hidden="1" outlineLevel="2">
      <c r="A165" s="78">
        <v>43093</v>
      </c>
      <c r="B165" s="79" t="s">
        <v>894</v>
      </c>
      <c r="C165" s="79" t="s">
        <v>893</v>
      </c>
      <c r="D165" s="80">
        <v>3756.17</v>
      </c>
      <c r="E165" s="81">
        <f>12 * YEARFRAC(Subtotals!$A165,$B$4,1)</f>
        <v>59.282519397535367</v>
      </c>
      <c r="F165" s="82">
        <f>EDATE(Subtotals!$A165,$B$5)</f>
        <v>44919</v>
      </c>
    </row>
    <row r="166" spans="1:6" outlineLevel="1" collapsed="1">
      <c r="A166" s="78"/>
      <c r="B166" s="88" t="s">
        <v>922</v>
      </c>
      <c r="C166" s="79"/>
      <c r="D166" s="80">
        <f>SUBTOTAL(9,D114:D165)</f>
        <v>125270.09999999998</v>
      </c>
      <c r="E166" s="81"/>
      <c r="F166" s="82"/>
    </row>
    <row r="167" spans="1:6" hidden="1" outlineLevel="2">
      <c r="A167" s="78">
        <v>42736</v>
      </c>
      <c r="B167" s="79" t="s">
        <v>892</v>
      </c>
      <c r="C167" s="79" t="s">
        <v>885</v>
      </c>
      <c r="D167" s="80">
        <v>1914.31</v>
      </c>
      <c r="E167" s="81">
        <f>12 * YEARFRAC(Subtotals!$A167,$B$4,1)</f>
        <v>71.01414879050661</v>
      </c>
      <c r="F167" s="82">
        <f>EDATE(Subtotals!$A167,$B$5)</f>
        <v>44562</v>
      </c>
    </row>
    <row r="168" spans="1:6" hidden="1" outlineLevel="2">
      <c r="A168" s="78">
        <v>42743</v>
      </c>
      <c r="B168" s="79" t="s">
        <v>892</v>
      </c>
      <c r="C168" s="79" t="s">
        <v>885</v>
      </c>
      <c r="D168" s="80">
        <v>1711.99</v>
      </c>
      <c r="E168" s="81">
        <f>12 * YEARFRAC(Subtotals!$A168,$B$4,1)</f>
        <v>70.784116841624837</v>
      </c>
      <c r="F168" s="82">
        <f>EDATE(Subtotals!$A168,$B$5)</f>
        <v>44569</v>
      </c>
    </row>
    <row r="169" spans="1:6" hidden="1" outlineLevel="2">
      <c r="A169" s="78">
        <v>42750</v>
      </c>
      <c r="B169" s="79" t="s">
        <v>892</v>
      </c>
      <c r="C169" s="79" t="s">
        <v>885</v>
      </c>
      <c r="D169" s="80">
        <v>3312.25</v>
      </c>
      <c r="E169" s="81">
        <f>12 * YEARFRAC(Subtotals!$A169,$B$4,1)</f>
        <v>70.554084892743035</v>
      </c>
      <c r="F169" s="82">
        <f>EDATE(Subtotals!$A169,$B$5)</f>
        <v>44576</v>
      </c>
    </row>
    <row r="170" spans="1:6" hidden="1" outlineLevel="2">
      <c r="A170" s="78">
        <v>42757</v>
      </c>
      <c r="B170" s="79" t="s">
        <v>892</v>
      </c>
      <c r="C170" s="79" t="s">
        <v>885</v>
      </c>
      <c r="D170" s="80">
        <v>4171.96</v>
      </c>
      <c r="E170" s="81">
        <f>12 * YEARFRAC(Subtotals!$A170,$B$4,1)</f>
        <v>70.324052943861247</v>
      </c>
      <c r="F170" s="82">
        <f>EDATE(Subtotals!$A170,$B$5)</f>
        <v>44583</v>
      </c>
    </row>
    <row r="171" spans="1:6" hidden="1" outlineLevel="2">
      <c r="A171" s="78">
        <v>42764</v>
      </c>
      <c r="B171" s="79" t="s">
        <v>892</v>
      </c>
      <c r="C171" s="79" t="s">
        <v>885</v>
      </c>
      <c r="D171" s="80">
        <v>3180.07</v>
      </c>
      <c r="E171" s="81">
        <f>12 * YEARFRAC(Subtotals!$A171,$B$4,1)</f>
        <v>70.094020994979459</v>
      </c>
      <c r="F171" s="82">
        <f>EDATE(Subtotals!$A171,$B$5)</f>
        <v>44590</v>
      </c>
    </row>
    <row r="172" spans="1:6" hidden="1" outlineLevel="2">
      <c r="A172" s="78">
        <v>42771</v>
      </c>
      <c r="B172" s="79" t="s">
        <v>892</v>
      </c>
      <c r="C172" s="79" t="s">
        <v>885</v>
      </c>
      <c r="D172" s="80">
        <v>4617.9799999999996</v>
      </c>
      <c r="E172" s="81">
        <f>12 * YEARFRAC(Subtotals!$A172,$B$4,1)</f>
        <v>69.863989046097672</v>
      </c>
      <c r="F172" s="82">
        <f>EDATE(Subtotals!$A172,$B$5)</f>
        <v>44597</v>
      </c>
    </row>
    <row r="173" spans="1:6" hidden="1" outlineLevel="2">
      <c r="A173" s="78">
        <v>42778</v>
      </c>
      <c r="B173" s="79" t="s">
        <v>892</v>
      </c>
      <c r="C173" s="79" t="s">
        <v>885</v>
      </c>
      <c r="D173" s="80">
        <v>756.88</v>
      </c>
      <c r="E173" s="81">
        <f>12 * YEARFRAC(Subtotals!$A173,$B$4,1)</f>
        <v>69.63395709721587</v>
      </c>
      <c r="F173" s="82">
        <f>EDATE(Subtotals!$A173,$B$5)</f>
        <v>44604</v>
      </c>
    </row>
    <row r="174" spans="1:6" hidden="1" outlineLevel="2">
      <c r="A174" s="78">
        <v>42785</v>
      </c>
      <c r="B174" s="79" t="s">
        <v>892</v>
      </c>
      <c r="C174" s="79" t="s">
        <v>885</v>
      </c>
      <c r="D174" s="80">
        <v>4685.5600000000004</v>
      </c>
      <c r="E174" s="81">
        <f>12 * YEARFRAC(Subtotals!$A174,$B$4,1)</f>
        <v>69.403925148334096</v>
      </c>
      <c r="F174" s="82">
        <f>EDATE(Subtotals!$A174,$B$5)</f>
        <v>44611</v>
      </c>
    </row>
    <row r="175" spans="1:6" hidden="1" outlineLevel="2">
      <c r="A175" s="78">
        <v>42792</v>
      </c>
      <c r="B175" s="79" t="s">
        <v>892</v>
      </c>
      <c r="C175" s="79" t="s">
        <v>885</v>
      </c>
      <c r="D175" s="80">
        <v>4749.6099999999997</v>
      </c>
      <c r="E175" s="81">
        <f>12 * YEARFRAC(Subtotals!$A175,$B$4,1)</f>
        <v>69.173893199452294</v>
      </c>
      <c r="F175" s="82">
        <f>EDATE(Subtotals!$A175,$B$5)</f>
        <v>44618</v>
      </c>
    </row>
    <row r="176" spans="1:6" hidden="1" outlineLevel="2">
      <c r="A176" s="78">
        <v>42799</v>
      </c>
      <c r="B176" s="79" t="s">
        <v>892</v>
      </c>
      <c r="C176" s="79" t="s">
        <v>885</v>
      </c>
      <c r="D176" s="80">
        <v>3598.47</v>
      </c>
      <c r="E176" s="81">
        <f>12 * YEARFRAC(Subtotals!$A176,$B$4,1)</f>
        <v>68.943861250570507</v>
      </c>
      <c r="F176" s="82">
        <f>EDATE(Subtotals!$A176,$B$5)</f>
        <v>44625</v>
      </c>
    </row>
    <row r="177" spans="1:6" hidden="1" outlineLevel="2">
      <c r="A177" s="78">
        <v>42806</v>
      </c>
      <c r="B177" s="79" t="s">
        <v>892</v>
      </c>
      <c r="C177" s="79" t="s">
        <v>885</v>
      </c>
      <c r="D177" s="80">
        <v>2045.9</v>
      </c>
      <c r="E177" s="81">
        <f>12 * YEARFRAC(Subtotals!$A177,$B$4,1)</f>
        <v>68.713829301688719</v>
      </c>
      <c r="F177" s="82">
        <f>EDATE(Subtotals!$A177,$B$5)</f>
        <v>44632</v>
      </c>
    </row>
    <row r="178" spans="1:6" hidden="1" outlineLevel="2">
      <c r="A178" s="78">
        <v>42813</v>
      </c>
      <c r="B178" s="79" t="s">
        <v>892</v>
      </c>
      <c r="C178" s="79" t="s">
        <v>885</v>
      </c>
      <c r="D178" s="80">
        <v>4674.3500000000004</v>
      </c>
      <c r="E178" s="81">
        <f>12 * YEARFRAC(Subtotals!$A178,$B$4,1)</f>
        <v>68.483797352806931</v>
      </c>
      <c r="F178" s="82">
        <f>EDATE(Subtotals!$A178,$B$5)</f>
        <v>44639</v>
      </c>
    </row>
    <row r="179" spans="1:6" hidden="1" outlineLevel="2">
      <c r="A179" s="78">
        <v>42820</v>
      </c>
      <c r="B179" s="79" t="s">
        <v>892</v>
      </c>
      <c r="C179" s="79" t="s">
        <v>887</v>
      </c>
      <c r="D179" s="80">
        <v>39.29</v>
      </c>
      <c r="E179" s="81">
        <f>12 * YEARFRAC(Subtotals!$A179,$B$4,1)</f>
        <v>68.253765403925144</v>
      </c>
      <c r="F179" s="82">
        <f>EDATE(Subtotals!$A179,$B$5)</f>
        <v>44646</v>
      </c>
    </row>
    <row r="180" spans="1:6" hidden="1" outlineLevel="2">
      <c r="A180" s="78">
        <v>42827</v>
      </c>
      <c r="B180" s="79" t="s">
        <v>892</v>
      </c>
      <c r="C180" s="79" t="s">
        <v>887</v>
      </c>
      <c r="D180" s="80">
        <v>3651.17</v>
      </c>
      <c r="E180" s="81">
        <f>12 * YEARFRAC(Subtotals!$A180,$B$4,1)</f>
        <v>68.023733455043356</v>
      </c>
      <c r="F180" s="82">
        <f>EDATE(Subtotals!$A180,$B$5)</f>
        <v>44653</v>
      </c>
    </row>
    <row r="181" spans="1:6" hidden="1" outlineLevel="2">
      <c r="A181" s="78">
        <v>42834</v>
      </c>
      <c r="B181" s="79" t="s">
        <v>892</v>
      </c>
      <c r="C181" s="79" t="s">
        <v>887</v>
      </c>
      <c r="D181" s="80">
        <v>1729.81</v>
      </c>
      <c r="E181" s="81">
        <f>12 * YEARFRAC(Subtotals!$A181,$B$4,1)</f>
        <v>67.793701506161568</v>
      </c>
      <c r="F181" s="82">
        <f>EDATE(Subtotals!$A181,$B$5)</f>
        <v>44660</v>
      </c>
    </row>
    <row r="182" spans="1:6" hidden="1" outlineLevel="2">
      <c r="A182" s="78">
        <v>42841</v>
      </c>
      <c r="B182" s="79" t="s">
        <v>892</v>
      </c>
      <c r="C182" s="79" t="s">
        <v>887</v>
      </c>
      <c r="D182" s="80">
        <v>4997.8599999999997</v>
      </c>
      <c r="E182" s="81">
        <f>12 * YEARFRAC(Subtotals!$A182,$B$4,1)</f>
        <v>67.563669557279781</v>
      </c>
      <c r="F182" s="82">
        <f>EDATE(Subtotals!$A182,$B$5)</f>
        <v>44667</v>
      </c>
    </row>
    <row r="183" spans="1:6" hidden="1" outlineLevel="2">
      <c r="A183" s="78">
        <v>42848</v>
      </c>
      <c r="B183" s="79" t="s">
        <v>892</v>
      </c>
      <c r="C183" s="79" t="s">
        <v>887</v>
      </c>
      <c r="D183" s="80">
        <v>60.38</v>
      </c>
      <c r="E183" s="81">
        <f>12 * YEARFRAC(Subtotals!$A183,$B$4,1)</f>
        <v>67.333637608397993</v>
      </c>
      <c r="F183" s="82">
        <f>EDATE(Subtotals!$A183,$B$5)</f>
        <v>44674</v>
      </c>
    </row>
    <row r="184" spans="1:6" hidden="1" outlineLevel="2">
      <c r="A184" s="78">
        <v>42855</v>
      </c>
      <c r="B184" s="79" t="s">
        <v>892</v>
      </c>
      <c r="C184" s="79" t="s">
        <v>887</v>
      </c>
      <c r="D184" s="80">
        <v>4656.8100000000004</v>
      </c>
      <c r="E184" s="81">
        <f>12 * YEARFRAC(Subtotals!$A184,$B$4,1)</f>
        <v>67.103605659516205</v>
      </c>
      <c r="F184" s="82">
        <f>EDATE(Subtotals!$A184,$B$5)</f>
        <v>44681</v>
      </c>
    </row>
    <row r="185" spans="1:6" hidden="1" outlineLevel="2">
      <c r="A185" s="78">
        <v>42862</v>
      </c>
      <c r="B185" s="79" t="s">
        <v>892</v>
      </c>
      <c r="C185" s="79" t="s">
        <v>887</v>
      </c>
      <c r="D185" s="80">
        <v>2054.96</v>
      </c>
      <c r="E185" s="81">
        <f>12 * YEARFRAC(Subtotals!$A185,$B$4,1)</f>
        <v>66.873573710634417</v>
      </c>
      <c r="F185" s="82">
        <f>EDATE(Subtotals!$A185,$B$5)</f>
        <v>44688</v>
      </c>
    </row>
    <row r="186" spans="1:6" hidden="1" outlineLevel="2">
      <c r="A186" s="78">
        <v>42869</v>
      </c>
      <c r="B186" s="79" t="s">
        <v>892</v>
      </c>
      <c r="C186" s="79" t="s">
        <v>887</v>
      </c>
      <c r="D186" s="80">
        <v>2822.69</v>
      </c>
      <c r="E186" s="81">
        <f>12 * YEARFRAC(Subtotals!$A186,$B$4,1)</f>
        <v>66.643541761752616</v>
      </c>
      <c r="F186" s="82">
        <f>EDATE(Subtotals!$A186,$B$5)</f>
        <v>44695</v>
      </c>
    </row>
    <row r="187" spans="1:6" hidden="1" outlineLevel="2">
      <c r="A187" s="78">
        <v>42876</v>
      </c>
      <c r="B187" s="79" t="s">
        <v>892</v>
      </c>
      <c r="C187" s="79" t="s">
        <v>887</v>
      </c>
      <c r="D187" s="80">
        <v>397.41</v>
      </c>
      <c r="E187" s="81">
        <f>12 * YEARFRAC(Subtotals!$A187,$B$4,1)</f>
        <v>66.413509812870842</v>
      </c>
      <c r="F187" s="82">
        <f>EDATE(Subtotals!$A187,$B$5)</f>
        <v>44702</v>
      </c>
    </row>
    <row r="188" spans="1:6" hidden="1" outlineLevel="2">
      <c r="A188" s="78">
        <v>42883</v>
      </c>
      <c r="B188" s="79" t="s">
        <v>892</v>
      </c>
      <c r="C188" s="79" t="s">
        <v>887</v>
      </c>
      <c r="D188" s="80">
        <v>4125.09</v>
      </c>
      <c r="E188" s="81">
        <f>12 * YEARFRAC(Subtotals!$A188,$B$4,1)</f>
        <v>66.18347786398904</v>
      </c>
      <c r="F188" s="82">
        <f>EDATE(Subtotals!$A188,$B$5)</f>
        <v>44709</v>
      </c>
    </row>
    <row r="189" spans="1:6" hidden="1" outlineLevel="2">
      <c r="A189" s="78">
        <v>42890</v>
      </c>
      <c r="B189" s="79" t="s">
        <v>892</v>
      </c>
      <c r="C189" s="79" t="s">
        <v>887</v>
      </c>
      <c r="D189" s="80">
        <v>2616.81</v>
      </c>
      <c r="E189" s="81">
        <f>12 * YEARFRAC(Subtotals!$A189,$B$4,1)</f>
        <v>65.953445915107253</v>
      </c>
      <c r="F189" s="82">
        <f>EDATE(Subtotals!$A189,$B$5)</f>
        <v>44716</v>
      </c>
    </row>
    <row r="190" spans="1:6" hidden="1" outlineLevel="2">
      <c r="A190" s="78">
        <v>42897</v>
      </c>
      <c r="B190" s="79" t="s">
        <v>892</v>
      </c>
      <c r="C190" s="79" t="s">
        <v>887</v>
      </c>
      <c r="D190" s="80">
        <v>1935.89</v>
      </c>
      <c r="E190" s="81">
        <f>12 * YEARFRAC(Subtotals!$A190,$B$4,1)</f>
        <v>65.723413966225465</v>
      </c>
      <c r="F190" s="82">
        <f>EDATE(Subtotals!$A190,$B$5)</f>
        <v>44723</v>
      </c>
    </row>
    <row r="191" spans="1:6" hidden="1" outlineLevel="2">
      <c r="A191" s="78">
        <v>42904</v>
      </c>
      <c r="B191" s="79" t="s">
        <v>892</v>
      </c>
      <c r="C191" s="79" t="s">
        <v>887</v>
      </c>
      <c r="D191" s="80">
        <v>1865.87</v>
      </c>
      <c r="E191" s="81">
        <f>12 * YEARFRAC(Subtotals!$A191,$B$4,1)</f>
        <v>65.493382017343677</v>
      </c>
      <c r="F191" s="82">
        <f>EDATE(Subtotals!$A191,$B$5)</f>
        <v>44730</v>
      </c>
    </row>
    <row r="192" spans="1:6" hidden="1" outlineLevel="2">
      <c r="A192" s="78">
        <v>42911</v>
      </c>
      <c r="B192" s="79" t="s">
        <v>892</v>
      </c>
      <c r="C192" s="79" t="s">
        <v>889</v>
      </c>
      <c r="D192" s="80">
        <v>4292</v>
      </c>
      <c r="E192" s="81">
        <f>12 * YEARFRAC(Subtotals!$A192,$B$4,1)</f>
        <v>65.263350068461875</v>
      </c>
      <c r="F192" s="82">
        <f>EDATE(Subtotals!$A192,$B$5)</f>
        <v>44737</v>
      </c>
    </row>
    <row r="193" spans="1:6" hidden="1" outlineLevel="2">
      <c r="A193" s="78">
        <v>42918</v>
      </c>
      <c r="B193" s="79" t="s">
        <v>892</v>
      </c>
      <c r="C193" s="79" t="s">
        <v>889</v>
      </c>
      <c r="D193" s="80">
        <v>76.680000000000007</v>
      </c>
      <c r="E193" s="81">
        <f>12 * YEARFRAC(Subtotals!$A193,$B$4,1)</f>
        <v>65.033318119580102</v>
      </c>
      <c r="F193" s="82">
        <f>EDATE(Subtotals!$A193,$B$5)</f>
        <v>44744</v>
      </c>
    </row>
    <row r="194" spans="1:6" hidden="1" outlineLevel="2">
      <c r="A194" s="78">
        <v>42925</v>
      </c>
      <c r="B194" s="79" t="s">
        <v>892</v>
      </c>
      <c r="C194" s="79" t="s">
        <v>889</v>
      </c>
      <c r="D194" s="80">
        <v>772.35</v>
      </c>
      <c r="E194" s="81">
        <f>12 * YEARFRAC(Subtotals!$A194,$B$4,1)</f>
        <v>64.8032861706983</v>
      </c>
      <c r="F194" s="82">
        <f>EDATE(Subtotals!$A194,$B$5)</f>
        <v>44751</v>
      </c>
    </row>
    <row r="195" spans="1:6" hidden="1" outlineLevel="2">
      <c r="A195" s="78">
        <v>42932</v>
      </c>
      <c r="B195" s="79" t="s">
        <v>892</v>
      </c>
      <c r="C195" s="79" t="s">
        <v>889</v>
      </c>
      <c r="D195" s="80">
        <v>2880.51</v>
      </c>
      <c r="E195" s="81">
        <f>12 * YEARFRAC(Subtotals!$A195,$B$4,1)</f>
        <v>64.573254221816512</v>
      </c>
      <c r="F195" s="82">
        <f>EDATE(Subtotals!$A195,$B$5)</f>
        <v>44758</v>
      </c>
    </row>
    <row r="196" spans="1:6" hidden="1" outlineLevel="2">
      <c r="A196" s="78">
        <v>42939</v>
      </c>
      <c r="B196" s="79" t="s">
        <v>892</v>
      </c>
      <c r="C196" s="79" t="s">
        <v>889</v>
      </c>
      <c r="D196" s="80">
        <v>1962.99</v>
      </c>
      <c r="E196" s="81">
        <f>12 * YEARFRAC(Subtotals!$A196,$B$4,1)</f>
        <v>64.343222272934725</v>
      </c>
      <c r="F196" s="82">
        <f>EDATE(Subtotals!$A196,$B$5)</f>
        <v>44765</v>
      </c>
    </row>
    <row r="197" spans="1:6" hidden="1" outlineLevel="2">
      <c r="A197" s="78">
        <v>42946</v>
      </c>
      <c r="B197" s="79" t="s">
        <v>892</v>
      </c>
      <c r="C197" s="79" t="s">
        <v>889</v>
      </c>
      <c r="D197" s="80">
        <v>4311.6000000000004</v>
      </c>
      <c r="E197" s="81">
        <f>12 * YEARFRAC(Subtotals!$A197,$B$4,1)</f>
        <v>64.113190324052937</v>
      </c>
      <c r="F197" s="82">
        <f>EDATE(Subtotals!$A197,$B$5)</f>
        <v>44772</v>
      </c>
    </row>
    <row r="198" spans="1:6" hidden="1" outlineLevel="2">
      <c r="A198" s="78">
        <v>42953</v>
      </c>
      <c r="B198" s="79" t="s">
        <v>892</v>
      </c>
      <c r="C198" s="79" t="s">
        <v>889</v>
      </c>
      <c r="D198" s="80">
        <v>4067.85</v>
      </c>
      <c r="E198" s="81">
        <f>12 * YEARFRAC(Subtotals!$A198,$B$4,1)</f>
        <v>63.883158375171156</v>
      </c>
      <c r="F198" s="82">
        <f>EDATE(Subtotals!$A198,$B$5)</f>
        <v>44779</v>
      </c>
    </row>
    <row r="199" spans="1:6" hidden="1" outlineLevel="2">
      <c r="A199" s="78">
        <v>42960</v>
      </c>
      <c r="B199" s="79" t="s">
        <v>892</v>
      </c>
      <c r="C199" s="79" t="s">
        <v>889</v>
      </c>
      <c r="D199" s="80">
        <v>4236.4399999999996</v>
      </c>
      <c r="E199" s="81">
        <f>12 * YEARFRAC(Subtotals!$A199,$B$4,1)</f>
        <v>63.653126426289361</v>
      </c>
      <c r="F199" s="82">
        <f>EDATE(Subtotals!$A199,$B$5)</f>
        <v>44786</v>
      </c>
    </row>
    <row r="200" spans="1:6" hidden="1" outlineLevel="2">
      <c r="A200" s="78">
        <v>42967</v>
      </c>
      <c r="B200" s="79" t="s">
        <v>892</v>
      </c>
      <c r="C200" s="79" t="s">
        <v>889</v>
      </c>
      <c r="D200" s="80">
        <v>4702.58</v>
      </c>
      <c r="E200" s="81">
        <f>12 * YEARFRAC(Subtotals!$A200,$B$4,1)</f>
        <v>63.423094477407574</v>
      </c>
      <c r="F200" s="82">
        <f>EDATE(Subtotals!$A200,$B$5)</f>
        <v>44793</v>
      </c>
    </row>
    <row r="201" spans="1:6" hidden="1" outlineLevel="2">
      <c r="A201" s="78">
        <v>42974</v>
      </c>
      <c r="B201" s="79" t="s">
        <v>892</v>
      </c>
      <c r="C201" s="79" t="s">
        <v>889</v>
      </c>
      <c r="D201" s="80">
        <v>3653.32</v>
      </c>
      <c r="E201" s="81">
        <f>12 * YEARFRAC(Subtotals!$A201,$B$4,1)</f>
        <v>63.193062528525786</v>
      </c>
      <c r="F201" s="82">
        <f>EDATE(Subtotals!$A201,$B$5)</f>
        <v>44800</v>
      </c>
    </row>
    <row r="202" spans="1:6" hidden="1" outlineLevel="2">
      <c r="A202" s="78">
        <v>42981</v>
      </c>
      <c r="B202" s="79" t="s">
        <v>892</v>
      </c>
      <c r="C202" s="79" t="s">
        <v>889</v>
      </c>
      <c r="D202" s="80">
        <v>3206.86</v>
      </c>
      <c r="E202" s="81">
        <f>12 * YEARFRAC(Subtotals!$A202,$B$4,1)</f>
        <v>62.963030579643998</v>
      </c>
      <c r="F202" s="82">
        <f>EDATE(Subtotals!$A202,$B$5)</f>
        <v>44807</v>
      </c>
    </row>
    <row r="203" spans="1:6" hidden="1" outlineLevel="2">
      <c r="A203" s="78">
        <v>42988</v>
      </c>
      <c r="B203" s="79" t="s">
        <v>892</v>
      </c>
      <c r="C203" s="79" t="s">
        <v>889</v>
      </c>
      <c r="D203" s="80">
        <v>3291.86</v>
      </c>
      <c r="E203" s="81">
        <f>12 * YEARFRAC(Subtotals!$A203,$B$4,1)</f>
        <v>62.732998630762204</v>
      </c>
      <c r="F203" s="82">
        <f>EDATE(Subtotals!$A203,$B$5)</f>
        <v>44814</v>
      </c>
    </row>
    <row r="204" spans="1:6" hidden="1" outlineLevel="2">
      <c r="A204" s="78">
        <v>42995</v>
      </c>
      <c r="B204" s="79" t="s">
        <v>892</v>
      </c>
      <c r="C204" s="79" t="s">
        <v>889</v>
      </c>
      <c r="D204" s="80">
        <v>1778.6</v>
      </c>
      <c r="E204" s="81">
        <f>12 * YEARFRAC(Subtotals!$A204,$B$4,1)</f>
        <v>62.502966681880423</v>
      </c>
      <c r="F204" s="82">
        <f>EDATE(Subtotals!$A204,$B$5)</f>
        <v>44821</v>
      </c>
    </row>
    <row r="205" spans="1:6" hidden="1" outlineLevel="2">
      <c r="A205" s="78">
        <v>43002</v>
      </c>
      <c r="B205" s="79" t="s">
        <v>892</v>
      </c>
      <c r="C205" s="79" t="s">
        <v>891</v>
      </c>
      <c r="D205" s="80">
        <v>4615.42</v>
      </c>
      <c r="E205" s="81">
        <f>12 * YEARFRAC(Subtotals!$A205,$B$4,1)</f>
        <v>62.272934732998621</v>
      </c>
      <c r="F205" s="82">
        <f>EDATE(Subtotals!$A205,$B$5)</f>
        <v>44828</v>
      </c>
    </row>
    <row r="206" spans="1:6" hidden="1" outlineLevel="2">
      <c r="A206" s="78">
        <v>43009</v>
      </c>
      <c r="B206" s="79" t="s">
        <v>892</v>
      </c>
      <c r="C206" s="79" t="s">
        <v>891</v>
      </c>
      <c r="D206" s="80">
        <v>35.97</v>
      </c>
      <c r="E206" s="81">
        <f>12 * YEARFRAC(Subtotals!$A206,$B$4,1)</f>
        <v>62.042902784116841</v>
      </c>
      <c r="F206" s="82">
        <f>EDATE(Subtotals!$A206,$B$5)</f>
        <v>44835</v>
      </c>
    </row>
    <row r="207" spans="1:6" hidden="1" outlineLevel="2">
      <c r="A207" s="78">
        <v>43016</v>
      </c>
      <c r="B207" s="79" t="s">
        <v>892</v>
      </c>
      <c r="C207" s="79" t="s">
        <v>891</v>
      </c>
      <c r="D207" s="80">
        <v>1729.46</v>
      </c>
      <c r="E207" s="81">
        <f>12 * YEARFRAC(Subtotals!$A207,$B$4,1)</f>
        <v>61.812870835235046</v>
      </c>
      <c r="F207" s="82">
        <f>EDATE(Subtotals!$A207,$B$5)</f>
        <v>44842</v>
      </c>
    </row>
    <row r="208" spans="1:6" hidden="1" outlineLevel="2">
      <c r="A208" s="78">
        <v>43023</v>
      </c>
      <c r="B208" s="79" t="s">
        <v>892</v>
      </c>
      <c r="C208" s="79" t="s">
        <v>891</v>
      </c>
      <c r="D208" s="80">
        <v>3401.84</v>
      </c>
      <c r="E208" s="81">
        <f>12 * YEARFRAC(Subtotals!$A208,$B$4,1)</f>
        <v>61.582838886353258</v>
      </c>
      <c r="F208" s="82">
        <f>EDATE(Subtotals!$A208,$B$5)</f>
        <v>44849</v>
      </c>
    </row>
    <row r="209" spans="1:6" hidden="1" outlineLevel="2">
      <c r="A209" s="78">
        <v>43030</v>
      </c>
      <c r="B209" s="79" t="s">
        <v>892</v>
      </c>
      <c r="C209" s="79" t="s">
        <v>891</v>
      </c>
      <c r="D209" s="80">
        <v>2620.92</v>
      </c>
      <c r="E209" s="81">
        <f>12 * YEARFRAC(Subtotals!$A209,$B$4,1)</f>
        <v>61.35280693747147</v>
      </c>
      <c r="F209" s="82">
        <f>EDATE(Subtotals!$A209,$B$5)</f>
        <v>44856</v>
      </c>
    </row>
    <row r="210" spans="1:6" hidden="1" outlineLevel="2">
      <c r="A210" s="78">
        <v>43037</v>
      </c>
      <c r="B210" s="79" t="s">
        <v>892</v>
      </c>
      <c r="C210" s="79" t="s">
        <v>891</v>
      </c>
      <c r="D210" s="80">
        <v>1649.72</v>
      </c>
      <c r="E210" s="81">
        <f>12 * YEARFRAC(Subtotals!$A210,$B$4,1)</f>
        <v>61.122774988589683</v>
      </c>
      <c r="F210" s="82">
        <f>EDATE(Subtotals!$A210,$B$5)</f>
        <v>44863</v>
      </c>
    </row>
    <row r="211" spans="1:6" hidden="1" outlineLevel="2">
      <c r="A211" s="78">
        <v>43044</v>
      </c>
      <c r="B211" s="79" t="s">
        <v>892</v>
      </c>
      <c r="C211" s="79" t="s">
        <v>891</v>
      </c>
      <c r="D211" s="80">
        <v>1403.11</v>
      </c>
      <c r="E211" s="81">
        <f>12 * YEARFRAC(Subtotals!$A211,$B$4,1)</f>
        <v>60.892743039707888</v>
      </c>
      <c r="F211" s="82">
        <f>EDATE(Subtotals!$A211,$B$5)</f>
        <v>44870</v>
      </c>
    </row>
    <row r="212" spans="1:6" hidden="1" outlineLevel="2">
      <c r="A212" s="78">
        <v>43051</v>
      </c>
      <c r="B212" s="79" t="s">
        <v>892</v>
      </c>
      <c r="C212" s="79" t="s">
        <v>891</v>
      </c>
      <c r="D212" s="80">
        <v>2056.14</v>
      </c>
      <c r="E212" s="81">
        <f>12 * YEARFRAC(Subtotals!$A212,$B$4,1)</f>
        <v>60.662711090826107</v>
      </c>
      <c r="F212" s="82">
        <f>EDATE(Subtotals!$A212,$B$5)</f>
        <v>44877</v>
      </c>
    </row>
    <row r="213" spans="1:6" hidden="1" outlineLevel="2">
      <c r="A213" s="78">
        <v>43058</v>
      </c>
      <c r="B213" s="79" t="s">
        <v>892</v>
      </c>
      <c r="C213" s="79" t="s">
        <v>891</v>
      </c>
      <c r="D213" s="80">
        <v>2565.9</v>
      </c>
      <c r="E213" s="81">
        <f>12 * YEARFRAC(Subtotals!$A213,$B$4,1)</f>
        <v>60.43267914194432</v>
      </c>
      <c r="F213" s="82">
        <f>EDATE(Subtotals!$A213,$B$5)</f>
        <v>44884</v>
      </c>
    </row>
    <row r="214" spans="1:6" hidden="1" outlineLevel="2">
      <c r="A214" s="78">
        <v>43065</v>
      </c>
      <c r="B214" s="79" t="s">
        <v>892</v>
      </c>
      <c r="C214" s="79" t="s">
        <v>891</v>
      </c>
      <c r="D214" s="80">
        <v>1401.72</v>
      </c>
      <c r="E214" s="81">
        <f>12 * YEARFRAC(Subtotals!$A214,$B$4,1)</f>
        <v>60.202647193062525</v>
      </c>
      <c r="F214" s="82">
        <f>EDATE(Subtotals!$A214,$B$5)</f>
        <v>44891</v>
      </c>
    </row>
    <row r="215" spans="1:6" hidden="1" outlineLevel="2">
      <c r="A215" s="78">
        <v>43072</v>
      </c>
      <c r="B215" s="79" t="s">
        <v>892</v>
      </c>
      <c r="C215" s="79" t="s">
        <v>891</v>
      </c>
      <c r="D215" s="80">
        <v>896.43</v>
      </c>
      <c r="E215" s="81">
        <f>12 * YEARFRAC(Subtotals!$A215,$B$4,1)</f>
        <v>59.972615244180744</v>
      </c>
      <c r="F215" s="82">
        <f>EDATE(Subtotals!$A215,$B$5)</f>
        <v>44898</v>
      </c>
    </row>
    <row r="216" spans="1:6" hidden="1" outlineLevel="2">
      <c r="A216" s="78">
        <v>43079</v>
      </c>
      <c r="B216" s="79" t="s">
        <v>892</v>
      </c>
      <c r="C216" s="79" t="s">
        <v>891</v>
      </c>
      <c r="D216" s="80">
        <v>4689.87</v>
      </c>
      <c r="E216" s="81">
        <f>12 * YEARFRAC(Subtotals!$A216,$B$4,1)</f>
        <v>59.742583295298942</v>
      </c>
      <c r="F216" s="82">
        <f>EDATE(Subtotals!$A216,$B$5)</f>
        <v>44905</v>
      </c>
    </row>
    <row r="217" spans="1:6" hidden="1" outlineLevel="2">
      <c r="A217" s="78">
        <v>43086</v>
      </c>
      <c r="B217" s="79" t="s">
        <v>892</v>
      </c>
      <c r="C217" s="79" t="s">
        <v>891</v>
      </c>
      <c r="D217" s="80">
        <v>2837.76</v>
      </c>
      <c r="E217" s="81">
        <f>12 * YEARFRAC(Subtotals!$A217,$B$4,1)</f>
        <v>59.512551346417162</v>
      </c>
      <c r="F217" s="82">
        <f>EDATE(Subtotals!$A217,$B$5)</f>
        <v>44912</v>
      </c>
    </row>
    <row r="218" spans="1:6" hidden="1" outlineLevel="2">
      <c r="A218" s="78">
        <v>43093</v>
      </c>
      <c r="B218" s="79" t="s">
        <v>892</v>
      </c>
      <c r="C218" s="79" t="s">
        <v>891</v>
      </c>
      <c r="D218" s="80">
        <v>1897.97</v>
      </c>
      <c r="E218" s="81">
        <f>12 * YEARFRAC(Subtotals!$A218,$B$4,1)</f>
        <v>59.282519397535367</v>
      </c>
      <c r="F218" s="82">
        <f>EDATE(Subtotals!$A218,$B$5)</f>
        <v>44919</v>
      </c>
    </row>
    <row r="219" spans="1:6" outlineLevel="1" collapsed="1">
      <c r="A219" s="78"/>
      <c r="B219" s="88" t="s">
        <v>923</v>
      </c>
      <c r="C219" s="79"/>
      <c r="D219" s="80">
        <f>SUBTOTAL(9,D167:D218)</f>
        <v>141409.24000000002</v>
      </c>
      <c r="E219" s="81"/>
      <c r="F219" s="82"/>
    </row>
    <row r="220" spans="1:6" hidden="1" outlineLevel="2">
      <c r="A220" s="78">
        <v>42736</v>
      </c>
      <c r="B220" s="79" t="s">
        <v>890</v>
      </c>
      <c r="C220" s="79" t="s">
        <v>883</v>
      </c>
      <c r="D220" s="80">
        <v>3381.88</v>
      </c>
      <c r="E220" s="81">
        <f>12 * YEARFRAC(Subtotals!$A220,$B$4,1)</f>
        <v>71.01414879050661</v>
      </c>
      <c r="F220" s="82">
        <f>EDATE(Subtotals!$A220,$B$5)</f>
        <v>44562</v>
      </c>
    </row>
    <row r="221" spans="1:6" hidden="1" outlineLevel="2">
      <c r="A221" s="78">
        <v>42743</v>
      </c>
      <c r="B221" s="79" t="s">
        <v>890</v>
      </c>
      <c r="C221" s="79" t="s">
        <v>883</v>
      </c>
      <c r="D221" s="80">
        <v>2139.19</v>
      </c>
      <c r="E221" s="81">
        <f>12 * YEARFRAC(Subtotals!$A221,$B$4,1)</f>
        <v>70.784116841624837</v>
      </c>
      <c r="F221" s="82">
        <f>EDATE(Subtotals!$A221,$B$5)</f>
        <v>44569</v>
      </c>
    </row>
    <row r="222" spans="1:6" hidden="1" outlineLevel="2">
      <c r="A222" s="78">
        <v>42750</v>
      </c>
      <c r="B222" s="79" t="s">
        <v>890</v>
      </c>
      <c r="C222" s="79" t="s">
        <v>883</v>
      </c>
      <c r="D222" s="80">
        <v>4434.9399999999996</v>
      </c>
      <c r="E222" s="81">
        <f>12 * YEARFRAC(Subtotals!$A222,$B$4,1)</f>
        <v>70.554084892743035</v>
      </c>
      <c r="F222" s="82">
        <f>EDATE(Subtotals!$A222,$B$5)</f>
        <v>44576</v>
      </c>
    </row>
    <row r="223" spans="1:6" hidden="1" outlineLevel="2">
      <c r="A223" s="78">
        <v>42757</v>
      </c>
      <c r="B223" s="79" t="s">
        <v>890</v>
      </c>
      <c r="C223" s="79" t="s">
        <v>883</v>
      </c>
      <c r="D223" s="80">
        <v>247.4</v>
      </c>
      <c r="E223" s="81">
        <f>12 * YEARFRAC(Subtotals!$A223,$B$4,1)</f>
        <v>70.324052943861247</v>
      </c>
      <c r="F223" s="82">
        <f>EDATE(Subtotals!$A223,$B$5)</f>
        <v>44583</v>
      </c>
    </row>
    <row r="224" spans="1:6" hidden="1" outlineLevel="2">
      <c r="A224" s="78">
        <v>42764</v>
      </c>
      <c r="B224" s="79" t="s">
        <v>890</v>
      </c>
      <c r="C224" s="79" t="s">
        <v>883</v>
      </c>
      <c r="D224" s="80">
        <v>754.81</v>
      </c>
      <c r="E224" s="81">
        <f>12 * YEARFRAC(Subtotals!$A224,$B$4,1)</f>
        <v>70.094020994979459</v>
      </c>
      <c r="F224" s="82">
        <f>EDATE(Subtotals!$A224,$B$5)</f>
        <v>44590</v>
      </c>
    </row>
    <row r="225" spans="1:6" hidden="1" outlineLevel="2">
      <c r="A225" s="78">
        <v>42771</v>
      </c>
      <c r="B225" s="79" t="s">
        <v>890</v>
      </c>
      <c r="C225" s="79" t="s">
        <v>883</v>
      </c>
      <c r="D225" s="80">
        <v>868.39</v>
      </c>
      <c r="E225" s="81">
        <f>12 * YEARFRAC(Subtotals!$A225,$B$4,1)</f>
        <v>69.863989046097672</v>
      </c>
      <c r="F225" s="82">
        <f>EDATE(Subtotals!$A225,$B$5)</f>
        <v>44597</v>
      </c>
    </row>
    <row r="226" spans="1:6" hidden="1" outlineLevel="2">
      <c r="A226" s="78">
        <v>42778</v>
      </c>
      <c r="B226" s="79" t="s">
        <v>890</v>
      </c>
      <c r="C226" s="79" t="s">
        <v>883</v>
      </c>
      <c r="D226" s="80">
        <v>2388.61</v>
      </c>
      <c r="E226" s="81">
        <f>12 * YEARFRAC(Subtotals!$A226,$B$4,1)</f>
        <v>69.63395709721587</v>
      </c>
      <c r="F226" s="82">
        <f>EDATE(Subtotals!$A226,$B$5)</f>
        <v>44604</v>
      </c>
    </row>
    <row r="227" spans="1:6" hidden="1" outlineLevel="2">
      <c r="A227" s="78">
        <v>42785</v>
      </c>
      <c r="B227" s="79" t="s">
        <v>890</v>
      </c>
      <c r="C227" s="79" t="s">
        <v>883</v>
      </c>
      <c r="D227" s="80">
        <v>594.21</v>
      </c>
      <c r="E227" s="81">
        <f>12 * YEARFRAC(Subtotals!$A227,$B$4,1)</f>
        <v>69.403925148334096</v>
      </c>
      <c r="F227" s="82">
        <f>EDATE(Subtotals!$A227,$B$5)</f>
        <v>44611</v>
      </c>
    </row>
    <row r="228" spans="1:6" hidden="1" outlineLevel="2">
      <c r="A228" s="78">
        <v>42792</v>
      </c>
      <c r="B228" s="79" t="s">
        <v>890</v>
      </c>
      <c r="C228" s="79" t="s">
        <v>883</v>
      </c>
      <c r="D228" s="80">
        <v>1416.6</v>
      </c>
      <c r="E228" s="81">
        <f>12 * YEARFRAC(Subtotals!$A228,$B$4,1)</f>
        <v>69.173893199452294</v>
      </c>
      <c r="F228" s="82">
        <f>EDATE(Subtotals!$A228,$B$5)</f>
        <v>44618</v>
      </c>
    </row>
    <row r="229" spans="1:6" hidden="1" outlineLevel="2">
      <c r="A229" s="78">
        <v>42799</v>
      </c>
      <c r="B229" s="79" t="s">
        <v>890</v>
      </c>
      <c r="C229" s="79" t="s">
        <v>883</v>
      </c>
      <c r="D229" s="80">
        <v>2486.21</v>
      </c>
      <c r="E229" s="81">
        <f>12 * YEARFRAC(Subtotals!$A229,$B$4,1)</f>
        <v>68.943861250570507</v>
      </c>
      <c r="F229" s="82">
        <f>EDATE(Subtotals!$A229,$B$5)</f>
        <v>44625</v>
      </c>
    </row>
    <row r="230" spans="1:6" hidden="1" outlineLevel="2">
      <c r="A230" s="78">
        <v>42806</v>
      </c>
      <c r="B230" s="79" t="s">
        <v>890</v>
      </c>
      <c r="C230" s="79" t="s">
        <v>883</v>
      </c>
      <c r="D230" s="80">
        <v>4945.92</v>
      </c>
      <c r="E230" s="81">
        <f>12 * YEARFRAC(Subtotals!$A230,$B$4,1)</f>
        <v>68.713829301688719</v>
      </c>
      <c r="F230" s="82">
        <f>EDATE(Subtotals!$A230,$B$5)</f>
        <v>44632</v>
      </c>
    </row>
    <row r="231" spans="1:6" hidden="1" outlineLevel="2">
      <c r="A231" s="78">
        <v>42813</v>
      </c>
      <c r="B231" s="79" t="s">
        <v>890</v>
      </c>
      <c r="C231" s="79" t="s">
        <v>883</v>
      </c>
      <c r="D231" s="80">
        <v>3927.41</v>
      </c>
      <c r="E231" s="81">
        <f>12 * YEARFRAC(Subtotals!$A231,$B$4,1)</f>
        <v>68.483797352806931</v>
      </c>
      <c r="F231" s="82">
        <f>EDATE(Subtotals!$A231,$B$5)</f>
        <v>44639</v>
      </c>
    </row>
    <row r="232" spans="1:6" hidden="1" outlineLevel="2">
      <c r="A232" s="78">
        <v>42820</v>
      </c>
      <c r="B232" s="79" t="s">
        <v>890</v>
      </c>
      <c r="C232" s="79" t="s">
        <v>885</v>
      </c>
      <c r="D232" s="80">
        <v>1760.62</v>
      </c>
      <c r="E232" s="81">
        <f>12 * YEARFRAC(Subtotals!$A232,$B$4,1)</f>
        <v>68.253765403925144</v>
      </c>
      <c r="F232" s="82">
        <f>EDATE(Subtotals!$A232,$B$5)</f>
        <v>44646</v>
      </c>
    </row>
    <row r="233" spans="1:6" hidden="1" outlineLevel="2">
      <c r="A233" s="78">
        <v>42827</v>
      </c>
      <c r="B233" s="79" t="s">
        <v>890</v>
      </c>
      <c r="C233" s="79" t="s">
        <v>885</v>
      </c>
      <c r="D233" s="80">
        <v>1419.54</v>
      </c>
      <c r="E233" s="81">
        <f>12 * YEARFRAC(Subtotals!$A233,$B$4,1)</f>
        <v>68.023733455043356</v>
      </c>
      <c r="F233" s="82">
        <f>EDATE(Subtotals!$A233,$B$5)</f>
        <v>44653</v>
      </c>
    </row>
    <row r="234" spans="1:6" hidden="1" outlineLevel="2">
      <c r="A234" s="78">
        <v>42834</v>
      </c>
      <c r="B234" s="79" t="s">
        <v>890</v>
      </c>
      <c r="C234" s="79" t="s">
        <v>885</v>
      </c>
      <c r="D234" s="80">
        <v>1564.33</v>
      </c>
      <c r="E234" s="81">
        <f>12 * YEARFRAC(Subtotals!$A234,$B$4,1)</f>
        <v>67.793701506161568</v>
      </c>
      <c r="F234" s="82">
        <f>EDATE(Subtotals!$A234,$B$5)</f>
        <v>44660</v>
      </c>
    </row>
    <row r="235" spans="1:6" hidden="1" outlineLevel="2">
      <c r="A235" s="78">
        <v>42841</v>
      </c>
      <c r="B235" s="79" t="s">
        <v>890</v>
      </c>
      <c r="C235" s="79" t="s">
        <v>885</v>
      </c>
      <c r="D235" s="80">
        <v>4892.49</v>
      </c>
      <c r="E235" s="81">
        <f>12 * YEARFRAC(Subtotals!$A235,$B$4,1)</f>
        <v>67.563669557279781</v>
      </c>
      <c r="F235" s="82">
        <f>EDATE(Subtotals!$A235,$B$5)</f>
        <v>44667</v>
      </c>
    </row>
    <row r="236" spans="1:6" hidden="1" outlineLevel="2">
      <c r="A236" s="78">
        <v>42848</v>
      </c>
      <c r="B236" s="79" t="s">
        <v>890</v>
      </c>
      <c r="C236" s="79" t="s">
        <v>885</v>
      </c>
      <c r="D236" s="80">
        <v>1268.51</v>
      </c>
      <c r="E236" s="81">
        <f>12 * YEARFRAC(Subtotals!$A236,$B$4,1)</f>
        <v>67.333637608397993</v>
      </c>
      <c r="F236" s="82">
        <f>EDATE(Subtotals!$A236,$B$5)</f>
        <v>44674</v>
      </c>
    </row>
    <row r="237" spans="1:6" hidden="1" outlineLevel="2">
      <c r="A237" s="78">
        <v>42855</v>
      </c>
      <c r="B237" s="79" t="s">
        <v>890</v>
      </c>
      <c r="C237" s="79" t="s">
        <v>885</v>
      </c>
      <c r="D237" s="80">
        <v>3924.2</v>
      </c>
      <c r="E237" s="81">
        <f>12 * YEARFRAC(Subtotals!$A237,$B$4,1)</f>
        <v>67.103605659516205</v>
      </c>
      <c r="F237" s="82">
        <f>EDATE(Subtotals!$A237,$B$5)</f>
        <v>44681</v>
      </c>
    </row>
    <row r="238" spans="1:6" hidden="1" outlineLevel="2">
      <c r="A238" s="78">
        <v>42862</v>
      </c>
      <c r="B238" s="79" t="s">
        <v>890</v>
      </c>
      <c r="C238" s="79" t="s">
        <v>885</v>
      </c>
      <c r="D238" s="80">
        <v>3269.8</v>
      </c>
      <c r="E238" s="81">
        <f>12 * YEARFRAC(Subtotals!$A238,$B$4,1)</f>
        <v>66.873573710634417</v>
      </c>
      <c r="F238" s="82">
        <f>EDATE(Subtotals!$A238,$B$5)</f>
        <v>44688</v>
      </c>
    </row>
    <row r="239" spans="1:6" hidden="1" outlineLevel="2">
      <c r="A239" s="78">
        <v>42869</v>
      </c>
      <c r="B239" s="79" t="s">
        <v>890</v>
      </c>
      <c r="C239" s="79" t="s">
        <v>885</v>
      </c>
      <c r="D239" s="80">
        <v>2851.16</v>
      </c>
      <c r="E239" s="81">
        <f>12 * YEARFRAC(Subtotals!$A239,$B$4,1)</f>
        <v>66.643541761752616</v>
      </c>
      <c r="F239" s="82">
        <f>EDATE(Subtotals!$A239,$B$5)</f>
        <v>44695</v>
      </c>
    </row>
    <row r="240" spans="1:6" hidden="1" outlineLevel="2">
      <c r="A240" s="78">
        <v>42876</v>
      </c>
      <c r="B240" s="79" t="s">
        <v>890</v>
      </c>
      <c r="C240" s="79" t="s">
        <v>885</v>
      </c>
      <c r="D240" s="80">
        <v>2500.12</v>
      </c>
      <c r="E240" s="81">
        <f>12 * YEARFRAC(Subtotals!$A240,$B$4,1)</f>
        <v>66.413509812870842</v>
      </c>
      <c r="F240" s="82">
        <f>EDATE(Subtotals!$A240,$B$5)</f>
        <v>44702</v>
      </c>
    </row>
    <row r="241" spans="1:6" hidden="1" outlineLevel="2">
      <c r="A241" s="78">
        <v>42883</v>
      </c>
      <c r="B241" s="79" t="s">
        <v>890</v>
      </c>
      <c r="C241" s="79" t="s">
        <v>885</v>
      </c>
      <c r="D241" s="80">
        <v>402.66</v>
      </c>
      <c r="E241" s="81">
        <f>12 * YEARFRAC(Subtotals!$A241,$B$4,1)</f>
        <v>66.18347786398904</v>
      </c>
      <c r="F241" s="82">
        <f>EDATE(Subtotals!$A241,$B$5)</f>
        <v>44709</v>
      </c>
    </row>
    <row r="242" spans="1:6" hidden="1" outlineLevel="2">
      <c r="A242" s="78">
        <v>42890</v>
      </c>
      <c r="B242" s="79" t="s">
        <v>890</v>
      </c>
      <c r="C242" s="79" t="s">
        <v>885</v>
      </c>
      <c r="D242" s="80">
        <v>4589.93</v>
      </c>
      <c r="E242" s="81">
        <f>12 * YEARFRAC(Subtotals!$A242,$B$4,1)</f>
        <v>65.953445915107253</v>
      </c>
      <c r="F242" s="82">
        <f>EDATE(Subtotals!$A242,$B$5)</f>
        <v>44716</v>
      </c>
    </row>
    <row r="243" spans="1:6" hidden="1" outlineLevel="2">
      <c r="A243" s="78">
        <v>42897</v>
      </c>
      <c r="B243" s="79" t="s">
        <v>890</v>
      </c>
      <c r="C243" s="79" t="s">
        <v>885</v>
      </c>
      <c r="D243" s="80">
        <v>242.6</v>
      </c>
      <c r="E243" s="81">
        <f>12 * YEARFRAC(Subtotals!$A243,$B$4,1)</f>
        <v>65.723413966225465</v>
      </c>
      <c r="F243" s="82">
        <f>EDATE(Subtotals!$A243,$B$5)</f>
        <v>44723</v>
      </c>
    </row>
    <row r="244" spans="1:6" hidden="1" outlineLevel="2">
      <c r="A244" s="78">
        <v>42904</v>
      </c>
      <c r="B244" s="79" t="s">
        <v>890</v>
      </c>
      <c r="C244" s="79" t="s">
        <v>885</v>
      </c>
      <c r="D244" s="80">
        <v>4177.83</v>
      </c>
      <c r="E244" s="81">
        <f>12 * YEARFRAC(Subtotals!$A244,$B$4,1)</f>
        <v>65.493382017343677</v>
      </c>
      <c r="F244" s="82">
        <f>EDATE(Subtotals!$A244,$B$5)</f>
        <v>44730</v>
      </c>
    </row>
    <row r="245" spans="1:6" hidden="1" outlineLevel="2">
      <c r="A245" s="78">
        <v>42911</v>
      </c>
      <c r="B245" s="79" t="s">
        <v>890</v>
      </c>
      <c r="C245" s="79" t="s">
        <v>887</v>
      </c>
      <c r="D245" s="80">
        <v>390.55</v>
      </c>
      <c r="E245" s="81">
        <f>12 * YEARFRAC(Subtotals!$A245,$B$4,1)</f>
        <v>65.263350068461875</v>
      </c>
      <c r="F245" s="82">
        <f>EDATE(Subtotals!$A245,$B$5)</f>
        <v>44737</v>
      </c>
    </row>
    <row r="246" spans="1:6" hidden="1" outlineLevel="2">
      <c r="A246" s="78">
        <v>42918</v>
      </c>
      <c r="B246" s="79" t="s">
        <v>890</v>
      </c>
      <c r="C246" s="79" t="s">
        <v>887</v>
      </c>
      <c r="D246" s="80">
        <v>3224.96</v>
      </c>
      <c r="E246" s="81">
        <f>12 * YEARFRAC(Subtotals!$A246,$B$4,1)</f>
        <v>65.033318119580102</v>
      </c>
      <c r="F246" s="82">
        <f>EDATE(Subtotals!$A246,$B$5)</f>
        <v>44744</v>
      </c>
    </row>
    <row r="247" spans="1:6" hidden="1" outlineLevel="2">
      <c r="A247" s="78">
        <v>42925</v>
      </c>
      <c r="B247" s="79" t="s">
        <v>890</v>
      </c>
      <c r="C247" s="79" t="s">
        <v>887</v>
      </c>
      <c r="D247" s="80">
        <v>2451.34</v>
      </c>
      <c r="E247" s="81">
        <f>12 * YEARFRAC(Subtotals!$A247,$B$4,1)</f>
        <v>64.8032861706983</v>
      </c>
      <c r="F247" s="82">
        <f>EDATE(Subtotals!$A247,$B$5)</f>
        <v>44751</v>
      </c>
    </row>
    <row r="248" spans="1:6" hidden="1" outlineLevel="2">
      <c r="A248" s="78">
        <v>42932</v>
      </c>
      <c r="B248" s="79" t="s">
        <v>890</v>
      </c>
      <c r="C248" s="79" t="s">
        <v>887</v>
      </c>
      <c r="D248" s="80">
        <v>4766.87</v>
      </c>
      <c r="E248" s="81">
        <f>12 * YEARFRAC(Subtotals!$A248,$B$4,1)</f>
        <v>64.573254221816512</v>
      </c>
      <c r="F248" s="82">
        <f>EDATE(Subtotals!$A248,$B$5)</f>
        <v>44758</v>
      </c>
    </row>
    <row r="249" spans="1:6" hidden="1" outlineLevel="2">
      <c r="A249" s="78">
        <v>42939</v>
      </c>
      <c r="B249" s="79" t="s">
        <v>890</v>
      </c>
      <c r="C249" s="79" t="s">
        <v>887</v>
      </c>
      <c r="D249" s="80">
        <v>4944.88</v>
      </c>
      <c r="E249" s="81">
        <f>12 * YEARFRAC(Subtotals!$A249,$B$4,1)</f>
        <v>64.343222272934725</v>
      </c>
      <c r="F249" s="82">
        <f>EDATE(Subtotals!$A249,$B$5)</f>
        <v>44765</v>
      </c>
    </row>
    <row r="250" spans="1:6" hidden="1" outlineLevel="2">
      <c r="A250" s="78">
        <v>42946</v>
      </c>
      <c r="B250" s="79" t="s">
        <v>890</v>
      </c>
      <c r="C250" s="79" t="s">
        <v>887</v>
      </c>
      <c r="D250" s="80">
        <v>2602.19</v>
      </c>
      <c r="E250" s="81">
        <f>12 * YEARFRAC(Subtotals!$A250,$B$4,1)</f>
        <v>64.113190324052937</v>
      </c>
      <c r="F250" s="82">
        <f>EDATE(Subtotals!$A250,$B$5)</f>
        <v>44772</v>
      </c>
    </row>
    <row r="251" spans="1:6" hidden="1" outlineLevel="2">
      <c r="A251" s="78">
        <v>42953</v>
      </c>
      <c r="B251" s="79" t="s">
        <v>890</v>
      </c>
      <c r="C251" s="79" t="s">
        <v>887</v>
      </c>
      <c r="D251" s="80">
        <v>2355.37</v>
      </c>
      <c r="E251" s="81">
        <f>12 * YEARFRAC(Subtotals!$A251,$B$4,1)</f>
        <v>63.883158375171156</v>
      </c>
      <c r="F251" s="82">
        <f>EDATE(Subtotals!$A251,$B$5)</f>
        <v>44779</v>
      </c>
    </row>
    <row r="252" spans="1:6" hidden="1" outlineLevel="2">
      <c r="A252" s="78">
        <v>42960</v>
      </c>
      <c r="B252" s="79" t="s">
        <v>890</v>
      </c>
      <c r="C252" s="79" t="s">
        <v>887</v>
      </c>
      <c r="D252" s="80">
        <v>2708.46</v>
      </c>
      <c r="E252" s="81">
        <f>12 * YEARFRAC(Subtotals!$A252,$B$4,1)</f>
        <v>63.653126426289361</v>
      </c>
      <c r="F252" s="82">
        <f>EDATE(Subtotals!$A252,$B$5)</f>
        <v>44786</v>
      </c>
    </row>
    <row r="253" spans="1:6" hidden="1" outlineLevel="2">
      <c r="A253" s="78">
        <v>42967</v>
      </c>
      <c r="B253" s="79" t="s">
        <v>890</v>
      </c>
      <c r="C253" s="79" t="s">
        <v>887</v>
      </c>
      <c r="D253" s="80">
        <v>3078.84</v>
      </c>
      <c r="E253" s="81">
        <f>12 * YEARFRAC(Subtotals!$A253,$B$4,1)</f>
        <v>63.423094477407574</v>
      </c>
      <c r="F253" s="82">
        <f>EDATE(Subtotals!$A253,$B$5)</f>
        <v>44793</v>
      </c>
    </row>
    <row r="254" spans="1:6" hidden="1" outlineLevel="2">
      <c r="A254" s="78">
        <v>42974</v>
      </c>
      <c r="B254" s="79" t="s">
        <v>890</v>
      </c>
      <c r="C254" s="79" t="s">
        <v>887</v>
      </c>
      <c r="D254" s="80">
        <v>2167.17</v>
      </c>
      <c r="E254" s="81">
        <f>12 * YEARFRAC(Subtotals!$A254,$B$4,1)</f>
        <v>63.193062528525786</v>
      </c>
      <c r="F254" s="82">
        <f>EDATE(Subtotals!$A254,$B$5)</f>
        <v>44800</v>
      </c>
    </row>
    <row r="255" spans="1:6" hidden="1" outlineLevel="2">
      <c r="A255" s="78">
        <v>42981</v>
      </c>
      <c r="B255" s="79" t="s">
        <v>890</v>
      </c>
      <c r="C255" s="79" t="s">
        <v>887</v>
      </c>
      <c r="D255" s="80">
        <v>1941.57</v>
      </c>
      <c r="E255" s="81">
        <f>12 * YEARFRAC(Subtotals!$A255,$B$4,1)</f>
        <v>62.963030579643998</v>
      </c>
      <c r="F255" s="82">
        <f>EDATE(Subtotals!$A255,$B$5)</f>
        <v>44807</v>
      </c>
    </row>
    <row r="256" spans="1:6" hidden="1" outlineLevel="2">
      <c r="A256" s="78">
        <v>42988</v>
      </c>
      <c r="B256" s="79" t="s">
        <v>890</v>
      </c>
      <c r="C256" s="79" t="s">
        <v>887</v>
      </c>
      <c r="D256" s="80">
        <v>2937.41</v>
      </c>
      <c r="E256" s="81">
        <f>12 * YEARFRAC(Subtotals!$A256,$B$4,1)</f>
        <v>62.732998630762204</v>
      </c>
      <c r="F256" s="82">
        <f>EDATE(Subtotals!$A256,$B$5)</f>
        <v>44814</v>
      </c>
    </row>
    <row r="257" spans="1:6" hidden="1" outlineLevel="2">
      <c r="A257" s="78">
        <v>42995</v>
      </c>
      <c r="B257" s="79" t="s">
        <v>890</v>
      </c>
      <c r="C257" s="79" t="s">
        <v>887</v>
      </c>
      <c r="D257" s="80">
        <v>4391.96</v>
      </c>
      <c r="E257" s="81">
        <f>12 * YEARFRAC(Subtotals!$A257,$B$4,1)</f>
        <v>62.502966681880423</v>
      </c>
      <c r="F257" s="82">
        <f>EDATE(Subtotals!$A257,$B$5)</f>
        <v>44821</v>
      </c>
    </row>
    <row r="258" spans="1:6" hidden="1" outlineLevel="2">
      <c r="A258" s="78">
        <v>43002</v>
      </c>
      <c r="B258" s="79" t="s">
        <v>890</v>
      </c>
      <c r="C258" s="79" t="s">
        <v>889</v>
      </c>
      <c r="D258" s="80">
        <v>2475.31</v>
      </c>
      <c r="E258" s="81">
        <f>12 * YEARFRAC(Subtotals!$A258,$B$4,1)</f>
        <v>62.272934732998621</v>
      </c>
      <c r="F258" s="82">
        <f>EDATE(Subtotals!$A258,$B$5)</f>
        <v>44828</v>
      </c>
    </row>
    <row r="259" spans="1:6" hidden="1" outlineLevel="2">
      <c r="A259" s="78">
        <v>43009</v>
      </c>
      <c r="B259" s="79" t="s">
        <v>890</v>
      </c>
      <c r="C259" s="79" t="s">
        <v>889</v>
      </c>
      <c r="D259" s="80">
        <v>953.42</v>
      </c>
      <c r="E259" s="81">
        <f>12 * YEARFRAC(Subtotals!$A259,$B$4,1)</f>
        <v>62.042902784116841</v>
      </c>
      <c r="F259" s="82">
        <f>EDATE(Subtotals!$A259,$B$5)</f>
        <v>44835</v>
      </c>
    </row>
    <row r="260" spans="1:6" hidden="1" outlineLevel="2">
      <c r="A260" s="78">
        <v>43016</v>
      </c>
      <c r="B260" s="79" t="s">
        <v>890</v>
      </c>
      <c r="C260" s="79" t="s">
        <v>889</v>
      </c>
      <c r="D260" s="80">
        <v>3392.39</v>
      </c>
      <c r="E260" s="81">
        <f>12 * YEARFRAC(Subtotals!$A260,$B$4,1)</f>
        <v>61.812870835235046</v>
      </c>
      <c r="F260" s="82">
        <f>EDATE(Subtotals!$A260,$B$5)</f>
        <v>44842</v>
      </c>
    </row>
    <row r="261" spans="1:6" hidden="1" outlineLevel="2">
      <c r="A261" s="78">
        <v>43023</v>
      </c>
      <c r="B261" s="79" t="s">
        <v>890</v>
      </c>
      <c r="C261" s="79" t="s">
        <v>889</v>
      </c>
      <c r="D261" s="80">
        <v>1445.06</v>
      </c>
      <c r="E261" s="81">
        <f>12 * YEARFRAC(Subtotals!$A261,$B$4,1)</f>
        <v>61.582838886353258</v>
      </c>
      <c r="F261" s="82">
        <f>EDATE(Subtotals!$A261,$B$5)</f>
        <v>44849</v>
      </c>
    </row>
    <row r="262" spans="1:6" hidden="1" outlineLevel="2">
      <c r="A262" s="78">
        <v>43030</v>
      </c>
      <c r="B262" s="79" t="s">
        <v>890</v>
      </c>
      <c r="C262" s="79" t="s">
        <v>889</v>
      </c>
      <c r="D262" s="80">
        <v>86.59</v>
      </c>
      <c r="E262" s="81">
        <f>12 * YEARFRAC(Subtotals!$A262,$B$4,1)</f>
        <v>61.35280693747147</v>
      </c>
      <c r="F262" s="82">
        <f>EDATE(Subtotals!$A262,$B$5)</f>
        <v>44856</v>
      </c>
    </row>
    <row r="263" spans="1:6" hidden="1" outlineLevel="2">
      <c r="A263" s="78">
        <v>43037</v>
      </c>
      <c r="B263" s="79" t="s">
        <v>890</v>
      </c>
      <c r="C263" s="79" t="s">
        <v>889</v>
      </c>
      <c r="D263" s="80">
        <v>4280.7</v>
      </c>
      <c r="E263" s="81">
        <f>12 * YEARFRAC(Subtotals!$A263,$B$4,1)</f>
        <v>61.122774988589683</v>
      </c>
      <c r="F263" s="82">
        <f>EDATE(Subtotals!$A263,$B$5)</f>
        <v>44863</v>
      </c>
    </row>
    <row r="264" spans="1:6" hidden="1" outlineLevel="2">
      <c r="A264" s="78">
        <v>43044</v>
      </c>
      <c r="B264" s="79" t="s">
        <v>890</v>
      </c>
      <c r="C264" s="79" t="s">
        <v>889</v>
      </c>
      <c r="D264" s="80">
        <v>2112.61</v>
      </c>
      <c r="E264" s="81">
        <f>12 * YEARFRAC(Subtotals!$A264,$B$4,1)</f>
        <v>60.892743039707888</v>
      </c>
      <c r="F264" s="82">
        <f>EDATE(Subtotals!$A264,$B$5)</f>
        <v>44870</v>
      </c>
    </row>
    <row r="265" spans="1:6" hidden="1" outlineLevel="2">
      <c r="A265" s="78">
        <v>43051</v>
      </c>
      <c r="B265" s="79" t="s">
        <v>890</v>
      </c>
      <c r="C265" s="79" t="s">
        <v>889</v>
      </c>
      <c r="D265" s="80">
        <v>4286.41</v>
      </c>
      <c r="E265" s="81">
        <f>12 * YEARFRAC(Subtotals!$A265,$B$4,1)</f>
        <v>60.662711090826107</v>
      </c>
      <c r="F265" s="82">
        <f>EDATE(Subtotals!$A265,$B$5)</f>
        <v>44877</v>
      </c>
    </row>
    <row r="266" spans="1:6" hidden="1" outlineLevel="2">
      <c r="A266" s="78">
        <v>43058</v>
      </c>
      <c r="B266" s="79" t="s">
        <v>890</v>
      </c>
      <c r="C266" s="79" t="s">
        <v>889</v>
      </c>
      <c r="D266" s="80">
        <v>2591.0700000000002</v>
      </c>
      <c r="E266" s="81">
        <f>12 * YEARFRAC(Subtotals!$A266,$B$4,1)</f>
        <v>60.43267914194432</v>
      </c>
      <c r="F266" s="82">
        <f>EDATE(Subtotals!$A266,$B$5)</f>
        <v>44884</v>
      </c>
    </row>
    <row r="267" spans="1:6" hidden="1" outlineLevel="2">
      <c r="A267" s="78">
        <v>43065</v>
      </c>
      <c r="B267" s="79" t="s">
        <v>890</v>
      </c>
      <c r="C267" s="79" t="s">
        <v>889</v>
      </c>
      <c r="D267" s="80">
        <v>3205.46</v>
      </c>
      <c r="E267" s="81">
        <f>12 * YEARFRAC(Subtotals!$A267,$B$4,1)</f>
        <v>60.202647193062525</v>
      </c>
      <c r="F267" s="82">
        <f>EDATE(Subtotals!$A267,$B$5)</f>
        <v>44891</v>
      </c>
    </row>
    <row r="268" spans="1:6" hidden="1" outlineLevel="2">
      <c r="A268" s="78">
        <v>43072</v>
      </c>
      <c r="B268" s="79" t="s">
        <v>890</v>
      </c>
      <c r="C268" s="79" t="s">
        <v>889</v>
      </c>
      <c r="D268" s="80">
        <v>84.38</v>
      </c>
      <c r="E268" s="81">
        <f>12 * YEARFRAC(Subtotals!$A268,$B$4,1)</f>
        <v>59.972615244180744</v>
      </c>
      <c r="F268" s="82">
        <f>EDATE(Subtotals!$A268,$B$5)</f>
        <v>44898</v>
      </c>
    </row>
    <row r="269" spans="1:6" hidden="1" outlineLevel="2">
      <c r="A269" s="78">
        <v>43079</v>
      </c>
      <c r="B269" s="79" t="s">
        <v>890</v>
      </c>
      <c r="C269" s="79" t="s">
        <v>889</v>
      </c>
      <c r="D269" s="80">
        <v>2427.81</v>
      </c>
      <c r="E269" s="81">
        <f>12 * YEARFRAC(Subtotals!$A269,$B$4,1)</f>
        <v>59.742583295298942</v>
      </c>
      <c r="F269" s="82">
        <f>EDATE(Subtotals!$A269,$B$5)</f>
        <v>44905</v>
      </c>
    </row>
    <row r="270" spans="1:6" hidden="1" outlineLevel="2">
      <c r="A270" s="78">
        <v>43086</v>
      </c>
      <c r="B270" s="79" t="s">
        <v>890</v>
      </c>
      <c r="C270" s="79" t="s">
        <v>889</v>
      </c>
      <c r="D270" s="80">
        <v>868.73</v>
      </c>
      <c r="E270" s="81">
        <f>12 * YEARFRAC(Subtotals!$A270,$B$4,1)</f>
        <v>59.512551346417162</v>
      </c>
      <c r="F270" s="82">
        <f>EDATE(Subtotals!$A270,$B$5)</f>
        <v>44912</v>
      </c>
    </row>
    <row r="271" spans="1:6" hidden="1" outlineLevel="2">
      <c r="A271" s="78">
        <v>43093</v>
      </c>
      <c r="B271" s="79" t="s">
        <v>890</v>
      </c>
      <c r="C271" s="79" t="s">
        <v>889</v>
      </c>
      <c r="D271" s="80">
        <v>4988.34</v>
      </c>
      <c r="E271" s="81">
        <f>12 * YEARFRAC(Subtotals!$A271,$B$4,1)</f>
        <v>59.282519397535367</v>
      </c>
      <c r="F271" s="82">
        <f>EDATE(Subtotals!$A271,$B$5)</f>
        <v>44919</v>
      </c>
    </row>
    <row r="272" spans="1:6" outlineLevel="1" collapsed="1">
      <c r="A272" s="78"/>
      <c r="B272" s="88" t="s">
        <v>924</v>
      </c>
      <c r="C272" s="79"/>
      <c r="D272" s="80">
        <f>SUBTOTAL(9,D220:D271)</f>
        <v>131609.21000000002</v>
      </c>
      <c r="E272" s="81"/>
      <c r="F272" s="82"/>
    </row>
    <row r="273" spans="1:6" hidden="1" outlineLevel="2">
      <c r="A273" s="78">
        <v>42736</v>
      </c>
      <c r="B273" s="79" t="s">
        <v>888</v>
      </c>
      <c r="C273" s="79" t="s">
        <v>897</v>
      </c>
      <c r="D273" s="80">
        <v>97.21</v>
      </c>
      <c r="E273" s="81">
        <f>12 * YEARFRAC(Subtotals!$A273,$B$4,1)</f>
        <v>71.01414879050661</v>
      </c>
      <c r="F273" s="82">
        <f>EDATE(Subtotals!$A273,$B$5)</f>
        <v>44562</v>
      </c>
    </row>
    <row r="274" spans="1:6" hidden="1" outlineLevel="2">
      <c r="A274" s="78">
        <v>42743</v>
      </c>
      <c r="B274" s="79" t="s">
        <v>888</v>
      </c>
      <c r="C274" s="79" t="s">
        <v>897</v>
      </c>
      <c r="D274" s="80">
        <v>2178.21</v>
      </c>
      <c r="E274" s="81">
        <f>12 * YEARFRAC(Subtotals!$A274,$B$4,1)</f>
        <v>70.784116841624837</v>
      </c>
      <c r="F274" s="82">
        <f>EDATE(Subtotals!$A274,$B$5)</f>
        <v>44569</v>
      </c>
    </row>
    <row r="275" spans="1:6" hidden="1" outlineLevel="2">
      <c r="A275" s="78">
        <v>42750</v>
      </c>
      <c r="B275" s="79" t="s">
        <v>888</v>
      </c>
      <c r="C275" s="79" t="s">
        <v>897</v>
      </c>
      <c r="D275" s="80">
        <v>2983.15</v>
      </c>
      <c r="E275" s="81">
        <f>12 * YEARFRAC(Subtotals!$A275,$B$4,1)</f>
        <v>70.554084892743035</v>
      </c>
      <c r="F275" s="82">
        <f>EDATE(Subtotals!$A275,$B$5)</f>
        <v>44576</v>
      </c>
    </row>
    <row r="276" spans="1:6" hidden="1" outlineLevel="2">
      <c r="A276" s="78">
        <v>42757</v>
      </c>
      <c r="B276" s="79" t="s">
        <v>888</v>
      </c>
      <c r="C276" s="79" t="s">
        <v>897</v>
      </c>
      <c r="D276" s="80">
        <v>3817.34</v>
      </c>
      <c r="E276" s="81">
        <f>12 * YEARFRAC(Subtotals!$A276,$B$4,1)</f>
        <v>70.324052943861247</v>
      </c>
      <c r="F276" s="82">
        <f>EDATE(Subtotals!$A276,$B$5)</f>
        <v>44583</v>
      </c>
    </row>
    <row r="277" spans="1:6" hidden="1" outlineLevel="2">
      <c r="A277" s="78">
        <v>42764</v>
      </c>
      <c r="B277" s="79" t="s">
        <v>888</v>
      </c>
      <c r="C277" s="79" t="s">
        <v>897</v>
      </c>
      <c r="D277" s="80">
        <v>1325.67</v>
      </c>
      <c r="E277" s="81">
        <f>12 * YEARFRAC(Subtotals!$A277,$B$4,1)</f>
        <v>70.094020994979459</v>
      </c>
      <c r="F277" s="82">
        <f>EDATE(Subtotals!$A277,$B$5)</f>
        <v>44590</v>
      </c>
    </row>
    <row r="278" spans="1:6" hidden="1" outlineLevel="2">
      <c r="A278" s="78">
        <v>42771</v>
      </c>
      <c r="B278" s="79" t="s">
        <v>888</v>
      </c>
      <c r="C278" s="79" t="s">
        <v>897</v>
      </c>
      <c r="D278" s="80">
        <v>3404.01</v>
      </c>
      <c r="E278" s="81">
        <f>12 * YEARFRAC(Subtotals!$A278,$B$4,1)</f>
        <v>69.863989046097672</v>
      </c>
      <c r="F278" s="82">
        <f>EDATE(Subtotals!$A278,$B$5)</f>
        <v>44597</v>
      </c>
    </row>
    <row r="279" spans="1:6" hidden="1" outlineLevel="2">
      <c r="A279" s="78">
        <v>42778</v>
      </c>
      <c r="B279" s="79" t="s">
        <v>888</v>
      </c>
      <c r="C279" s="79" t="s">
        <v>897</v>
      </c>
      <c r="D279" s="80">
        <v>2472.69</v>
      </c>
      <c r="E279" s="81">
        <f>12 * YEARFRAC(Subtotals!$A279,$B$4,1)</f>
        <v>69.63395709721587</v>
      </c>
      <c r="F279" s="82">
        <f>EDATE(Subtotals!$A279,$B$5)</f>
        <v>44604</v>
      </c>
    </row>
    <row r="280" spans="1:6" hidden="1" outlineLevel="2">
      <c r="A280" s="78">
        <v>42785</v>
      </c>
      <c r="B280" s="79" t="s">
        <v>888</v>
      </c>
      <c r="C280" s="79" t="s">
        <v>897</v>
      </c>
      <c r="D280" s="80">
        <v>4983.09</v>
      </c>
      <c r="E280" s="81">
        <f>12 * YEARFRAC(Subtotals!$A280,$B$4,1)</f>
        <v>69.403925148334096</v>
      </c>
      <c r="F280" s="82">
        <f>EDATE(Subtotals!$A280,$B$5)</f>
        <v>44611</v>
      </c>
    </row>
    <row r="281" spans="1:6" hidden="1" outlineLevel="2">
      <c r="A281" s="78">
        <v>42792</v>
      </c>
      <c r="B281" s="79" t="s">
        <v>888</v>
      </c>
      <c r="C281" s="79" t="s">
        <v>897</v>
      </c>
      <c r="D281" s="80">
        <v>3320.49</v>
      </c>
      <c r="E281" s="81">
        <f>12 * YEARFRAC(Subtotals!$A281,$B$4,1)</f>
        <v>69.173893199452294</v>
      </c>
      <c r="F281" s="82">
        <f>EDATE(Subtotals!$A281,$B$5)</f>
        <v>44618</v>
      </c>
    </row>
    <row r="282" spans="1:6" hidden="1" outlineLevel="2">
      <c r="A282" s="78">
        <v>42799</v>
      </c>
      <c r="B282" s="79" t="s">
        <v>888</v>
      </c>
      <c r="C282" s="79" t="s">
        <v>897</v>
      </c>
      <c r="D282" s="80">
        <v>1322.8</v>
      </c>
      <c r="E282" s="81">
        <f>12 * YEARFRAC(Subtotals!$A282,$B$4,1)</f>
        <v>68.943861250570507</v>
      </c>
      <c r="F282" s="82">
        <f>EDATE(Subtotals!$A282,$B$5)</f>
        <v>44625</v>
      </c>
    </row>
    <row r="283" spans="1:6" hidden="1" outlineLevel="2">
      <c r="A283" s="78">
        <v>42806</v>
      </c>
      <c r="B283" s="79" t="s">
        <v>888</v>
      </c>
      <c r="C283" s="79" t="s">
        <v>897</v>
      </c>
      <c r="D283" s="80">
        <v>3997.68</v>
      </c>
      <c r="E283" s="81">
        <f>12 * YEARFRAC(Subtotals!$A283,$B$4,1)</f>
        <v>68.713829301688719</v>
      </c>
      <c r="F283" s="82">
        <f>EDATE(Subtotals!$A283,$B$5)</f>
        <v>44632</v>
      </c>
    </row>
    <row r="284" spans="1:6" hidden="1" outlineLevel="2">
      <c r="A284" s="78">
        <v>42813</v>
      </c>
      <c r="B284" s="79" t="s">
        <v>888</v>
      </c>
      <c r="C284" s="79" t="s">
        <v>897</v>
      </c>
      <c r="D284" s="80">
        <v>1388.09</v>
      </c>
      <c r="E284" s="81">
        <f>12 * YEARFRAC(Subtotals!$A284,$B$4,1)</f>
        <v>68.483797352806931</v>
      </c>
      <c r="F284" s="82">
        <f>EDATE(Subtotals!$A284,$B$5)</f>
        <v>44639</v>
      </c>
    </row>
    <row r="285" spans="1:6" hidden="1" outlineLevel="2">
      <c r="A285" s="78">
        <v>42820</v>
      </c>
      <c r="B285" s="79" t="s">
        <v>888</v>
      </c>
      <c r="C285" s="79" t="s">
        <v>883</v>
      </c>
      <c r="D285" s="80">
        <v>3414.4</v>
      </c>
      <c r="E285" s="81">
        <f>12 * YEARFRAC(Subtotals!$A285,$B$4,1)</f>
        <v>68.253765403925144</v>
      </c>
      <c r="F285" s="82">
        <f>EDATE(Subtotals!$A285,$B$5)</f>
        <v>44646</v>
      </c>
    </row>
    <row r="286" spans="1:6" hidden="1" outlineLevel="2">
      <c r="A286" s="78">
        <v>42827</v>
      </c>
      <c r="B286" s="79" t="s">
        <v>888</v>
      </c>
      <c r="C286" s="79" t="s">
        <v>883</v>
      </c>
      <c r="D286" s="80">
        <v>998.59</v>
      </c>
      <c r="E286" s="81">
        <f>12 * YEARFRAC(Subtotals!$A286,$B$4,1)</f>
        <v>68.023733455043356</v>
      </c>
      <c r="F286" s="82">
        <f>EDATE(Subtotals!$A286,$B$5)</f>
        <v>44653</v>
      </c>
    </row>
    <row r="287" spans="1:6" hidden="1" outlineLevel="2">
      <c r="A287" s="78">
        <v>42834</v>
      </c>
      <c r="B287" s="79" t="s">
        <v>888</v>
      </c>
      <c r="C287" s="79" t="s">
        <v>883</v>
      </c>
      <c r="D287" s="80">
        <v>2020.46</v>
      </c>
      <c r="E287" s="81">
        <f>12 * YEARFRAC(Subtotals!$A287,$B$4,1)</f>
        <v>67.793701506161568</v>
      </c>
      <c r="F287" s="82">
        <f>EDATE(Subtotals!$A287,$B$5)</f>
        <v>44660</v>
      </c>
    </row>
    <row r="288" spans="1:6" hidden="1" outlineLevel="2">
      <c r="A288" s="78">
        <v>42841</v>
      </c>
      <c r="B288" s="79" t="s">
        <v>888</v>
      </c>
      <c r="C288" s="79" t="s">
        <v>883</v>
      </c>
      <c r="D288" s="80">
        <v>4977.79</v>
      </c>
      <c r="E288" s="81">
        <f>12 * YEARFRAC(Subtotals!$A288,$B$4,1)</f>
        <v>67.563669557279781</v>
      </c>
      <c r="F288" s="82">
        <f>EDATE(Subtotals!$A288,$B$5)</f>
        <v>44667</v>
      </c>
    </row>
    <row r="289" spans="1:6" hidden="1" outlineLevel="2">
      <c r="A289" s="78">
        <v>42848</v>
      </c>
      <c r="B289" s="79" t="s">
        <v>888</v>
      </c>
      <c r="C289" s="79" t="s">
        <v>883</v>
      </c>
      <c r="D289" s="80">
        <v>717.66</v>
      </c>
      <c r="E289" s="81">
        <f>12 * YEARFRAC(Subtotals!$A289,$B$4,1)</f>
        <v>67.333637608397993</v>
      </c>
      <c r="F289" s="82">
        <f>EDATE(Subtotals!$A289,$B$5)</f>
        <v>44674</v>
      </c>
    </row>
    <row r="290" spans="1:6" hidden="1" outlineLevel="2">
      <c r="A290" s="78">
        <v>42855</v>
      </c>
      <c r="B290" s="79" t="s">
        <v>888</v>
      </c>
      <c r="C290" s="79" t="s">
        <v>883</v>
      </c>
      <c r="D290" s="80">
        <v>1034.3599999999999</v>
      </c>
      <c r="E290" s="81">
        <f>12 * YEARFRAC(Subtotals!$A290,$B$4,1)</f>
        <v>67.103605659516205</v>
      </c>
      <c r="F290" s="82">
        <f>EDATE(Subtotals!$A290,$B$5)</f>
        <v>44681</v>
      </c>
    </row>
    <row r="291" spans="1:6" hidden="1" outlineLevel="2">
      <c r="A291" s="78">
        <v>42862</v>
      </c>
      <c r="B291" s="79" t="s">
        <v>888</v>
      </c>
      <c r="C291" s="79" t="s">
        <v>883</v>
      </c>
      <c r="D291" s="80">
        <v>3155.52</v>
      </c>
      <c r="E291" s="81">
        <f>12 * YEARFRAC(Subtotals!$A291,$B$4,1)</f>
        <v>66.873573710634417</v>
      </c>
      <c r="F291" s="82">
        <f>EDATE(Subtotals!$A291,$B$5)</f>
        <v>44688</v>
      </c>
    </row>
    <row r="292" spans="1:6" hidden="1" outlineLevel="2">
      <c r="A292" s="78">
        <v>42869</v>
      </c>
      <c r="B292" s="79" t="s">
        <v>888</v>
      </c>
      <c r="C292" s="79" t="s">
        <v>883</v>
      </c>
      <c r="D292" s="80">
        <v>3317.6</v>
      </c>
      <c r="E292" s="81">
        <f>12 * YEARFRAC(Subtotals!$A292,$B$4,1)</f>
        <v>66.643541761752616</v>
      </c>
      <c r="F292" s="82">
        <f>EDATE(Subtotals!$A292,$B$5)</f>
        <v>44695</v>
      </c>
    </row>
    <row r="293" spans="1:6" hidden="1" outlineLevel="2">
      <c r="A293" s="78">
        <v>42876</v>
      </c>
      <c r="B293" s="79" t="s">
        <v>888</v>
      </c>
      <c r="C293" s="79" t="s">
        <v>883</v>
      </c>
      <c r="D293" s="80">
        <v>2469.81</v>
      </c>
      <c r="E293" s="81">
        <f>12 * YEARFRAC(Subtotals!$A293,$B$4,1)</f>
        <v>66.413509812870842</v>
      </c>
      <c r="F293" s="82">
        <f>EDATE(Subtotals!$A293,$B$5)</f>
        <v>44702</v>
      </c>
    </row>
    <row r="294" spans="1:6" hidden="1" outlineLevel="2">
      <c r="A294" s="78">
        <v>42883</v>
      </c>
      <c r="B294" s="79" t="s">
        <v>888</v>
      </c>
      <c r="C294" s="79" t="s">
        <v>883</v>
      </c>
      <c r="D294" s="80">
        <v>1923.26</v>
      </c>
      <c r="E294" s="81">
        <f>12 * YEARFRAC(Subtotals!$A294,$B$4,1)</f>
        <v>66.18347786398904</v>
      </c>
      <c r="F294" s="82">
        <f>EDATE(Subtotals!$A294,$B$5)</f>
        <v>44709</v>
      </c>
    </row>
    <row r="295" spans="1:6" hidden="1" outlineLevel="2">
      <c r="A295" s="78">
        <v>42890</v>
      </c>
      <c r="B295" s="79" t="s">
        <v>888</v>
      </c>
      <c r="C295" s="79" t="s">
        <v>883</v>
      </c>
      <c r="D295" s="80">
        <v>3219.83</v>
      </c>
      <c r="E295" s="81">
        <f>12 * YEARFRAC(Subtotals!$A295,$B$4,1)</f>
        <v>65.953445915107253</v>
      </c>
      <c r="F295" s="82">
        <f>EDATE(Subtotals!$A295,$B$5)</f>
        <v>44716</v>
      </c>
    </row>
    <row r="296" spans="1:6" hidden="1" outlineLevel="2">
      <c r="A296" s="78">
        <v>42897</v>
      </c>
      <c r="B296" s="79" t="s">
        <v>888</v>
      </c>
      <c r="C296" s="79" t="s">
        <v>883</v>
      </c>
      <c r="D296" s="80">
        <v>4129</v>
      </c>
      <c r="E296" s="81">
        <f>12 * YEARFRAC(Subtotals!$A296,$B$4,1)</f>
        <v>65.723413966225465</v>
      </c>
      <c r="F296" s="82">
        <f>EDATE(Subtotals!$A296,$B$5)</f>
        <v>44723</v>
      </c>
    </row>
    <row r="297" spans="1:6" hidden="1" outlineLevel="2">
      <c r="A297" s="78">
        <v>42904</v>
      </c>
      <c r="B297" s="79" t="s">
        <v>888</v>
      </c>
      <c r="C297" s="79" t="s">
        <v>883</v>
      </c>
      <c r="D297" s="80">
        <v>3036.48</v>
      </c>
      <c r="E297" s="81">
        <f>12 * YEARFRAC(Subtotals!$A297,$B$4,1)</f>
        <v>65.493382017343677</v>
      </c>
      <c r="F297" s="82">
        <f>EDATE(Subtotals!$A297,$B$5)</f>
        <v>44730</v>
      </c>
    </row>
    <row r="298" spans="1:6" hidden="1" outlineLevel="2">
      <c r="A298" s="78">
        <v>42911</v>
      </c>
      <c r="B298" s="79" t="s">
        <v>888</v>
      </c>
      <c r="C298" s="79" t="s">
        <v>885</v>
      </c>
      <c r="D298" s="80">
        <v>3760.71</v>
      </c>
      <c r="E298" s="81">
        <f>12 * YEARFRAC(Subtotals!$A298,$B$4,1)</f>
        <v>65.263350068461875</v>
      </c>
      <c r="F298" s="82">
        <f>EDATE(Subtotals!$A298,$B$5)</f>
        <v>44737</v>
      </c>
    </row>
    <row r="299" spans="1:6" hidden="1" outlineLevel="2">
      <c r="A299" s="78">
        <v>42918</v>
      </c>
      <c r="B299" s="79" t="s">
        <v>888</v>
      </c>
      <c r="C299" s="79" t="s">
        <v>885</v>
      </c>
      <c r="D299" s="80">
        <v>3386.51</v>
      </c>
      <c r="E299" s="81">
        <f>12 * YEARFRAC(Subtotals!$A299,$B$4,1)</f>
        <v>65.033318119580102</v>
      </c>
      <c r="F299" s="82">
        <f>EDATE(Subtotals!$A299,$B$5)</f>
        <v>44744</v>
      </c>
    </row>
    <row r="300" spans="1:6" hidden="1" outlineLevel="2">
      <c r="A300" s="78">
        <v>42925</v>
      </c>
      <c r="B300" s="79" t="s">
        <v>888</v>
      </c>
      <c r="C300" s="79" t="s">
        <v>885</v>
      </c>
      <c r="D300" s="80">
        <v>3512.7</v>
      </c>
      <c r="E300" s="81">
        <f>12 * YEARFRAC(Subtotals!$A300,$B$4,1)</f>
        <v>64.8032861706983</v>
      </c>
      <c r="F300" s="82">
        <f>EDATE(Subtotals!$A300,$B$5)</f>
        <v>44751</v>
      </c>
    </row>
    <row r="301" spans="1:6" hidden="1" outlineLevel="2">
      <c r="A301" s="78">
        <v>42932</v>
      </c>
      <c r="B301" s="79" t="s">
        <v>888</v>
      </c>
      <c r="C301" s="79" t="s">
        <v>885</v>
      </c>
      <c r="D301" s="80">
        <v>1182.98</v>
      </c>
      <c r="E301" s="81">
        <f>12 * YEARFRAC(Subtotals!$A301,$B$4,1)</f>
        <v>64.573254221816512</v>
      </c>
      <c r="F301" s="82">
        <f>EDATE(Subtotals!$A301,$B$5)</f>
        <v>44758</v>
      </c>
    </row>
    <row r="302" spans="1:6" hidden="1" outlineLevel="2">
      <c r="A302" s="78">
        <v>42939</v>
      </c>
      <c r="B302" s="79" t="s">
        <v>888</v>
      </c>
      <c r="C302" s="79" t="s">
        <v>885</v>
      </c>
      <c r="D302" s="80">
        <v>2768.33</v>
      </c>
      <c r="E302" s="81">
        <f>12 * YEARFRAC(Subtotals!$A302,$B$4,1)</f>
        <v>64.343222272934725</v>
      </c>
      <c r="F302" s="82">
        <f>EDATE(Subtotals!$A302,$B$5)</f>
        <v>44765</v>
      </c>
    </row>
    <row r="303" spans="1:6" hidden="1" outlineLevel="2">
      <c r="A303" s="78">
        <v>42946</v>
      </c>
      <c r="B303" s="79" t="s">
        <v>888</v>
      </c>
      <c r="C303" s="79" t="s">
        <v>885</v>
      </c>
      <c r="D303" s="80">
        <v>2059.6</v>
      </c>
      <c r="E303" s="81">
        <f>12 * YEARFRAC(Subtotals!$A303,$B$4,1)</f>
        <v>64.113190324052937</v>
      </c>
      <c r="F303" s="82">
        <f>EDATE(Subtotals!$A303,$B$5)</f>
        <v>44772</v>
      </c>
    </row>
    <row r="304" spans="1:6" hidden="1" outlineLevel="2">
      <c r="A304" s="78">
        <v>42953</v>
      </c>
      <c r="B304" s="79" t="s">
        <v>888</v>
      </c>
      <c r="C304" s="79" t="s">
        <v>885</v>
      </c>
      <c r="D304" s="80">
        <v>2821.57</v>
      </c>
      <c r="E304" s="81">
        <f>12 * YEARFRAC(Subtotals!$A304,$B$4,1)</f>
        <v>63.883158375171156</v>
      </c>
      <c r="F304" s="82">
        <f>EDATE(Subtotals!$A304,$B$5)</f>
        <v>44779</v>
      </c>
    </row>
    <row r="305" spans="1:6" hidden="1" outlineLevel="2">
      <c r="A305" s="78">
        <v>42960</v>
      </c>
      <c r="B305" s="79" t="s">
        <v>888</v>
      </c>
      <c r="C305" s="79" t="s">
        <v>885</v>
      </c>
      <c r="D305" s="80">
        <v>75.33</v>
      </c>
      <c r="E305" s="81">
        <f>12 * YEARFRAC(Subtotals!$A305,$B$4,1)</f>
        <v>63.653126426289361</v>
      </c>
      <c r="F305" s="82">
        <f>EDATE(Subtotals!$A305,$B$5)</f>
        <v>44786</v>
      </c>
    </row>
    <row r="306" spans="1:6" hidden="1" outlineLevel="2">
      <c r="A306" s="78">
        <v>42967</v>
      </c>
      <c r="B306" s="79" t="s">
        <v>888</v>
      </c>
      <c r="C306" s="79" t="s">
        <v>885</v>
      </c>
      <c r="D306" s="80">
        <v>2683.54</v>
      </c>
      <c r="E306" s="81">
        <f>12 * YEARFRAC(Subtotals!$A306,$B$4,1)</f>
        <v>63.423094477407574</v>
      </c>
      <c r="F306" s="82">
        <f>EDATE(Subtotals!$A306,$B$5)</f>
        <v>44793</v>
      </c>
    </row>
    <row r="307" spans="1:6" hidden="1" outlineLevel="2">
      <c r="A307" s="78">
        <v>42974</v>
      </c>
      <c r="B307" s="79" t="s">
        <v>888</v>
      </c>
      <c r="C307" s="79" t="s">
        <v>885</v>
      </c>
      <c r="D307" s="80">
        <v>3578.97</v>
      </c>
      <c r="E307" s="81">
        <f>12 * YEARFRAC(Subtotals!$A307,$B$4,1)</f>
        <v>63.193062528525786</v>
      </c>
      <c r="F307" s="82">
        <f>EDATE(Subtotals!$A307,$B$5)</f>
        <v>44800</v>
      </c>
    </row>
    <row r="308" spans="1:6" hidden="1" outlineLevel="2">
      <c r="A308" s="78">
        <v>42981</v>
      </c>
      <c r="B308" s="79" t="s">
        <v>888</v>
      </c>
      <c r="C308" s="79" t="s">
        <v>885</v>
      </c>
      <c r="D308" s="80">
        <v>46.7</v>
      </c>
      <c r="E308" s="81">
        <f>12 * YEARFRAC(Subtotals!$A308,$B$4,1)</f>
        <v>62.963030579643998</v>
      </c>
      <c r="F308" s="82">
        <f>EDATE(Subtotals!$A308,$B$5)</f>
        <v>44807</v>
      </c>
    </row>
    <row r="309" spans="1:6" hidden="1" outlineLevel="2">
      <c r="A309" s="78">
        <v>42988</v>
      </c>
      <c r="B309" s="79" t="s">
        <v>888</v>
      </c>
      <c r="C309" s="79" t="s">
        <v>885</v>
      </c>
      <c r="D309" s="80">
        <v>4519.4799999999996</v>
      </c>
      <c r="E309" s="81">
        <f>12 * YEARFRAC(Subtotals!$A309,$B$4,1)</f>
        <v>62.732998630762204</v>
      </c>
      <c r="F309" s="82">
        <f>EDATE(Subtotals!$A309,$B$5)</f>
        <v>44814</v>
      </c>
    </row>
    <row r="310" spans="1:6" hidden="1" outlineLevel="2">
      <c r="A310" s="78">
        <v>42995</v>
      </c>
      <c r="B310" s="79" t="s">
        <v>888</v>
      </c>
      <c r="C310" s="79" t="s">
        <v>885</v>
      </c>
      <c r="D310" s="80">
        <v>3881.05</v>
      </c>
      <c r="E310" s="81">
        <f>12 * YEARFRAC(Subtotals!$A310,$B$4,1)</f>
        <v>62.502966681880423</v>
      </c>
      <c r="F310" s="82">
        <f>EDATE(Subtotals!$A310,$B$5)</f>
        <v>44821</v>
      </c>
    </row>
    <row r="311" spans="1:6" hidden="1" outlineLevel="2">
      <c r="A311" s="78">
        <v>43002</v>
      </c>
      <c r="B311" s="79" t="s">
        <v>888</v>
      </c>
      <c r="C311" s="79" t="s">
        <v>887</v>
      </c>
      <c r="D311" s="80">
        <v>1478.06</v>
      </c>
      <c r="E311" s="81">
        <f>12 * YEARFRAC(Subtotals!$A311,$B$4,1)</f>
        <v>62.272934732998621</v>
      </c>
      <c r="F311" s="82">
        <f>EDATE(Subtotals!$A311,$B$5)</f>
        <v>44828</v>
      </c>
    </row>
    <row r="312" spans="1:6" hidden="1" outlineLevel="2">
      <c r="A312" s="78">
        <v>43009</v>
      </c>
      <c r="B312" s="79" t="s">
        <v>888</v>
      </c>
      <c r="C312" s="79" t="s">
        <v>887</v>
      </c>
      <c r="D312" s="80">
        <v>1685.62</v>
      </c>
      <c r="E312" s="81">
        <f>12 * YEARFRAC(Subtotals!$A312,$B$4,1)</f>
        <v>62.042902784116841</v>
      </c>
      <c r="F312" s="82">
        <f>EDATE(Subtotals!$A312,$B$5)</f>
        <v>44835</v>
      </c>
    </row>
    <row r="313" spans="1:6" hidden="1" outlineLevel="2">
      <c r="A313" s="78">
        <v>43016</v>
      </c>
      <c r="B313" s="79" t="s">
        <v>888</v>
      </c>
      <c r="C313" s="79" t="s">
        <v>887</v>
      </c>
      <c r="D313" s="80">
        <v>899.38</v>
      </c>
      <c r="E313" s="81">
        <f>12 * YEARFRAC(Subtotals!$A313,$B$4,1)</f>
        <v>61.812870835235046</v>
      </c>
      <c r="F313" s="82">
        <f>EDATE(Subtotals!$A313,$B$5)</f>
        <v>44842</v>
      </c>
    </row>
    <row r="314" spans="1:6" hidden="1" outlineLevel="2">
      <c r="A314" s="78">
        <v>43023</v>
      </c>
      <c r="B314" s="79" t="s">
        <v>888</v>
      </c>
      <c r="C314" s="79" t="s">
        <v>887</v>
      </c>
      <c r="D314" s="80">
        <v>3226</v>
      </c>
      <c r="E314" s="81">
        <f>12 * YEARFRAC(Subtotals!$A314,$B$4,1)</f>
        <v>61.582838886353258</v>
      </c>
      <c r="F314" s="82">
        <f>EDATE(Subtotals!$A314,$B$5)</f>
        <v>44849</v>
      </c>
    </row>
    <row r="315" spans="1:6" hidden="1" outlineLevel="2">
      <c r="A315" s="78">
        <v>43030</v>
      </c>
      <c r="B315" s="79" t="s">
        <v>888</v>
      </c>
      <c r="C315" s="79" t="s">
        <v>887</v>
      </c>
      <c r="D315" s="80">
        <v>448.61</v>
      </c>
      <c r="E315" s="81">
        <f>12 * YEARFRAC(Subtotals!$A315,$B$4,1)</f>
        <v>61.35280693747147</v>
      </c>
      <c r="F315" s="82">
        <f>EDATE(Subtotals!$A315,$B$5)</f>
        <v>44856</v>
      </c>
    </row>
    <row r="316" spans="1:6" hidden="1" outlineLevel="2">
      <c r="A316" s="78">
        <v>43037</v>
      </c>
      <c r="B316" s="79" t="s">
        <v>888</v>
      </c>
      <c r="C316" s="79" t="s">
        <v>887</v>
      </c>
      <c r="D316" s="80">
        <v>81.459999999999994</v>
      </c>
      <c r="E316" s="81">
        <f>12 * YEARFRAC(Subtotals!$A316,$B$4,1)</f>
        <v>61.122774988589683</v>
      </c>
      <c r="F316" s="82">
        <f>EDATE(Subtotals!$A316,$B$5)</f>
        <v>44863</v>
      </c>
    </row>
    <row r="317" spans="1:6" hidden="1" outlineLevel="2">
      <c r="A317" s="78">
        <v>43044</v>
      </c>
      <c r="B317" s="79" t="s">
        <v>888</v>
      </c>
      <c r="C317" s="79" t="s">
        <v>887</v>
      </c>
      <c r="D317" s="80">
        <v>1120.24</v>
      </c>
      <c r="E317" s="81">
        <f>12 * YEARFRAC(Subtotals!$A317,$B$4,1)</f>
        <v>60.892743039707888</v>
      </c>
      <c r="F317" s="82">
        <f>EDATE(Subtotals!$A317,$B$5)</f>
        <v>44870</v>
      </c>
    </row>
    <row r="318" spans="1:6" hidden="1" outlineLevel="2">
      <c r="A318" s="78">
        <v>43051</v>
      </c>
      <c r="B318" s="79" t="s">
        <v>888</v>
      </c>
      <c r="C318" s="79" t="s">
        <v>887</v>
      </c>
      <c r="D318" s="80">
        <v>4006.14</v>
      </c>
      <c r="E318" s="81">
        <f>12 * YEARFRAC(Subtotals!$A318,$B$4,1)</f>
        <v>60.662711090826107</v>
      </c>
      <c r="F318" s="82">
        <f>EDATE(Subtotals!$A318,$B$5)</f>
        <v>44877</v>
      </c>
    </row>
    <row r="319" spans="1:6" hidden="1" outlineLevel="2">
      <c r="A319" s="78">
        <v>43058</v>
      </c>
      <c r="B319" s="79" t="s">
        <v>888</v>
      </c>
      <c r="C319" s="79" t="s">
        <v>887</v>
      </c>
      <c r="D319" s="80">
        <v>2030.47</v>
      </c>
      <c r="E319" s="81">
        <f>12 * YEARFRAC(Subtotals!$A319,$B$4,1)</f>
        <v>60.43267914194432</v>
      </c>
      <c r="F319" s="82">
        <f>EDATE(Subtotals!$A319,$B$5)</f>
        <v>44884</v>
      </c>
    </row>
    <row r="320" spans="1:6" hidden="1" outlineLevel="2">
      <c r="A320" s="78">
        <v>43065</v>
      </c>
      <c r="B320" s="79" t="s">
        <v>888</v>
      </c>
      <c r="C320" s="79" t="s">
        <v>887</v>
      </c>
      <c r="D320" s="80">
        <v>1595.37</v>
      </c>
      <c r="E320" s="81">
        <f>12 * YEARFRAC(Subtotals!$A320,$B$4,1)</f>
        <v>60.202647193062525</v>
      </c>
      <c r="F320" s="82">
        <f>EDATE(Subtotals!$A320,$B$5)</f>
        <v>44891</v>
      </c>
    </row>
    <row r="321" spans="1:6" hidden="1" outlineLevel="2">
      <c r="A321" s="78">
        <v>43072</v>
      </c>
      <c r="B321" s="79" t="s">
        <v>888</v>
      </c>
      <c r="C321" s="79" t="s">
        <v>887</v>
      </c>
      <c r="D321" s="80">
        <v>2866.46</v>
      </c>
      <c r="E321" s="81">
        <f>12 * YEARFRAC(Subtotals!$A321,$B$4,1)</f>
        <v>59.972615244180744</v>
      </c>
      <c r="F321" s="82">
        <f>EDATE(Subtotals!$A321,$B$5)</f>
        <v>44898</v>
      </c>
    </row>
    <row r="322" spans="1:6" hidden="1" outlineLevel="2">
      <c r="A322" s="78">
        <v>43079</v>
      </c>
      <c r="B322" s="79" t="s">
        <v>888</v>
      </c>
      <c r="C322" s="79" t="s">
        <v>887</v>
      </c>
      <c r="D322" s="80">
        <v>2339.83</v>
      </c>
      <c r="E322" s="81">
        <f>12 * YEARFRAC(Subtotals!$A322,$B$4,1)</f>
        <v>59.742583295298942</v>
      </c>
      <c r="F322" s="82">
        <f>EDATE(Subtotals!$A322,$B$5)</f>
        <v>44905</v>
      </c>
    </row>
    <row r="323" spans="1:6" hidden="1" outlineLevel="2">
      <c r="A323" s="78">
        <v>43086</v>
      </c>
      <c r="B323" s="79" t="s">
        <v>888</v>
      </c>
      <c r="C323" s="79" t="s">
        <v>887</v>
      </c>
      <c r="D323" s="80">
        <v>2079.0100000000002</v>
      </c>
      <c r="E323" s="81">
        <f>12 * YEARFRAC(Subtotals!$A323,$B$4,1)</f>
        <v>59.512551346417162</v>
      </c>
      <c r="F323" s="82">
        <f>EDATE(Subtotals!$A323,$B$5)</f>
        <v>44912</v>
      </c>
    </row>
    <row r="324" spans="1:6" hidden="1" outlineLevel="2">
      <c r="A324" s="78">
        <v>43093</v>
      </c>
      <c r="B324" s="79" t="s">
        <v>888</v>
      </c>
      <c r="C324" s="79" t="s">
        <v>887</v>
      </c>
      <c r="D324" s="80">
        <v>3935.62</v>
      </c>
      <c r="E324" s="81">
        <f>12 * YEARFRAC(Subtotals!$A324,$B$4,1)</f>
        <v>59.282519397535367</v>
      </c>
      <c r="F324" s="82">
        <f>EDATE(Subtotals!$A324,$B$5)</f>
        <v>44919</v>
      </c>
    </row>
    <row r="325" spans="1:6" outlineLevel="1" collapsed="1">
      <c r="A325" s="78"/>
      <c r="B325" s="88" t="s">
        <v>925</v>
      </c>
      <c r="C325" s="79"/>
      <c r="D325" s="80">
        <f>SUBTOTAL(9,D273:D324)</f>
        <v>127774.93000000001</v>
      </c>
      <c r="E325" s="81"/>
      <c r="F325" s="82"/>
    </row>
    <row r="326" spans="1:6" hidden="1" outlineLevel="2">
      <c r="A326" s="78">
        <v>42736</v>
      </c>
      <c r="B326" s="79" t="s">
        <v>886</v>
      </c>
      <c r="C326" s="79" t="s">
        <v>895</v>
      </c>
      <c r="D326" s="80">
        <v>1078.3399999999999</v>
      </c>
      <c r="E326" s="81">
        <f>12 * YEARFRAC(Subtotals!$A326,$B$4,1)</f>
        <v>71.01414879050661</v>
      </c>
      <c r="F326" s="82">
        <f>EDATE(Subtotals!$A326,$B$5)</f>
        <v>44562</v>
      </c>
    </row>
    <row r="327" spans="1:6" hidden="1" outlineLevel="2">
      <c r="A327" s="78">
        <v>42743</v>
      </c>
      <c r="B327" s="79" t="s">
        <v>886</v>
      </c>
      <c r="C327" s="79" t="s">
        <v>895</v>
      </c>
      <c r="D327" s="80">
        <v>2090.21</v>
      </c>
      <c r="E327" s="81">
        <f>12 * YEARFRAC(Subtotals!$A327,$B$4,1)</f>
        <v>70.784116841624837</v>
      </c>
      <c r="F327" s="82">
        <f>EDATE(Subtotals!$A327,$B$5)</f>
        <v>44569</v>
      </c>
    </row>
    <row r="328" spans="1:6" hidden="1" outlineLevel="2">
      <c r="A328" s="78">
        <v>42750</v>
      </c>
      <c r="B328" s="79" t="s">
        <v>886</v>
      </c>
      <c r="C328" s="79" t="s">
        <v>895</v>
      </c>
      <c r="D328" s="80">
        <v>361.63</v>
      </c>
      <c r="E328" s="81">
        <f>12 * YEARFRAC(Subtotals!$A328,$B$4,1)</f>
        <v>70.554084892743035</v>
      </c>
      <c r="F328" s="82">
        <f>EDATE(Subtotals!$A328,$B$5)</f>
        <v>44576</v>
      </c>
    </row>
    <row r="329" spans="1:6" hidden="1" outlineLevel="2">
      <c r="A329" s="78">
        <v>42757</v>
      </c>
      <c r="B329" s="79" t="s">
        <v>886</v>
      </c>
      <c r="C329" s="79" t="s">
        <v>895</v>
      </c>
      <c r="D329" s="80">
        <v>7.75</v>
      </c>
      <c r="E329" s="81">
        <f>12 * YEARFRAC(Subtotals!$A329,$B$4,1)</f>
        <v>70.324052943861247</v>
      </c>
      <c r="F329" s="82">
        <f>EDATE(Subtotals!$A329,$B$5)</f>
        <v>44583</v>
      </c>
    </row>
    <row r="330" spans="1:6" hidden="1" outlineLevel="2">
      <c r="A330" s="78">
        <v>42764</v>
      </c>
      <c r="B330" s="79" t="s">
        <v>886</v>
      </c>
      <c r="C330" s="79" t="s">
        <v>895</v>
      </c>
      <c r="D330" s="80">
        <v>561.85</v>
      </c>
      <c r="E330" s="81">
        <f>12 * YEARFRAC(Subtotals!$A330,$B$4,1)</f>
        <v>70.094020994979459</v>
      </c>
      <c r="F330" s="82">
        <f>EDATE(Subtotals!$A330,$B$5)</f>
        <v>44590</v>
      </c>
    </row>
    <row r="331" spans="1:6" hidden="1" outlineLevel="2">
      <c r="A331" s="78">
        <v>42771</v>
      </c>
      <c r="B331" s="79" t="s">
        <v>886</v>
      </c>
      <c r="C331" s="79" t="s">
        <v>895</v>
      </c>
      <c r="D331" s="80">
        <v>777.18</v>
      </c>
      <c r="E331" s="81">
        <f>12 * YEARFRAC(Subtotals!$A331,$B$4,1)</f>
        <v>69.863989046097672</v>
      </c>
      <c r="F331" s="82">
        <f>EDATE(Subtotals!$A331,$B$5)</f>
        <v>44597</v>
      </c>
    </row>
    <row r="332" spans="1:6" hidden="1" outlineLevel="2">
      <c r="A332" s="78">
        <v>42778</v>
      </c>
      <c r="B332" s="79" t="s">
        <v>886</v>
      </c>
      <c r="C332" s="79" t="s">
        <v>895</v>
      </c>
      <c r="D332" s="80">
        <v>1797.51</v>
      </c>
      <c r="E332" s="81">
        <f>12 * YEARFRAC(Subtotals!$A332,$B$4,1)</f>
        <v>69.63395709721587</v>
      </c>
      <c r="F332" s="82">
        <f>EDATE(Subtotals!$A332,$B$5)</f>
        <v>44604</v>
      </c>
    </row>
    <row r="333" spans="1:6" hidden="1" outlineLevel="2">
      <c r="A333" s="78">
        <v>42785</v>
      </c>
      <c r="B333" s="79" t="s">
        <v>886</v>
      </c>
      <c r="C333" s="79" t="s">
        <v>895</v>
      </c>
      <c r="D333" s="80">
        <v>4112.78</v>
      </c>
      <c r="E333" s="81">
        <f>12 * YEARFRAC(Subtotals!$A333,$B$4,1)</f>
        <v>69.403925148334096</v>
      </c>
      <c r="F333" s="82">
        <f>EDATE(Subtotals!$A333,$B$5)</f>
        <v>44611</v>
      </c>
    </row>
    <row r="334" spans="1:6" hidden="1" outlineLevel="2">
      <c r="A334" s="78">
        <v>42792</v>
      </c>
      <c r="B334" s="79" t="s">
        <v>886</v>
      </c>
      <c r="C334" s="79" t="s">
        <v>895</v>
      </c>
      <c r="D334" s="80">
        <v>1783.88</v>
      </c>
      <c r="E334" s="81">
        <f>12 * YEARFRAC(Subtotals!$A334,$B$4,1)</f>
        <v>69.173893199452294</v>
      </c>
      <c r="F334" s="82">
        <f>EDATE(Subtotals!$A334,$B$5)</f>
        <v>44618</v>
      </c>
    </row>
    <row r="335" spans="1:6" hidden="1" outlineLevel="2">
      <c r="A335" s="78">
        <v>42799</v>
      </c>
      <c r="B335" s="79" t="s">
        <v>886</v>
      </c>
      <c r="C335" s="79" t="s">
        <v>895</v>
      </c>
      <c r="D335" s="80">
        <v>3015.68</v>
      </c>
      <c r="E335" s="81">
        <f>12 * YEARFRAC(Subtotals!$A335,$B$4,1)</f>
        <v>68.943861250570507</v>
      </c>
      <c r="F335" s="82">
        <f>EDATE(Subtotals!$A335,$B$5)</f>
        <v>44625</v>
      </c>
    </row>
    <row r="336" spans="1:6" hidden="1" outlineLevel="2">
      <c r="A336" s="78">
        <v>42806</v>
      </c>
      <c r="B336" s="79" t="s">
        <v>886</v>
      </c>
      <c r="C336" s="79" t="s">
        <v>895</v>
      </c>
      <c r="D336" s="80">
        <v>4273.6400000000003</v>
      </c>
      <c r="E336" s="81">
        <f>12 * YEARFRAC(Subtotals!$A336,$B$4,1)</f>
        <v>68.713829301688719</v>
      </c>
      <c r="F336" s="82">
        <f>EDATE(Subtotals!$A336,$B$5)</f>
        <v>44632</v>
      </c>
    </row>
    <row r="337" spans="1:6" hidden="1" outlineLevel="2">
      <c r="A337" s="78">
        <v>42813</v>
      </c>
      <c r="B337" s="79" t="s">
        <v>886</v>
      </c>
      <c r="C337" s="79" t="s">
        <v>895</v>
      </c>
      <c r="D337" s="80">
        <v>3561.58</v>
      </c>
      <c r="E337" s="81">
        <f>12 * YEARFRAC(Subtotals!$A337,$B$4,1)</f>
        <v>68.483797352806931</v>
      </c>
      <c r="F337" s="82">
        <f>EDATE(Subtotals!$A337,$B$5)</f>
        <v>44639</v>
      </c>
    </row>
    <row r="338" spans="1:6" hidden="1" outlineLevel="2">
      <c r="A338" s="78">
        <v>42820</v>
      </c>
      <c r="B338" s="79" t="s">
        <v>886</v>
      </c>
      <c r="C338" s="79" t="s">
        <v>897</v>
      </c>
      <c r="D338" s="80">
        <v>945.52</v>
      </c>
      <c r="E338" s="81">
        <f>12 * YEARFRAC(Subtotals!$A338,$B$4,1)</f>
        <v>68.253765403925144</v>
      </c>
      <c r="F338" s="82">
        <f>EDATE(Subtotals!$A338,$B$5)</f>
        <v>44646</v>
      </c>
    </row>
    <row r="339" spans="1:6" hidden="1" outlineLevel="2">
      <c r="A339" s="78">
        <v>42827</v>
      </c>
      <c r="B339" s="79" t="s">
        <v>886</v>
      </c>
      <c r="C339" s="79" t="s">
        <v>897</v>
      </c>
      <c r="D339" s="80">
        <v>4924.51</v>
      </c>
      <c r="E339" s="81">
        <f>12 * YEARFRAC(Subtotals!$A339,$B$4,1)</f>
        <v>68.023733455043356</v>
      </c>
      <c r="F339" s="82">
        <f>EDATE(Subtotals!$A339,$B$5)</f>
        <v>44653</v>
      </c>
    </row>
    <row r="340" spans="1:6" hidden="1" outlineLevel="2">
      <c r="A340" s="78">
        <v>42834</v>
      </c>
      <c r="B340" s="79" t="s">
        <v>886</v>
      </c>
      <c r="C340" s="79" t="s">
        <v>897</v>
      </c>
      <c r="D340" s="80">
        <v>1778.54</v>
      </c>
      <c r="E340" s="81">
        <f>12 * YEARFRAC(Subtotals!$A340,$B$4,1)</f>
        <v>67.793701506161568</v>
      </c>
      <c r="F340" s="82">
        <f>EDATE(Subtotals!$A340,$B$5)</f>
        <v>44660</v>
      </c>
    </row>
    <row r="341" spans="1:6" hidden="1" outlineLevel="2">
      <c r="A341" s="78">
        <v>42841</v>
      </c>
      <c r="B341" s="79" t="s">
        <v>886</v>
      </c>
      <c r="C341" s="79" t="s">
        <v>897</v>
      </c>
      <c r="D341" s="80">
        <v>810.43</v>
      </c>
      <c r="E341" s="81">
        <f>12 * YEARFRAC(Subtotals!$A341,$B$4,1)</f>
        <v>67.563669557279781</v>
      </c>
      <c r="F341" s="82">
        <f>EDATE(Subtotals!$A341,$B$5)</f>
        <v>44667</v>
      </c>
    </row>
    <row r="342" spans="1:6" hidden="1" outlineLevel="2">
      <c r="A342" s="78">
        <v>42848</v>
      </c>
      <c r="B342" s="79" t="s">
        <v>886</v>
      </c>
      <c r="C342" s="79" t="s">
        <v>897</v>
      </c>
      <c r="D342" s="80">
        <v>1798.38</v>
      </c>
      <c r="E342" s="81">
        <f>12 * YEARFRAC(Subtotals!$A342,$B$4,1)</f>
        <v>67.333637608397993</v>
      </c>
      <c r="F342" s="82">
        <f>EDATE(Subtotals!$A342,$B$5)</f>
        <v>44674</v>
      </c>
    </row>
    <row r="343" spans="1:6" hidden="1" outlineLevel="2">
      <c r="A343" s="78">
        <v>42855</v>
      </c>
      <c r="B343" s="79" t="s">
        <v>886</v>
      </c>
      <c r="C343" s="79" t="s">
        <v>897</v>
      </c>
      <c r="D343" s="80">
        <v>846.24</v>
      </c>
      <c r="E343" s="81">
        <f>12 * YEARFRAC(Subtotals!$A343,$B$4,1)</f>
        <v>67.103605659516205</v>
      </c>
      <c r="F343" s="82">
        <f>EDATE(Subtotals!$A343,$B$5)</f>
        <v>44681</v>
      </c>
    </row>
    <row r="344" spans="1:6" hidden="1" outlineLevel="2">
      <c r="A344" s="78">
        <v>42862</v>
      </c>
      <c r="B344" s="79" t="s">
        <v>886</v>
      </c>
      <c r="C344" s="79" t="s">
        <v>897</v>
      </c>
      <c r="D344" s="80">
        <v>1816.6</v>
      </c>
      <c r="E344" s="81">
        <f>12 * YEARFRAC(Subtotals!$A344,$B$4,1)</f>
        <v>66.873573710634417</v>
      </c>
      <c r="F344" s="82">
        <f>EDATE(Subtotals!$A344,$B$5)</f>
        <v>44688</v>
      </c>
    </row>
    <row r="345" spans="1:6" hidden="1" outlineLevel="2">
      <c r="A345" s="78">
        <v>42869</v>
      </c>
      <c r="B345" s="79" t="s">
        <v>886</v>
      </c>
      <c r="C345" s="79" t="s">
        <v>897</v>
      </c>
      <c r="D345" s="80">
        <v>3398.34</v>
      </c>
      <c r="E345" s="81">
        <f>12 * YEARFRAC(Subtotals!$A345,$B$4,1)</f>
        <v>66.643541761752616</v>
      </c>
      <c r="F345" s="82">
        <f>EDATE(Subtotals!$A345,$B$5)</f>
        <v>44695</v>
      </c>
    </row>
    <row r="346" spans="1:6" hidden="1" outlineLevel="2">
      <c r="A346" s="78">
        <v>42876</v>
      </c>
      <c r="B346" s="79" t="s">
        <v>886</v>
      </c>
      <c r="C346" s="79" t="s">
        <v>897</v>
      </c>
      <c r="D346" s="80">
        <v>2436.27</v>
      </c>
      <c r="E346" s="81">
        <f>12 * YEARFRAC(Subtotals!$A346,$B$4,1)</f>
        <v>66.413509812870842</v>
      </c>
      <c r="F346" s="82">
        <f>EDATE(Subtotals!$A346,$B$5)</f>
        <v>44702</v>
      </c>
    </row>
    <row r="347" spans="1:6" hidden="1" outlineLevel="2">
      <c r="A347" s="78">
        <v>42883</v>
      </c>
      <c r="B347" s="79" t="s">
        <v>886</v>
      </c>
      <c r="C347" s="79" t="s">
        <v>897</v>
      </c>
      <c r="D347" s="80">
        <v>1859.87</v>
      </c>
      <c r="E347" s="81">
        <f>12 * YEARFRAC(Subtotals!$A347,$B$4,1)</f>
        <v>66.18347786398904</v>
      </c>
      <c r="F347" s="82">
        <f>EDATE(Subtotals!$A347,$B$5)</f>
        <v>44709</v>
      </c>
    </row>
    <row r="348" spans="1:6" hidden="1" outlineLevel="2">
      <c r="A348" s="78">
        <v>42890</v>
      </c>
      <c r="B348" s="79" t="s">
        <v>886</v>
      </c>
      <c r="C348" s="79" t="s">
        <v>897</v>
      </c>
      <c r="D348" s="80">
        <v>1711.55</v>
      </c>
      <c r="E348" s="81">
        <f>12 * YEARFRAC(Subtotals!$A348,$B$4,1)</f>
        <v>65.953445915107253</v>
      </c>
      <c r="F348" s="82">
        <f>EDATE(Subtotals!$A348,$B$5)</f>
        <v>44716</v>
      </c>
    </row>
    <row r="349" spans="1:6" hidden="1" outlineLevel="2">
      <c r="A349" s="78">
        <v>42897</v>
      </c>
      <c r="B349" s="79" t="s">
        <v>886</v>
      </c>
      <c r="C349" s="79" t="s">
        <v>897</v>
      </c>
      <c r="D349" s="80">
        <v>435.64</v>
      </c>
      <c r="E349" s="81">
        <f>12 * YEARFRAC(Subtotals!$A349,$B$4,1)</f>
        <v>65.723413966225465</v>
      </c>
      <c r="F349" s="82">
        <f>EDATE(Subtotals!$A349,$B$5)</f>
        <v>44723</v>
      </c>
    </row>
    <row r="350" spans="1:6" hidden="1" outlineLevel="2">
      <c r="A350" s="78">
        <v>42904</v>
      </c>
      <c r="B350" s="79" t="s">
        <v>886</v>
      </c>
      <c r="C350" s="79" t="s">
        <v>897</v>
      </c>
      <c r="D350" s="80">
        <v>4551.87</v>
      </c>
      <c r="E350" s="81">
        <f>12 * YEARFRAC(Subtotals!$A350,$B$4,1)</f>
        <v>65.493382017343677</v>
      </c>
      <c r="F350" s="82">
        <f>EDATE(Subtotals!$A350,$B$5)</f>
        <v>44730</v>
      </c>
    </row>
    <row r="351" spans="1:6" hidden="1" outlineLevel="2">
      <c r="A351" s="78">
        <v>42911</v>
      </c>
      <c r="B351" s="79" t="s">
        <v>886</v>
      </c>
      <c r="C351" s="79" t="s">
        <v>883</v>
      </c>
      <c r="D351" s="80">
        <v>3978.89</v>
      </c>
      <c r="E351" s="81">
        <f>12 * YEARFRAC(Subtotals!$A351,$B$4,1)</f>
        <v>65.263350068461875</v>
      </c>
      <c r="F351" s="82">
        <f>EDATE(Subtotals!$A351,$B$5)</f>
        <v>44737</v>
      </c>
    </row>
    <row r="352" spans="1:6" hidden="1" outlineLevel="2">
      <c r="A352" s="78">
        <v>42918</v>
      </c>
      <c r="B352" s="79" t="s">
        <v>886</v>
      </c>
      <c r="C352" s="79" t="s">
        <v>883</v>
      </c>
      <c r="D352" s="80">
        <v>2299.2399999999998</v>
      </c>
      <c r="E352" s="81">
        <f>12 * YEARFRAC(Subtotals!$A352,$B$4,1)</f>
        <v>65.033318119580102</v>
      </c>
      <c r="F352" s="82">
        <f>EDATE(Subtotals!$A352,$B$5)</f>
        <v>44744</v>
      </c>
    </row>
    <row r="353" spans="1:6" hidden="1" outlineLevel="2">
      <c r="A353" s="78">
        <v>42925</v>
      </c>
      <c r="B353" s="79" t="s">
        <v>886</v>
      </c>
      <c r="C353" s="79" t="s">
        <v>883</v>
      </c>
      <c r="D353" s="80">
        <v>2092.17</v>
      </c>
      <c r="E353" s="81">
        <f>12 * YEARFRAC(Subtotals!$A353,$B$4,1)</f>
        <v>64.8032861706983</v>
      </c>
      <c r="F353" s="82">
        <f>EDATE(Subtotals!$A353,$B$5)</f>
        <v>44751</v>
      </c>
    </row>
    <row r="354" spans="1:6" hidden="1" outlineLevel="2">
      <c r="A354" s="78">
        <v>42932</v>
      </c>
      <c r="B354" s="79" t="s">
        <v>886</v>
      </c>
      <c r="C354" s="79" t="s">
        <v>883</v>
      </c>
      <c r="D354" s="80">
        <v>2054.61</v>
      </c>
      <c r="E354" s="81">
        <f>12 * YEARFRAC(Subtotals!$A354,$B$4,1)</f>
        <v>64.573254221816512</v>
      </c>
      <c r="F354" s="82">
        <f>EDATE(Subtotals!$A354,$B$5)</f>
        <v>44758</v>
      </c>
    </row>
    <row r="355" spans="1:6" hidden="1" outlineLevel="2">
      <c r="A355" s="78">
        <v>42939</v>
      </c>
      <c r="B355" s="79" t="s">
        <v>886</v>
      </c>
      <c r="C355" s="79" t="s">
        <v>883</v>
      </c>
      <c r="D355" s="80">
        <v>2158.14</v>
      </c>
      <c r="E355" s="81">
        <f>12 * YEARFRAC(Subtotals!$A355,$B$4,1)</f>
        <v>64.343222272934725</v>
      </c>
      <c r="F355" s="82">
        <f>EDATE(Subtotals!$A355,$B$5)</f>
        <v>44765</v>
      </c>
    </row>
    <row r="356" spans="1:6" hidden="1" outlineLevel="2">
      <c r="A356" s="78">
        <v>42946</v>
      </c>
      <c r="B356" s="79" t="s">
        <v>886</v>
      </c>
      <c r="C356" s="79" t="s">
        <v>883</v>
      </c>
      <c r="D356" s="80">
        <v>1879.53</v>
      </c>
      <c r="E356" s="81">
        <f>12 * YEARFRAC(Subtotals!$A356,$B$4,1)</f>
        <v>64.113190324052937</v>
      </c>
      <c r="F356" s="82">
        <f>EDATE(Subtotals!$A356,$B$5)</f>
        <v>44772</v>
      </c>
    </row>
    <row r="357" spans="1:6" hidden="1" outlineLevel="2">
      <c r="A357" s="78">
        <v>42953</v>
      </c>
      <c r="B357" s="79" t="s">
        <v>886</v>
      </c>
      <c r="C357" s="79" t="s">
        <v>883</v>
      </c>
      <c r="D357" s="80">
        <v>3801.19</v>
      </c>
      <c r="E357" s="81">
        <f>12 * YEARFRAC(Subtotals!$A357,$B$4,1)</f>
        <v>63.883158375171156</v>
      </c>
      <c r="F357" s="82">
        <f>EDATE(Subtotals!$A357,$B$5)</f>
        <v>44779</v>
      </c>
    </row>
    <row r="358" spans="1:6" hidden="1" outlineLevel="2">
      <c r="A358" s="78">
        <v>42960</v>
      </c>
      <c r="B358" s="79" t="s">
        <v>886</v>
      </c>
      <c r="C358" s="79" t="s">
        <v>883</v>
      </c>
      <c r="D358" s="80">
        <v>3003.37</v>
      </c>
      <c r="E358" s="81">
        <f>12 * YEARFRAC(Subtotals!$A358,$B$4,1)</f>
        <v>63.653126426289361</v>
      </c>
      <c r="F358" s="82">
        <f>EDATE(Subtotals!$A358,$B$5)</f>
        <v>44786</v>
      </c>
    </row>
    <row r="359" spans="1:6" hidden="1" outlineLevel="2">
      <c r="A359" s="78">
        <v>42967</v>
      </c>
      <c r="B359" s="79" t="s">
        <v>886</v>
      </c>
      <c r="C359" s="79" t="s">
        <v>883</v>
      </c>
      <c r="D359" s="80">
        <v>4014.04</v>
      </c>
      <c r="E359" s="81">
        <f>12 * YEARFRAC(Subtotals!$A359,$B$4,1)</f>
        <v>63.423094477407574</v>
      </c>
      <c r="F359" s="82">
        <f>EDATE(Subtotals!$A359,$B$5)</f>
        <v>44793</v>
      </c>
    </row>
    <row r="360" spans="1:6" hidden="1" outlineLevel="2">
      <c r="A360" s="78">
        <v>42974</v>
      </c>
      <c r="B360" s="79" t="s">
        <v>886</v>
      </c>
      <c r="C360" s="79" t="s">
        <v>883</v>
      </c>
      <c r="D360" s="80">
        <v>1404.52</v>
      </c>
      <c r="E360" s="81">
        <f>12 * YEARFRAC(Subtotals!$A360,$B$4,1)</f>
        <v>63.193062528525786</v>
      </c>
      <c r="F360" s="82">
        <f>EDATE(Subtotals!$A360,$B$5)</f>
        <v>44800</v>
      </c>
    </row>
    <row r="361" spans="1:6" hidden="1" outlineLevel="2">
      <c r="A361" s="78">
        <v>42981</v>
      </c>
      <c r="B361" s="79" t="s">
        <v>886</v>
      </c>
      <c r="C361" s="79" t="s">
        <v>883</v>
      </c>
      <c r="D361" s="80">
        <v>2799.08</v>
      </c>
      <c r="E361" s="81">
        <f>12 * YEARFRAC(Subtotals!$A361,$B$4,1)</f>
        <v>62.963030579643998</v>
      </c>
      <c r="F361" s="82">
        <f>EDATE(Subtotals!$A361,$B$5)</f>
        <v>44807</v>
      </c>
    </row>
    <row r="362" spans="1:6" hidden="1" outlineLevel="2">
      <c r="A362" s="78">
        <v>42988</v>
      </c>
      <c r="B362" s="79" t="s">
        <v>886</v>
      </c>
      <c r="C362" s="79" t="s">
        <v>883</v>
      </c>
      <c r="D362" s="80">
        <v>973.1</v>
      </c>
      <c r="E362" s="81">
        <f>12 * YEARFRAC(Subtotals!$A362,$B$4,1)</f>
        <v>62.732998630762204</v>
      </c>
      <c r="F362" s="82">
        <f>EDATE(Subtotals!$A362,$B$5)</f>
        <v>44814</v>
      </c>
    </row>
    <row r="363" spans="1:6" hidden="1" outlineLevel="2">
      <c r="A363" s="78">
        <v>42995</v>
      </c>
      <c r="B363" s="79" t="s">
        <v>886</v>
      </c>
      <c r="C363" s="79" t="s">
        <v>883</v>
      </c>
      <c r="D363" s="80">
        <v>2541.14</v>
      </c>
      <c r="E363" s="81">
        <f>12 * YEARFRAC(Subtotals!$A363,$B$4,1)</f>
        <v>62.502966681880423</v>
      </c>
      <c r="F363" s="82">
        <f>EDATE(Subtotals!$A363,$B$5)</f>
        <v>44821</v>
      </c>
    </row>
    <row r="364" spans="1:6" hidden="1" outlineLevel="2">
      <c r="A364" s="78">
        <v>43002</v>
      </c>
      <c r="B364" s="79" t="s">
        <v>886</v>
      </c>
      <c r="C364" s="79" t="s">
        <v>885</v>
      </c>
      <c r="D364" s="80">
        <v>4998.71</v>
      </c>
      <c r="E364" s="81">
        <f>12 * YEARFRAC(Subtotals!$A364,$B$4,1)</f>
        <v>62.272934732998621</v>
      </c>
      <c r="F364" s="82">
        <f>EDATE(Subtotals!$A364,$B$5)</f>
        <v>44828</v>
      </c>
    </row>
    <row r="365" spans="1:6" hidden="1" outlineLevel="2">
      <c r="A365" s="78">
        <v>43009</v>
      </c>
      <c r="B365" s="79" t="s">
        <v>886</v>
      </c>
      <c r="C365" s="79" t="s">
        <v>885</v>
      </c>
      <c r="D365" s="80">
        <v>1000.52</v>
      </c>
      <c r="E365" s="81">
        <f>12 * YEARFRAC(Subtotals!$A365,$B$4,1)</f>
        <v>62.042902784116841</v>
      </c>
      <c r="F365" s="82">
        <f>EDATE(Subtotals!$A365,$B$5)</f>
        <v>44835</v>
      </c>
    </row>
    <row r="366" spans="1:6" hidden="1" outlineLevel="2">
      <c r="A366" s="78">
        <v>43016</v>
      </c>
      <c r="B366" s="79" t="s">
        <v>886</v>
      </c>
      <c r="C366" s="79" t="s">
        <v>885</v>
      </c>
      <c r="D366" s="80">
        <v>675.43</v>
      </c>
      <c r="E366" s="81">
        <f>12 * YEARFRAC(Subtotals!$A366,$B$4,1)</f>
        <v>61.812870835235046</v>
      </c>
      <c r="F366" s="82">
        <f>EDATE(Subtotals!$A366,$B$5)</f>
        <v>44842</v>
      </c>
    </row>
    <row r="367" spans="1:6" hidden="1" outlineLevel="2">
      <c r="A367" s="78">
        <v>43023</v>
      </c>
      <c r="B367" s="79" t="s">
        <v>886</v>
      </c>
      <c r="C367" s="79" t="s">
        <v>885</v>
      </c>
      <c r="D367" s="80">
        <v>3661.7</v>
      </c>
      <c r="E367" s="81">
        <f>12 * YEARFRAC(Subtotals!$A367,$B$4,1)</f>
        <v>61.582838886353258</v>
      </c>
      <c r="F367" s="82">
        <f>EDATE(Subtotals!$A367,$B$5)</f>
        <v>44849</v>
      </c>
    </row>
    <row r="368" spans="1:6" hidden="1" outlineLevel="2">
      <c r="A368" s="78">
        <v>43030</v>
      </c>
      <c r="B368" s="79" t="s">
        <v>886</v>
      </c>
      <c r="C368" s="79" t="s">
        <v>885</v>
      </c>
      <c r="D368" s="80">
        <v>864.92</v>
      </c>
      <c r="E368" s="81">
        <f>12 * YEARFRAC(Subtotals!$A368,$B$4,1)</f>
        <v>61.35280693747147</v>
      </c>
      <c r="F368" s="82">
        <f>EDATE(Subtotals!$A368,$B$5)</f>
        <v>44856</v>
      </c>
    </row>
    <row r="369" spans="1:6" hidden="1" outlineLevel="2">
      <c r="A369" s="78">
        <v>43037</v>
      </c>
      <c r="B369" s="79" t="s">
        <v>886</v>
      </c>
      <c r="C369" s="79" t="s">
        <v>885</v>
      </c>
      <c r="D369" s="80">
        <v>4772.12</v>
      </c>
      <c r="E369" s="81">
        <f>12 * YEARFRAC(Subtotals!$A369,$B$4,1)</f>
        <v>61.122774988589683</v>
      </c>
      <c r="F369" s="82">
        <f>EDATE(Subtotals!$A369,$B$5)</f>
        <v>44863</v>
      </c>
    </row>
    <row r="370" spans="1:6" hidden="1" outlineLevel="2">
      <c r="A370" s="78">
        <v>43044</v>
      </c>
      <c r="B370" s="79" t="s">
        <v>886</v>
      </c>
      <c r="C370" s="79" t="s">
        <v>885</v>
      </c>
      <c r="D370" s="80">
        <v>1777.45</v>
      </c>
      <c r="E370" s="81">
        <f>12 * YEARFRAC(Subtotals!$A370,$B$4,1)</f>
        <v>60.892743039707888</v>
      </c>
      <c r="F370" s="82">
        <f>EDATE(Subtotals!$A370,$B$5)</f>
        <v>44870</v>
      </c>
    </row>
    <row r="371" spans="1:6" hidden="1" outlineLevel="2">
      <c r="A371" s="78">
        <v>43051</v>
      </c>
      <c r="B371" s="79" t="s">
        <v>886</v>
      </c>
      <c r="C371" s="79" t="s">
        <v>885</v>
      </c>
      <c r="D371" s="80">
        <v>1802.59</v>
      </c>
      <c r="E371" s="81">
        <f>12 * YEARFRAC(Subtotals!$A371,$B$4,1)</f>
        <v>60.662711090826107</v>
      </c>
      <c r="F371" s="82">
        <f>EDATE(Subtotals!$A371,$B$5)</f>
        <v>44877</v>
      </c>
    </row>
    <row r="372" spans="1:6" hidden="1" outlineLevel="2">
      <c r="A372" s="78">
        <v>43058</v>
      </c>
      <c r="B372" s="79" t="s">
        <v>886</v>
      </c>
      <c r="C372" s="79" t="s">
        <v>885</v>
      </c>
      <c r="D372" s="80">
        <v>77.23</v>
      </c>
      <c r="E372" s="81">
        <f>12 * YEARFRAC(Subtotals!$A372,$B$4,1)</f>
        <v>60.43267914194432</v>
      </c>
      <c r="F372" s="82">
        <f>EDATE(Subtotals!$A372,$B$5)</f>
        <v>44884</v>
      </c>
    </row>
    <row r="373" spans="1:6" hidden="1" outlineLevel="2">
      <c r="A373" s="78">
        <v>43065</v>
      </c>
      <c r="B373" s="79" t="s">
        <v>886</v>
      </c>
      <c r="C373" s="79" t="s">
        <v>885</v>
      </c>
      <c r="D373" s="80">
        <v>1515.64</v>
      </c>
      <c r="E373" s="81">
        <f>12 * YEARFRAC(Subtotals!$A373,$B$4,1)</f>
        <v>60.202647193062525</v>
      </c>
      <c r="F373" s="82">
        <f>EDATE(Subtotals!$A373,$B$5)</f>
        <v>44891</v>
      </c>
    </row>
    <row r="374" spans="1:6" hidden="1" outlineLevel="2">
      <c r="A374" s="78">
        <v>43072</v>
      </c>
      <c r="B374" s="79" t="s">
        <v>886</v>
      </c>
      <c r="C374" s="79" t="s">
        <v>885</v>
      </c>
      <c r="D374" s="80">
        <v>4644</v>
      </c>
      <c r="E374" s="81">
        <f>12 * YEARFRAC(Subtotals!$A374,$B$4,1)</f>
        <v>59.972615244180744</v>
      </c>
      <c r="F374" s="82">
        <f>EDATE(Subtotals!$A374,$B$5)</f>
        <v>44898</v>
      </c>
    </row>
    <row r="375" spans="1:6" hidden="1" outlineLevel="2">
      <c r="A375" s="78">
        <v>43079</v>
      </c>
      <c r="B375" s="79" t="s">
        <v>886</v>
      </c>
      <c r="C375" s="79" t="s">
        <v>885</v>
      </c>
      <c r="D375" s="80">
        <v>1094.3</v>
      </c>
      <c r="E375" s="81">
        <f>12 * YEARFRAC(Subtotals!$A375,$B$4,1)</f>
        <v>59.742583295298942</v>
      </c>
      <c r="F375" s="82">
        <f>EDATE(Subtotals!$A375,$B$5)</f>
        <v>44905</v>
      </c>
    </row>
    <row r="376" spans="1:6" hidden="1" outlineLevel="2">
      <c r="A376" s="78">
        <v>43086</v>
      </c>
      <c r="B376" s="79" t="s">
        <v>886</v>
      </c>
      <c r="C376" s="79" t="s">
        <v>885</v>
      </c>
      <c r="D376" s="80">
        <v>1391.84</v>
      </c>
      <c r="E376" s="81">
        <f>12 * YEARFRAC(Subtotals!$A376,$B$4,1)</f>
        <v>59.512551346417162</v>
      </c>
      <c r="F376" s="82">
        <f>EDATE(Subtotals!$A376,$B$5)</f>
        <v>44912</v>
      </c>
    </row>
    <row r="377" spans="1:6" hidden="1" outlineLevel="2">
      <c r="A377" s="78">
        <v>43093</v>
      </c>
      <c r="B377" s="79" t="s">
        <v>886</v>
      </c>
      <c r="C377" s="79" t="s">
        <v>885</v>
      </c>
      <c r="D377" s="80">
        <v>2728.46</v>
      </c>
      <c r="E377" s="81">
        <f>12 * YEARFRAC(Subtotals!$A377,$B$4,1)</f>
        <v>59.282519397535367</v>
      </c>
      <c r="F377" s="82">
        <f>EDATE(Subtotals!$A377,$B$5)</f>
        <v>44919</v>
      </c>
    </row>
    <row r="378" spans="1:6" outlineLevel="1" collapsed="1">
      <c r="A378" s="78"/>
      <c r="B378" s="88" t="s">
        <v>926</v>
      </c>
      <c r="C378" s="79"/>
      <c r="D378" s="80">
        <f>SUBTOTAL(9,D326:D377)</f>
        <v>114739.71999999999</v>
      </c>
      <c r="E378" s="81"/>
      <c r="F378" s="82"/>
    </row>
    <row r="379" spans="1:6" hidden="1" outlineLevel="2">
      <c r="A379" s="78">
        <v>42736</v>
      </c>
      <c r="B379" s="79" t="s">
        <v>884</v>
      </c>
      <c r="C379" s="79" t="s">
        <v>893</v>
      </c>
      <c r="D379" s="80">
        <v>49.28</v>
      </c>
      <c r="E379" s="81">
        <f>12 * YEARFRAC(Subtotals!$A379,$B$4,1)</f>
        <v>71.01414879050661</v>
      </c>
      <c r="F379" s="82">
        <f>EDATE(Subtotals!$A379,$B$5)</f>
        <v>44562</v>
      </c>
    </row>
    <row r="380" spans="1:6" hidden="1" outlineLevel="2">
      <c r="A380" s="78">
        <v>42743</v>
      </c>
      <c r="B380" s="79" t="s">
        <v>884</v>
      </c>
      <c r="C380" s="79" t="s">
        <v>893</v>
      </c>
      <c r="D380" s="80">
        <v>2142.44</v>
      </c>
      <c r="E380" s="81">
        <f>12 * YEARFRAC(Subtotals!$A380,$B$4,1)</f>
        <v>70.784116841624837</v>
      </c>
      <c r="F380" s="82">
        <f>EDATE(Subtotals!$A380,$B$5)</f>
        <v>44569</v>
      </c>
    </row>
    <row r="381" spans="1:6" hidden="1" outlineLevel="2">
      <c r="A381" s="78">
        <v>42750</v>
      </c>
      <c r="B381" s="79" t="s">
        <v>884</v>
      </c>
      <c r="C381" s="79" t="s">
        <v>893</v>
      </c>
      <c r="D381" s="80">
        <v>3287.92</v>
      </c>
      <c r="E381" s="81">
        <f>12 * YEARFRAC(Subtotals!$A381,$B$4,1)</f>
        <v>70.554084892743035</v>
      </c>
      <c r="F381" s="82">
        <f>EDATE(Subtotals!$A381,$B$5)</f>
        <v>44576</v>
      </c>
    </row>
    <row r="382" spans="1:6" hidden="1" outlineLevel="2">
      <c r="A382" s="78">
        <v>42757</v>
      </c>
      <c r="B382" s="79" t="s">
        <v>884</v>
      </c>
      <c r="C382" s="79" t="s">
        <v>893</v>
      </c>
      <c r="D382" s="80">
        <v>4590.63</v>
      </c>
      <c r="E382" s="81">
        <f>12 * YEARFRAC(Subtotals!$A382,$B$4,1)</f>
        <v>70.324052943861247</v>
      </c>
      <c r="F382" s="82">
        <f>EDATE(Subtotals!$A382,$B$5)</f>
        <v>44583</v>
      </c>
    </row>
    <row r="383" spans="1:6" hidden="1" outlineLevel="2">
      <c r="A383" s="78">
        <v>42764</v>
      </c>
      <c r="B383" s="79" t="s">
        <v>884</v>
      </c>
      <c r="C383" s="79" t="s">
        <v>893</v>
      </c>
      <c r="D383" s="80">
        <v>4355.4799999999996</v>
      </c>
      <c r="E383" s="81">
        <f>12 * YEARFRAC(Subtotals!$A383,$B$4,1)</f>
        <v>70.094020994979459</v>
      </c>
      <c r="F383" s="82">
        <f>EDATE(Subtotals!$A383,$B$5)</f>
        <v>44590</v>
      </c>
    </row>
    <row r="384" spans="1:6" hidden="1" outlineLevel="2">
      <c r="A384" s="78">
        <v>42771</v>
      </c>
      <c r="B384" s="79" t="s">
        <v>884</v>
      </c>
      <c r="C384" s="79" t="s">
        <v>893</v>
      </c>
      <c r="D384" s="80">
        <v>3733.31</v>
      </c>
      <c r="E384" s="81">
        <f>12 * YEARFRAC(Subtotals!$A384,$B$4,1)</f>
        <v>69.863989046097672</v>
      </c>
      <c r="F384" s="82">
        <f>EDATE(Subtotals!$A384,$B$5)</f>
        <v>44597</v>
      </c>
    </row>
    <row r="385" spans="1:6" hidden="1" outlineLevel="2">
      <c r="A385" s="78">
        <v>42778</v>
      </c>
      <c r="B385" s="79" t="s">
        <v>884</v>
      </c>
      <c r="C385" s="79" t="s">
        <v>893</v>
      </c>
      <c r="D385" s="80">
        <v>2549.77</v>
      </c>
      <c r="E385" s="81">
        <f>12 * YEARFRAC(Subtotals!$A385,$B$4,1)</f>
        <v>69.63395709721587</v>
      </c>
      <c r="F385" s="82">
        <f>EDATE(Subtotals!$A385,$B$5)</f>
        <v>44604</v>
      </c>
    </row>
    <row r="386" spans="1:6" hidden="1" outlineLevel="2">
      <c r="A386" s="78">
        <v>42785</v>
      </c>
      <c r="B386" s="79" t="s">
        <v>884</v>
      </c>
      <c r="C386" s="79" t="s">
        <v>893</v>
      </c>
      <c r="D386" s="80">
        <v>2305.21</v>
      </c>
      <c r="E386" s="81">
        <f>12 * YEARFRAC(Subtotals!$A386,$B$4,1)</f>
        <v>69.403925148334096</v>
      </c>
      <c r="F386" s="82">
        <f>EDATE(Subtotals!$A386,$B$5)</f>
        <v>44611</v>
      </c>
    </row>
    <row r="387" spans="1:6" hidden="1" outlineLevel="2">
      <c r="A387" s="78">
        <v>42792</v>
      </c>
      <c r="B387" s="79" t="s">
        <v>884</v>
      </c>
      <c r="C387" s="79" t="s">
        <v>893</v>
      </c>
      <c r="D387" s="80">
        <v>4768.18</v>
      </c>
      <c r="E387" s="81">
        <f>12 * YEARFRAC(Subtotals!$A387,$B$4,1)</f>
        <v>69.173893199452294</v>
      </c>
      <c r="F387" s="82">
        <f>EDATE(Subtotals!$A387,$B$5)</f>
        <v>44618</v>
      </c>
    </row>
    <row r="388" spans="1:6" hidden="1" outlineLevel="2">
      <c r="A388" s="78">
        <v>42799</v>
      </c>
      <c r="B388" s="79" t="s">
        <v>884</v>
      </c>
      <c r="C388" s="79" t="s">
        <v>893</v>
      </c>
      <c r="D388" s="80">
        <v>3059.37</v>
      </c>
      <c r="E388" s="81">
        <f>12 * YEARFRAC(Subtotals!$A388,$B$4,1)</f>
        <v>68.943861250570507</v>
      </c>
      <c r="F388" s="82">
        <f>EDATE(Subtotals!$A388,$B$5)</f>
        <v>44625</v>
      </c>
    </row>
    <row r="389" spans="1:6" hidden="1" outlineLevel="2">
      <c r="A389" s="78">
        <v>42806</v>
      </c>
      <c r="B389" s="79" t="s">
        <v>884</v>
      </c>
      <c r="C389" s="79" t="s">
        <v>893</v>
      </c>
      <c r="D389" s="80">
        <v>4305.78</v>
      </c>
      <c r="E389" s="81">
        <f>12 * YEARFRAC(Subtotals!$A389,$B$4,1)</f>
        <v>68.713829301688719</v>
      </c>
      <c r="F389" s="82">
        <f>EDATE(Subtotals!$A389,$B$5)</f>
        <v>44632</v>
      </c>
    </row>
    <row r="390" spans="1:6" hidden="1" outlineLevel="2">
      <c r="A390" s="78">
        <v>42813</v>
      </c>
      <c r="B390" s="79" t="s">
        <v>884</v>
      </c>
      <c r="C390" s="79" t="s">
        <v>893</v>
      </c>
      <c r="D390" s="80">
        <v>1363.89</v>
      </c>
      <c r="E390" s="81">
        <f>12 * YEARFRAC(Subtotals!$A390,$B$4,1)</f>
        <v>68.483797352806931</v>
      </c>
      <c r="F390" s="82">
        <f>EDATE(Subtotals!$A390,$B$5)</f>
        <v>44639</v>
      </c>
    </row>
    <row r="391" spans="1:6" hidden="1" outlineLevel="2">
      <c r="A391" s="78">
        <v>42820</v>
      </c>
      <c r="B391" s="79" t="s">
        <v>884</v>
      </c>
      <c r="C391" s="79" t="s">
        <v>895</v>
      </c>
      <c r="D391" s="80">
        <v>396.56</v>
      </c>
      <c r="E391" s="81">
        <f>12 * YEARFRAC(Subtotals!$A391,$B$4,1)</f>
        <v>68.253765403925144</v>
      </c>
      <c r="F391" s="82">
        <f>EDATE(Subtotals!$A391,$B$5)</f>
        <v>44646</v>
      </c>
    </row>
    <row r="392" spans="1:6" hidden="1" outlineLevel="2">
      <c r="A392" s="78">
        <v>42827</v>
      </c>
      <c r="B392" s="79" t="s">
        <v>884</v>
      </c>
      <c r="C392" s="79" t="s">
        <v>895</v>
      </c>
      <c r="D392" s="80">
        <v>1749.38</v>
      </c>
      <c r="E392" s="81">
        <f>12 * YEARFRAC(Subtotals!$A392,$B$4,1)</f>
        <v>68.023733455043356</v>
      </c>
      <c r="F392" s="82">
        <f>EDATE(Subtotals!$A392,$B$5)</f>
        <v>44653</v>
      </c>
    </row>
    <row r="393" spans="1:6" hidden="1" outlineLevel="2">
      <c r="A393" s="78">
        <v>42834</v>
      </c>
      <c r="B393" s="79" t="s">
        <v>884</v>
      </c>
      <c r="C393" s="79" t="s">
        <v>895</v>
      </c>
      <c r="D393" s="80">
        <v>872.8</v>
      </c>
      <c r="E393" s="81">
        <f>12 * YEARFRAC(Subtotals!$A393,$B$4,1)</f>
        <v>67.793701506161568</v>
      </c>
      <c r="F393" s="82">
        <f>EDATE(Subtotals!$A393,$B$5)</f>
        <v>44660</v>
      </c>
    </row>
    <row r="394" spans="1:6" hidden="1" outlineLevel="2">
      <c r="A394" s="78">
        <v>42841</v>
      </c>
      <c r="B394" s="79" t="s">
        <v>884</v>
      </c>
      <c r="C394" s="79" t="s">
        <v>895</v>
      </c>
      <c r="D394" s="80">
        <v>1043.43</v>
      </c>
      <c r="E394" s="81">
        <f>12 * YEARFRAC(Subtotals!$A394,$B$4,1)</f>
        <v>67.563669557279781</v>
      </c>
      <c r="F394" s="82">
        <f>EDATE(Subtotals!$A394,$B$5)</f>
        <v>44667</v>
      </c>
    </row>
    <row r="395" spans="1:6" hidden="1" outlineLevel="2">
      <c r="A395" s="78">
        <v>42848</v>
      </c>
      <c r="B395" s="79" t="s">
        <v>884</v>
      </c>
      <c r="C395" s="79" t="s">
        <v>895</v>
      </c>
      <c r="D395" s="80">
        <v>856.58</v>
      </c>
      <c r="E395" s="81">
        <f>12 * YEARFRAC(Subtotals!$A395,$B$4,1)</f>
        <v>67.333637608397993</v>
      </c>
      <c r="F395" s="82">
        <f>EDATE(Subtotals!$A395,$B$5)</f>
        <v>44674</v>
      </c>
    </row>
    <row r="396" spans="1:6" hidden="1" outlineLevel="2">
      <c r="A396" s="78">
        <v>42855</v>
      </c>
      <c r="B396" s="79" t="s">
        <v>884</v>
      </c>
      <c r="C396" s="79" t="s">
        <v>895</v>
      </c>
      <c r="D396" s="80">
        <v>2937.8</v>
      </c>
      <c r="E396" s="81">
        <f>12 * YEARFRAC(Subtotals!$A396,$B$4,1)</f>
        <v>67.103605659516205</v>
      </c>
      <c r="F396" s="82">
        <f>EDATE(Subtotals!$A396,$B$5)</f>
        <v>44681</v>
      </c>
    </row>
    <row r="397" spans="1:6" hidden="1" outlineLevel="2">
      <c r="A397" s="78">
        <v>42862</v>
      </c>
      <c r="B397" s="79" t="s">
        <v>884</v>
      </c>
      <c r="C397" s="79" t="s">
        <v>895</v>
      </c>
      <c r="D397" s="80">
        <v>3787.5</v>
      </c>
      <c r="E397" s="81">
        <f>12 * YEARFRAC(Subtotals!$A397,$B$4,1)</f>
        <v>66.873573710634417</v>
      </c>
      <c r="F397" s="82">
        <f>EDATE(Subtotals!$A397,$B$5)</f>
        <v>44688</v>
      </c>
    </row>
    <row r="398" spans="1:6" hidden="1" outlineLevel="2">
      <c r="A398" s="78">
        <v>42869</v>
      </c>
      <c r="B398" s="79" t="s">
        <v>884</v>
      </c>
      <c r="C398" s="79" t="s">
        <v>895</v>
      </c>
      <c r="D398" s="80">
        <v>3831</v>
      </c>
      <c r="E398" s="81">
        <f>12 * YEARFRAC(Subtotals!$A398,$B$4,1)</f>
        <v>66.643541761752616</v>
      </c>
      <c r="F398" s="82">
        <f>EDATE(Subtotals!$A398,$B$5)</f>
        <v>44695</v>
      </c>
    </row>
    <row r="399" spans="1:6" hidden="1" outlineLevel="2">
      <c r="A399" s="78">
        <v>42876</v>
      </c>
      <c r="B399" s="79" t="s">
        <v>884</v>
      </c>
      <c r="C399" s="79" t="s">
        <v>895</v>
      </c>
      <c r="D399" s="80">
        <v>1154.53</v>
      </c>
      <c r="E399" s="81">
        <f>12 * YEARFRAC(Subtotals!$A399,$B$4,1)</f>
        <v>66.413509812870842</v>
      </c>
      <c r="F399" s="82">
        <f>EDATE(Subtotals!$A399,$B$5)</f>
        <v>44702</v>
      </c>
    </row>
    <row r="400" spans="1:6" hidden="1" outlineLevel="2">
      <c r="A400" s="78">
        <v>42883</v>
      </c>
      <c r="B400" s="79" t="s">
        <v>884</v>
      </c>
      <c r="C400" s="79" t="s">
        <v>895</v>
      </c>
      <c r="D400" s="80">
        <v>4631.96</v>
      </c>
      <c r="E400" s="81">
        <f>12 * YEARFRAC(Subtotals!$A400,$B$4,1)</f>
        <v>66.18347786398904</v>
      </c>
      <c r="F400" s="82">
        <f>EDATE(Subtotals!$A400,$B$5)</f>
        <v>44709</v>
      </c>
    </row>
    <row r="401" spans="1:6" hidden="1" outlineLevel="2">
      <c r="A401" s="78">
        <v>42890</v>
      </c>
      <c r="B401" s="79" t="s">
        <v>884</v>
      </c>
      <c r="C401" s="79" t="s">
        <v>895</v>
      </c>
      <c r="D401" s="80">
        <v>4058.01</v>
      </c>
      <c r="E401" s="81">
        <f>12 * YEARFRAC(Subtotals!$A401,$B$4,1)</f>
        <v>65.953445915107253</v>
      </c>
      <c r="F401" s="82">
        <f>EDATE(Subtotals!$A401,$B$5)</f>
        <v>44716</v>
      </c>
    </row>
    <row r="402" spans="1:6" hidden="1" outlineLevel="2">
      <c r="A402" s="78">
        <v>42897</v>
      </c>
      <c r="B402" s="79" t="s">
        <v>884</v>
      </c>
      <c r="C402" s="79" t="s">
        <v>895</v>
      </c>
      <c r="D402" s="80">
        <v>1780.12</v>
      </c>
      <c r="E402" s="81">
        <f>12 * YEARFRAC(Subtotals!$A402,$B$4,1)</f>
        <v>65.723413966225465</v>
      </c>
      <c r="F402" s="82">
        <f>EDATE(Subtotals!$A402,$B$5)</f>
        <v>44723</v>
      </c>
    </row>
    <row r="403" spans="1:6" hidden="1" outlineLevel="2">
      <c r="A403" s="78">
        <v>42904</v>
      </c>
      <c r="B403" s="79" t="s">
        <v>884</v>
      </c>
      <c r="C403" s="79" t="s">
        <v>895</v>
      </c>
      <c r="D403" s="80">
        <v>1191.1500000000001</v>
      </c>
      <c r="E403" s="81">
        <f>12 * YEARFRAC(Subtotals!$A403,$B$4,1)</f>
        <v>65.493382017343677</v>
      </c>
      <c r="F403" s="82">
        <f>EDATE(Subtotals!$A403,$B$5)</f>
        <v>44730</v>
      </c>
    </row>
    <row r="404" spans="1:6" hidden="1" outlineLevel="2">
      <c r="A404" s="78">
        <v>42911</v>
      </c>
      <c r="B404" s="79" t="s">
        <v>884</v>
      </c>
      <c r="C404" s="79" t="s">
        <v>897</v>
      </c>
      <c r="D404" s="80">
        <v>3176.83</v>
      </c>
      <c r="E404" s="81">
        <f>12 * YEARFRAC(Subtotals!$A404,$B$4,1)</f>
        <v>65.263350068461875</v>
      </c>
      <c r="F404" s="82">
        <f>EDATE(Subtotals!$A404,$B$5)</f>
        <v>44737</v>
      </c>
    </row>
    <row r="405" spans="1:6" hidden="1" outlineLevel="2">
      <c r="A405" s="78">
        <v>42918</v>
      </c>
      <c r="B405" s="79" t="s">
        <v>884</v>
      </c>
      <c r="C405" s="79" t="s">
        <v>897</v>
      </c>
      <c r="D405" s="80">
        <v>4673.72</v>
      </c>
      <c r="E405" s="81">
        <f>12 * YEARFRAC(Subtotals!$A405,$B$4,1)</f>
        <v>65.033318119580102</v>
      </c>
      <c r="F405" s="82">
        <f>EDATE(Subtotals!$A405,$B$5)</f>
        <v>44744</v>
      </c>
    </row>
    <row r="406" spans="1:6" hidden="1" outlineLevel="2">
      <c r="A406" s="78">
        <v>42925</v>
      </c>
      <c r="B406" s="79" t="s">
        <v>884</v>
      </c>
      <c r="C406" s="79" t="s">
        <v>897</v>
      </c>
      <c r="D406" s="80">
        <v>2498.75</v>
      </c>
      <c r="E406" s="81">
        <f>12 * YEARFRAC(Subtotals!$A406,$B$4,1)</f>
        <v>64.8032861706983</v>
      </c>
      <c r="F406" s="82">
        <f>EDATE(Subtotals!$A406,$B$5)</f>
        <v>44751</v>
      </c>
    </row>
    <row r="407" spans="1:6" hidden="1" outlineLevel="2">
      <c r="A407" s="78">
        <v>42932</v>
      </c>
      <c r="B407" s="79" t="s">
        <v>884</v>
      </c>
      <c r="C407" s="79" t="s">
        <v>897</v>
      </c>
      <c r="D407" s="80">
        <v>4213.7</v>
      </c>
      <c r="E407" s="81">
        <f>12 * YEARFRAC(Subtotals!$A407,$B$4,1)</f>
        <v>64.573254221816512</v>
      </c>
      <c r="F407" s="82">
        <f>EDATE(Subtotals!$A407,$B$5)</f>
        <v>44758</v>
      </c>
    </row>
    <row r="408" spans="1:6" hidden="1" outlineLevel="2">
      <c r="A408" s="78">
        <v>42939</v>
      </c>
      <c r="B408" s="79" t="s">
        <v>884</v>
      </c>
      <c r="C408" s="79" t="s">
        <v>897</v>
      </c>
      <c r="D408" s="80">
        <v>2289.6999999999998</v>
      </c>
      <c r="E408" s="81">
        <f>12 * YEARFRAC(Subtotals!$A408,$B$4,1)</f>
        <v>64.343222272934725</v>
      </c>
      <c r="F408" s="82">
        <f>EDATE(Subtotals!$A408,$B$5)</f>
        <v>44765</v>
      </c>
    </row>
    <row r="409" spans="1:6" hidden="1" outlineLevel="2">
      <c r="A409" s="78">
        <v>42946</v>
      </c>
      <c r="B409" s="79" t="s">
        <v>884</v>
      </c>
      <c r="C409" s="79" t="s">
        <v>897</v>
      </c>
      <c r="D409" s="80">
        <v>2110.61</v>
      </c>
      <c r="E409" s="81">
        <f>12 * YEARFRAC(Subtotals!$A409,$B$4,1)</f>
        <v>64.113190324052937</v>
      </c>
      <c r="F409" s="82">
        <f>EDATE(Subtotals!$A409,$B$5)</f>
        <v>44772</v>
      </c>
    </row>
    <row r="410" spans="1:6" hidden="1" outlineLevel="2">
      <c r="A410" s="78">
        <v>42953</v>
      </c>
      <c r="B410" s="79" t="s">
        <v>884</v>
      </c>
      <c r="C410" s="79" t="s">
        <v>897</v>
      </c>
      <c r="D410" s="80">
        <v>4210.37</v>
      </c>
      <c r="E410" s="81">
        <f>12 * YEARFRAC(Subtotals!$A410,$B$4,1)</f>
        <v>63.883158375171156</v>
      </c>
      <c r="F410" s="82">
        <f>EDATE(Subtotals!$A410,$B$5)</f>
        <v>44779</v>
      </c>
    </row>
    <row r="411" spans="1:6" hidden="1" outlineLevel="2">
      <c r="A411" s="78">
        <v>42960</v>
      </c>
      <c r="B411" s="79" t="s">
        <v>884</v>
      </c>
      <c r="C411" s="79" t="s">
        <v>897</v>
      </c>
      <c r="D411" s="80">
        <v>4786.3900000000003</v>
      </c>
      <c r="E411" s="81">
        <f>12 * YEARFRAC(Subtotals!$A411,$B$4,1)</f>
        <v>63.653126426289361</v>
      </c>
      <c r="F411" s="82">
        <f>EDATE(Subtotals!$A411,$B$5)</f>
        <v>44786</v>
      </c>
    </row>
    <row r="412" spans="1:6" hidden="1" outlineLevel="2">
      <c r="A412" s="78">
        <v>42967</v>
      </c>
      <c r="B412" s="79" t="s">
        <v>884</v>
      </c>
      <c r="C412" s="79" t="s">
        <v>897</v>
      </c>
      <c r="D412" s="80">
        <v>3438.8</v>
      </c>
      <c r="E412" s="81">
        <f>12 * YEARFRAC(Subtotals!$A412,$B$4,1)</f>
        <v>63.423094477407574</v>
      </c>
      <c r="F412" s="82">
        <f>EDATE(Subtotals!$A412,$B$5)</f>
        <v>44793</v>
      </c>
    </row>
    <row r="413" spans="1:6" hidden="1" outlineLevel="2">
      <c r="A413" s="78">
        <v>42974</v>
      </c>
      <c r="B413" s="79" t="s">
        <v>884</v>
      </c>
      <c r="C413" s="79" t="s">
        <v>897</v>
      </c>
      <c r="D413" s="80">
        <v>1563.94</v>
      </c>
      <c r="E413" s="81">
        <f>12 * YEARFRAC(Subtotals!$A413,$B$4,1)</f>
        <v>63.193062528525786</v>
      </c>
      <c r="F413" s="82">
        <f>EDATE(Subtotals!$A413,$B$5)</f>
        <v>44800</v>
      </c>
    </row>
    <row r="414" spans="1:6" hidden="1" outlineLevel="2">
      <c r="A414" s="78">
        <v>42981</v>
      </c>
      <c r="B414" s="79" t="s">
        <v>884</v>
      </c>
      <c r="C414" s="79" t="s">
        <v>897</v>
      </c>
      <c r="D414" s="80">
        <v>4096.38</v>
      </c>
      <c r="E414" s="81">
        <f>12 * YEARFRAC(Subtotals!$A414,$B$4,1)</f>
        <v>62.963030579643998</v>
      </c>
      <c r="F414" s="82">
        <f>EDATE(Subtotals!$A414,$B$5)</f>
        <v>44807</v>
      </c>
    </row>
    <row r="415" spans="1:6" hidden="1" outlineLevel="2">
      <c r="A415" s="78">
        <v>42988</v>
      </c>
      <c r="B415" s="79" t="s">
        <v>884</v>
      </c>
      <c r="C415" s="79" t="s">
        <v>897</v>
      </c>
      <c r="D415" s="80">
        <v>3881.11</v>
      </c>
      <c r="E415" s="81">
        <f>12 * YEARFRAC(Subtotals!$A415,$B$4,1)</f>
        <v>62.732998630762204</v>
      </c>
      <c r="F415" s="82">
        <f>EDATE(Subtotals!$A415,$B$5)</f>
        <v>44814</v>
      </c>
    </row>
    <row r="416" spans="1:6" hidden="1" outlineLevel="2">
      <c r="A416" s="78">
        <v>42995</v>
      </c>
      <c r="B416" s="79" t="s">
        <v>884</v>
      </c>
      <c r="C416" s="79" t="s">
        <v>897</v>
      </c>
      <c r="D416" s="80">
        <v>18.29</v>
      </c>
      <c r="E416" s="81">
        <f>12 * YEARFRAC(Subtotals!$A416,$B$4,1)</f>
        <v>62.502966681880423</v>
      </c>
      <c r="F416" s="82">
        <f>EDATE(Subtotals!$A416,$B$5)</f>
        <v>44821</v>
      </c>
    </row>
    <row r="417" spans="1:6" hidden="1" outlineLevel="2">
      <c r="A417" s="78">
        <v>43002</v>
      </c>
      <c r="B417" s="79" t="s">
        <v>884</v>
      </c>
      <c r="C417" s="79" t="s">
        <v>883</v>
      </c>
      <c r="D417" s="80">
        <v>83.41</v>
      </c>
      <c r="E417" s="81">
        <f>12 * YEARFRAC(Subtotals!$A417,$B$4,1)</f>
        <v>62.272934732998621</v>
      </c>
      <c r="F417" s="82">
        <f>EDATE(Subtotals!$A417,$B$5)</f>
        <v>44828</v>
      </c>
    </row>
    <row r="418" spans="1:6" hidden="1" outlineLevel="2">
      <c r="A418" s="78">
        <v>43009</v>
      </c>
      <c r="B418" s="79" t="s">
        <v>884</v>
      </c>
      <c r="C418" s="79" t="s">
        <v>883</v>
      </c>
      <c r="D418" s="80">
        <v>851.71</v>
      </c>
      <c r="E418" s="81">
        <f>12 * YEARFRAC(Subtotals!$A418,$B$4,1)</f>
        <v>62.042902784116841</v>
      </c>
      <c r="F418" s="82">
        <f>EDATE(Subtotals!$A418,$B$5)</f>
        <v>44835</v>
      </c>
    </row>
    <row r="419" spans="1:6" hidden="1" outlineLevel="2">
      <c r="A419" s="78">
        <v>43016</v>
      </c>
      <c r="B419" s="79" t="s">
        <v>884</v>
      </c>
      <c r="C419" s="79" t="s">
        <v>883</v>
      </c>
      <c r="D419" s="80">
        <v>794.82</v>
      </c>
      <c r="E419" s="81">
        <f>12 * YEARFRAC(Subtotals!$A419,$B$4,1)</f>
        <v>61.812870835235046</v>
      </c>
      <c r="F419" s="82">
        <f>EDATE(Subtotals!$A419,$B$5)</f>
        <v>44842</v>
      </c>
    </row>
    <row r="420" spans="1:6" hidden="1" outlineLevel="2">
      <c r="A420" s="78">
        <v>43023</v>
      </c>
      <c r="B420" s="79" t="s">
        <v>884</v>
      </c>
      <c r="C420" s="79" t="s">
        <v>883</v>
      </c>
      <c r="D420" s="80">
        <v>2150.52</v>
      </c>
      <c r="E420" s="81">
        <f>12 * YEARFRAC(Subtotals!$A420,$B$4,1)</f>
        <v>61.582838886353258</v>
      </c>
      <c r="F420" s="82">
        <f>EDATE(Subtotals!$A420,$B$5)</f>
        <v>44849</v>
      </c>
    </row>
    <row r="421" spans="1:6" hidden="1" outlineLevel="2">
      <c r="A421" s="78">
        <v>43030</v>
      </c>
      <c r="B421" s="79" t="s">
        <v>884</v>
      </c>
      <c r="C421" s="79" t="s">
        <v>883</v>
      </c>
      <c r="D421" s="80">
        <v>2636.82</v>
      </c>
      <c r="E421" s="81">
        <f>12 * YEARFRAC(Subtotals!$A421,$B$4,1)</f>
        <v>61.35280693747147</v>
      </c>
      <c r="F421" s="82">
        <f>EDATE(Subtotals!$A421,$B$5)</f>
        <v>44856</v>
      </c>
    </row>
    <row r="422" spans="1:6" hidden="1" outlineLevel="2">
      <c r="A422" s="78">
        <v>43037</v>
      </c>
      <c r="B422" s="79" t="s">
        <v>884</v>
      </c>
      <c r="C422" s="79" t="s">
        <v>883</v>
      </c>
      <c r="D422" s="80">
        <v>2276.15</v>
      </c>
      <c r="E422" s="81">
        <f>12 * YEARFRAC(Subtotals!$A422,$B$4,1)</f>
        <v>61.122774988589683</v>
      </c>
      <c r="F422" s="82">
        <f>EDATE(Subtotals!$A422,$B$5)</f>
        <v>44863</v>
      </c>
    </row>
    <row r="423" spans="1:6" hidden="1" outlineLevel="2">
      <c r="A423" s="78">
        <v>43044</v>
      </c>
      <c r="B423" s="79" t="s">
        <v>884</v>
      </c>
      <c r="C423" s="79" t="s">
        <v>883</v>
      </c>
      <c r="D423" s="80">
        <v>2372.5300000000002</v>
      </c>
      <c r="E423" s="81">
        <f>12 * YEARFRAC(Subtotals!$A423,$B$4,1)</f>
        <v>60.892743039707888</v>
      </c>
      <c r="F423" s="82">
        <f>EDATE(Subtotals!$A423,$B$5)</f>
        <v>44870</v>
      </c>
    </row>
    <row r="424" spans="1:6" hidden="1" outlineLevel="2">
      <c r="A424" s="78">
        <v>43051</v>
      </c>
      <c r="B424" s="79" t="s">
        <v>884</v>
      </c>
      <c r="C424" s="79" t="s">
        <v>883</v>
      </c>
      <c r="D424" s="80">
        <v>16.670000000000002</v>
      </c>
      <c r="E424" s="81">
        <f>12 * YEARFRAC(Subtotals!$A424,$B$4,1)</f>
        <v>60.662711090826107</v>
      </c>
      <c r="F424" s="82">
        <f>EDATE(Subtotals!$A424,$B$5)</f>
        <v>44877</v>
      </c>
    </row>
    <row r="425" spans="1:6" hidden="1" outlineLevel="2">
      <c r="A425" s="78">
        <v>43058</v>
      </c>
      <c r="B425" s="79" t="s">
        <v>884</v>
      </c>
      <c r="C425" s="79" t="s">
        <v>883</v>
      </c>
      <c r="D425" s="80">
        <v>2169.46</v>
      </c>
      <c r="E425" s="81">
        <f>12 * YEARFRAC(Subtotals!$A425,$B$4,1)</f>
        <v>60.43267914194432</v>
      </c>
      <c r="F425" s="82">
        <f>EDATE(Subtotals!$A425,$B$5)</f>
        <v>44884</v>
      </c>
    </row>
    <row r="426" spans="1:6" hidden="1" outlineLevel="2">
      <c r="A426" s="78">
        <v>43065</v>
      </c>
      <c r="B426" s="79" t="s">
        <v>884</v>
      </c>
      <c r="C426" s="79" t="s">
        <v>883</v>
      </c>
      <c r="D426" s="80">
        <v>3425.89</v>
      </c>
      <c r="E426" s="81">
        <f>12 * YEARFRAC(Subtotals!$A426,$B$4,1)</f>
        <v>60.202647193062525</v>
      </c>
      <c r="F426" s="82">
        <f>EDATE(Subtotals!$A426,$B$5)</f>
        <v>44891</v>
      </c>
    </row>
    <row r="427" spans="1:6" hidden="1" outlineLevel="2">
      <c r="A427" s="78">
        <v>43072</v>
      </c>
      <c r="B427" s="79" t="s">
        <v>884</v>
      </c>
      <c r="C427" s="79" t="s">
        <v>883</v>
      </c>
      <c r="D427" s="80">
        <v>1023.34</v>
      </c>
      <c r="E427" s="81">
        <f>12 * YEARFRAC(Subtotals!$A427,$B$4,1)</f>
        <v>59.972615244180744</v>
      </c>
      <c r="F427" s="82">
        <f>EDATE(Subtotals!$A427,$B$5)</f>
        <v>44898</v>
      </c>
    </row>
    <row r="428" spans="1:6" hidden="1" outlineLevel="2">
      <c r="A428" s="78">
        <v>43079</v>
      </c>
      <c r="B428" s="79" t="s">
        <v>884</v>
      </c>
      <c r="C428" s="79" t="s">
        <v>883</v>
      </c>
      <c r="D428" s="80">
        <v>616.38</v>
      </c>
      <c r="E428" s="81">
        <f>12 * YEARFRAC(Subtotals!$A428,$B$4,1)</f>
        <v>59.742583295298942</v>
      </c>
      <c r="F428" s="82">
        <f>EDATE(Subtotals!$A428,$B$5)</f>
        <v>44905</v>
      </c>
    </row>
    <row r="429" spans="1:6" hidden="1" outlineLevel="2">
      <c r="A429" s="78">
        <v>43086</v>
      </c>
      <c r="B429" s="79" t="s">
        <v>884</v>
      </c>
      <c r="C429" s="79" t="s">
        <v>883</v>
      </c>
      <c r="D429" s="80">
        <v>4885.6899999999996</v>
      </c>
      <c r="E429" s="81">
        <f>12 * YEARFRAC(Subtotals!$A429,$B$4,1)</f>
        <v>59.512551346417162</v>
      </c>
      <c r="F429" s="82">
        <f>EDATE(Subtotals!$A429,$B$5)</f>
        <v>44912</v>
      </c>
    </row>
    <row r="430" spans="1:6" hidden="1" outlineLevel="2">
      <c r="A430" s="83">
        <v>43093</v>
      </c>
      <c r="B430" s="84" t="s">
        <v>884</v>
      </c>
      <c r="C430" s="84" t="s">
        <v>883</v>
      </c>
      <c r="D430" s="85">
        <v>802.88</v>
      </c>
      <c r="E430" s="86">
        <f>12 * YEARFRAC(Subtotals!$A430,$B$4,1)</f>
        <v>59.282519397535367</v>
      </c>
      <c r="F430" s="87">
        <f>EDATE(Subtotals!$A430,$B$5)</f>
        <v>44919</v>
      </c>
    </row>
    <row r="431" spans="1:6" outlineLevel="1" collapsed="1">
      <c r="A431" s="89"/>
      <c r="B431" s="94" t="s">
        <v>927</v>
      </c>
      <c r="C431" s="90"/>
      <c r="D431" s="91">
        <f>SUBTOTAL(9,D379:D430)</f>
        <v>129866.94000000003</v>
      </c>
      <c r="E431" s="92"/>
      <c r="F431" s="93"/>
    </row>
    <row r="432" spans="1:6">
      <c r="A432" s="89"/>
      <c r="B432" s="94" t="s">
        <v>912</v>
      </c>
      <c r="C432" s="90"/>
      <c r="D432" s="91">
        <f>SUBTOTAL(9,D8:D430)</f>
        <v>1008799.8199999997</v>
      </c>
      <c r="E432" s="92"/>
      <c r="F432" s="93"/>
    </row>
    <row r="436" spans="1:6">
      <c r="A436" s="69" t="s">
        <v>911</v>
      </c>
      <c r="F436" s="70" t="s">
        <v>6</v>
      </c>
    </row>
  </sheetData>
  <conditionalFormatting sqref="F8:F432">
    <cfRule type="expression" dxfId="1" priority="1">
      <formula>$E8&gt;$B$5</formula>
    </cfRule>
  </conditionalFormatting>
  <hyperlinks>
    <hyperlink ref="A436" location="Documentation!A1" display="Back to Documentation" xr:uid="{47924604-7FAF-4BCE-819B-84F68A515202}"/>
  </hyperlink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052FD-0B1E-4C3C-A7DB-84DD5E55E5D8}">
  <dimension ref="A1:B12"/>
  <sheetViews>
    <sheetView workbookViewId="0"/>
  </sheetViews>
  <sheetFormatPr defaultRowHeight="14.75"/>
  <cols>
    <col min="1" max="1" width="14.953125" bestFit="1" customWidth="1"/>
    <col min="2" max="2" width="12.2265625" bestFit="1" customWidth="1"/>
    <col min="3" max="3" width="5" bestFit="1" customWidth="1"/>
    <col min="4" max="4" width="7.08984375" bestFit="1" customWidth="1"/>
    <col min="5" max="5" width="15.453125" bestFit="1" customWidth="1"/>
    <col min="6" max="6" width="15" bestFit="1" customWidth="1"/>
    <col min="7" max="7" width="7.54296875" bestFit="1" customWidth="1"/>
    <col min="8" max="8" width="6.6796875" bestFit="1" customWidth="1"/>
    <col min="9" max="9" width="9.81640625" bestFit="1" customWidth="1"/>
    <col min="10" max="10" width="10.58984375" bestFit="1" customWidth="1"/>
    <col min="11" max="23" width="6.2265625" bestFit="1" customWidth="1"/>
    <col min="24" max="88" width="7.2265625" bestFit="1" customWidth="1"/>
    <col min="418" max="418" width="10.58984375" bestFit="1" customWidth="1"/>
  </cols>
  <sheetData>
    <row r="1" spans="1:2">
      <c r="A1" s="95" t="s">
        <v>928</v>
      </c>
      <c r="B1" s="95"/>
    </row>
    <row r="3" spans="1:2">
      <c r="A3" s="71" t="s">
        <v>901</v>
      </c>
      <c r="B3" t="s">
        <v>913</v>
      </c>
    </row>
    <row r="4" spans="1:2">
      <c r="A4" s="50" t="s">
        <v>892</v>
      </c>
      <c r="B4" s="52">
        <v>141409.24000000002</v>
      </c>
    </row>
    <row r="5" spans="1:2">
      <c r="A5" s="50" t="s">
        <v>896</v>
      </c>
      <c r="B5" s="52">
        <v>136430.77000000002</v>
      </c>
    </row>
    <row r="6" spans="1:2">
      <c r="A6" s="50" t="s">
        <v>890</v>
      </c>
      <c r="B6" s="52">
        <v>131609.21000000002</v>
      </c>
    </row>
    <row r="7" spans="1:2">
      <c r="A7" s="50" t="s">
        <v>884</v>
      </c>
      <c r="B7" s="52">
        <v>129866.94000000003</v>
      </c>
    </row>
    <row r="8" spans="1:2">
      <c r="A8" s="50" t="s">
        <v>888</v>
      </c>
      <c r="B8" s="52">
        <v>127774.93000000001</v>
      </c>
    </row>
    <row r="9" spans="1:2">
      <c r="A9" s="50" t="s">
        <v>894</v>
      </c>
      <c r="B9" s="52">
        <v>125270.09999999998</v>
      </c>
    </row>
    <row r="10" spans="1:2">
      <c r="A10" s="50" t="s">
        <v>886</v>
      </c>
      <c r="B10" s="52">
        <v>114739.71999999999</v>
      </c>
    </row>
    <row r="11" spans="1:2">
      <c r="A11" s="50" t="s">
        <v>898</v>
      </c>
      <c r="B11" s="52">
        <v>101698.91</v>
      </c>
    </row>
    <row r="12" spans="1:2">
      <c r="A12" s="50" t="s">
        <v>912</v>
      </c>
      <c r="B12" s="52">
        <v>1008799.8200000001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BD55-A6F0-43EA-822F-D2B022350E09}">
  <dimension ref="A1:F13"/>
  <sheetViews>
    <sheetView workbookViewId="0"/>
  </sheetViews>
  <sheetFormatPr defaultRowHeight="14.75"/>
  <cols>
    <col min="1" max="1" width="14.953125" bestFit="1" customWidth="1"/>
    <col min="2" max="5" width="10.7265625" bestFit="1" customWidth="1"/>
    <col min="6" max="6" width="12.2265625" bestFit="1" customWidth="1"/>
    <col min="7" max="7" width="5.26953125" bestFit="1" customWidth="1"/>
    <col min="8" max="10" width="6.26953125" bestFit="1" customWidth="1"/>
    <col min="11" max="11" width="5.7265625" bestFit="1" customWidth="1"/>
    <col min="12" max="14" width="6.7265625" bestFit="1" customWidth="1"/>
    <col min="15" max="16" width="5.31640625" bestFit="1" customWidth="1"/>
    <col min="17" max="19" width="6.31640625" bestFit="1" customWidth="1"/>
    <col min="20" max="20" width="5.953125" bestFit="1" customWidth="1"/>
    <col min="21" max="23" width="6.953125" bestFit="1" customWidth="1"/>
    <col min="24" max="24" width="5.1328125" bestFit="1" customWidth="1"/>
    <col min="25" max="27" width="6.1328125" bestFit="1" customWidth="1"/>
    <col min="28" max="29" width="4.54296875" bestFit="1" customWidth="1"/>
    <col min="30" max="33" width="5.54296875" bestFit="1" customWidth="1"/>
    <col min="34" max="36" width="6.54296875" bestFit="1" customWidth="1"/>
    <col min="37" max="37" width="5.31640625" bestFit="1" customWidth="1"/>
    <col min="38" max="40" width="6.31640625" bestFit="1" customWidth="1"/>
    <col min="41" max="42" width="5.1328125" bestFit="1" customWidth="1"/>
    <col min="43" max="45" width="6.1328125" bestFit="1" customWidth="1"/>
    <col min="46" max="46" width="5.6328125" bestFit="1" customWidth="1"/>
    <col min="47" max="49" width="6.6328125" bestFit="1" customWidth="1"/>
    <col min="50" max="50" width="5.36328125" bestFit="1" customWidth="1"/>
    <col min="51" max="53" width="6.36328125" bestFit="1" customWidth="1"/>
    <col min="54" max="54" width="10.58984375" bestFit="1" customWidth="1"/>
    <col min="55" max="55" width="8.26953125" bestFit="1" customWidth="1"/>
    <col min="56" max="56" width="5.90625" bestFit="1" customWidth="1"/>
    <col min="57" max="59" width="6.6328125" bestFit="1" customWidth="1"/>
    <col min="60" max="60" width="8.76953125" bestFit="1" customWidth="1"/>
    <col min="61" max="61" width="5.6328125" bestFit="1" customWidth="1"/>
    <col min="62" max="64" width="6.36328125" bestFit="1" customWidth="1"/>
    <col min="65" max="65" width="8.5" bestFit="1" customWidth="1"/>
    <col min="66" max="66" width="10.58984375" bestFit="1" customWidth="1"/>
  </cols>
  <sheetData>
    <row r="1" spans="1:6">
      <c r="A1" s="95" t="s">
        <v>929</v>
      </c>
      <c r="B1" s="95"/>
      <c r="C1" s="95"/>
      <c r="D1" s="95"/>
      <c r="E1" s="95"/>
      <c r="F1" s="95"/>
    </row>
    <row r="3" spans="1:6">
      <c r="A3" s="71" t="s">
        <v>913</v>
      </c>
      <c r="B3" s="71" t="s">
        <v>918</v>
      </c>
    </row>
    <row r="4" spans="1:6">
      <c r="A4" s="71" t="s">
        <v>901</v>
      </c>
      <c r="B4" s="48" t="s">
        <v>914</v>
      </c>
      <c r="C4" s="48" t="s">
        <v>915</v>
      </c>
      <c r="D4" s="48" t="s">
        <v>916</v>
      </c>
      <c r="E4" s="48" t="s">
        <v>917</v>
      </c>
      <c r="F4" s="48" t="s">
        <v>912</v>
      </c>
    </row>
    <row r="5" spans="1:6">
      <c r="A5" s="50" t="s">
        <v>898</v>
      </c>
      <c r="B5" s="52">
        <v>23292.059999999998</v>
      </c>
      <c r="C5" s="52">
        <v>25445.13</v>
      </c>
      <c r="D5" s="52">
        <v>24020.260000000006</v>
      </c>
      <c r="E5" s="52">
        <v>28941.460000000003</v>
      </c>
      <c r="F5" s="52">
        <v>101698.91000000002</v>
      </c>
    </row>
    <row r="6" spans="1:6">
      <c r="A6" s="50" t="s">
        <v>896</v>
      </c>
      <c r="B6" s="52">
        <v>28095.710000000003</v>
      </c>
      <c r="C6" s="52">
        <v>35691.21</v>
      </c>
      <c r="D6" s="52">
        <v>41439.519999999997</v>
      </c>
      <c r="E6" s="52">
        <v>31204.329999999998</v>
      </c>
      <c r="F6" s="52">
        <v>136430.76999999999</v>
      </c>
    </row>
    <row r="7" spans="1:6">
      <c r="A7" s="50" t="s">
        <v>894</v>
      </c>
      <c r="B7" s="52">
        <v>28801.69</v>
      </c>
      <c r="C7" s="52">
        <v>29347.64</v>
      </c>
      <c r="D7" s="52">
        <v>41008.559999999998</v>
      </c>
      <c r="E7" s="52">
        <v>26112.210000000006</v>
      </c>
      <c r="F7" s="52">
        <v>125270.1</v>
      </c>
    </row>
    <row r="8" spans="1:6">
      <c r="A8" s="50" t="s">
        <v>892</v>
      </c>
      <c r="B8" s="52">
        <v>39458.620000000003</v>
      </c>
      <c r="C8" s="52">
        <v>35206.75</v>
      </c>
      <c r="D8" s="52">
        <v>39557.06</v>
      </c>
      <c r="E8" s="52">
        <v>27186.809999999998</v>
      </c>
      <c r="F8" s="52">
        <v>141409.24</v>
      </c>
    </row>
    <row r="9" spans="1:6">
      <c r="A9" s="50" t="s">
        <v>890</v>
      </c>
      <c r="B9" s="52">
        <v>29346.189999999995</v>
      </c>
      <c r="C9" s="52">
        <v>31493.719999999998</v>
      </c>
      <c r="D9" s="52">
        <v>40046.329999999994</v>
      </c>
      <c r="E9" s="52">
        <v>30722.97</v>
      </c>
      <c r="F9" s="52">
        <v>131609.21</v>
      </c>
    </row>
    <row r="10" spans="1:6">
      <c r="A10" s="50" t="s">
        <v>888</v>
      </c>
      <c r="B10" s="52">
        <v>34704.83</v>
      </c>
      <c r="C10" s="52">
        <v>34761.07</v>
      </c>
      <c r="D10" s="52">
        <v>31994.820000000003</v>
      </c>
      <c r="E10" s="52">
        <v>26314.209999999995</v>
      </c>
      <c r="F10" s="52">
        <v>127774.93</v>
      </c>
    </row>
    <row r="11" spans="1:6">
      <c r="A11" s="50" t="s">
        <v>886</v>
      </c>
      <c r="B11" s="52">
        <v>24367.55</v>
      </c>
      <c r="C11" s="52">
        <v>30347.129999999997</v>
      </c>
      <c r="D11" s="52">
        <v>34018.839999999997</v>
      </c>
      <c r="E11" s="52">
        <v>26006.199999999997</v>
      </c>
      <c r="F11" s="52">
        <v>114739.71999999999</v>
      </c>
    </row>
    <row r="12" spans="1:6">
      <c r="A12" s="50" t="s">
        <v>884</v>
      </c>
      <c r="B12" s="52">
        <v>36907.82</v>
      </c>
      <c r="C12" s="52">
        <v>31071.090000000004</v>
      </c>
      <c r="D12" s="52">
        <v>37865.17</v>
      </c>
      <c r="E12" s="52">
        <v>24022.86</v>
      </c>
      <c r="F12" s="52">
        <v>129866.94</v>
      </c>
    </row>
    <row r="13" spans="1:6">
      <c r="A13" s="50" t="s">
        <v>912</v>
      </c>
      <c r="B13" s="52">
        <v>244974.47000000003</v>
      </c>
      <c r="C13" s="52">
        <v>253363.74</v>
      </c>
      <c r="D13" s="52">
        <v>289950.56</v>
      </c>
      <c r="E13" s="52">
        <v>220511.05</v>
      </c>
      <c r="F13" s="52">
        <v>1008799.8199999998</v>
      </c>
    </row>
  </sheetData>
  <conditionalFormatting pivot="1" sqref="B5:E12">
    <cfRule type="top10" dxfId="0" priority="1" rank="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471A-6B7E-416E-BA40-060C1F9037D5}">
  <dimension ref="A1:F45"/>
  <sheetViews>
    <sheetView workbookViewId="0"/>
  </sheetViews>
  <sheetFormatPr defaultRowHeight="14.75"/>
  <cols>
    <col min="1" max="1" width="20.04296875" bestFit="1" customWidth="1"/>
    <col min="2" max="5" width="10.7265625" bestFit="1" customWidth="1"/>
    <col min="6" max="6" width="12.2265625" bestFit="1" customWidth="1"/>
  </cols>
  <sheetData>
    <row r="1" spans="1:6">
      <c r="A1" s="95" t="s">
        <v>930</v>
      </c>
      <c r="B1" s="95"/>
      <c r="C1" s="95"/>
      <c r="D1" s="95"/>
      <c r="E1" s="95"/>
      <c r="F1" s="95"/>
    </row>
    <row r="3" spans="1:6">
      <c r="A3" s="71" t="s">
        <v>913</v>
      </c>
      <c r="B3" s="71" t="s">
        <v>918</v>
      </c>
    </row>
    <row r="4" spans="1:6">
      <c r="A4" s="71" t="s">
        <v>901</v>
      </c>
      <c r="B4" s="48" t="s">
        <v>914</v>
      </c>
      <c r="C4" s="48" t="s">
        <v>915</v>
      </c>
      <c r="D4" s="48" t="s">
        <v>916</v>
      </c>
      <c r="E4" s="48" t="s">
        <v>917</v>
      </c>
      <c r="F4" s="48" t="s">
        <v>912</v>
      </c>
    </row>
    <row r="5" spans="1:6">
      <c r="A5" s="50" t="s">
        <v>892</v>
      </c>
      <c r="B5" s="52">
        <v>39458.620000000003</v>
      </c>
      <c r="C5" s="52">
        <v>35206.75</v>
      </c>
      <c r="D5" s="52">
        <v>39557.06</v>
      </c>
      <c r="E5" s="52">
        <v>27186.809999999998</v>
      </c>
      <c r="F5" s="52">
        <v>141409.24</v>
      </c>
    </row>
    <row r="6" spans="1:6">
      <c r="A6" s="72" t="s">
        <v>885</v>
      </c>
      <c r="B6" s="52">
        <v>39419.33</v>
      </c>
      <c r="C6" s="52"/>
      <c r="D6" s="52"/>
      <c r="E6" s="52"/>
      <c r="F6" s="52">
        <v>39419.33</v>
      </c>
    </row>
    <row r="7" spans="1:6">
      <c r="A7" s="72" t="s">
        <v>889</v>
      </c>
      <c r="B7" s="52"/>
      <c r="C7" s="52">
        <v>4292</v>
      </c>
      <c r="D7" s="52">
        <v>34941.64</v>
      </c>
      <c r="E7" s="52"/>
      <c r="F7" s="52">
        <v>39233.64</v>
      </c>
    </row>
    <row r="8" spans="1:6">
      <c r="A8" s="72" t="s">
        <v>891</v>
      </c>
      <c r="B8" s="52"/>
      <c r="C8" s="52"/>
      <c r="D8" s="52">
        <v>4615.42</v>
      </c>
      <c r="E8" s="52">
        <v>27186.809999999998</v>
      </c>
      <c r="F8" s="52">
        <v>31802.229999999996</v>
      </c>
    </row>
    <row r="9" spans="1:6">
      <c r="A9" s="72" t="s">
        <v>887</v>
      </c>
      <c r="B9" s="52">
        <v>39.29</v>
      </c>
      <c r="C9" s="52">
        <v>30914.749999999996</v>
      </c>
      <c r="D9" s="52"/>
      <c r="E9" s="52"/>
      <c r="F9" s="52">
        <v>30954.039999999997</v>
      </c>
    </row>
    <row r="10" spans="1:6">
      <c r="A10" s="50" t="s">
        <v>896</v>
      </c>
      <c r="B10" s="52">
        <v>28095.710000000003</v>
      </c>
      <c r="C10" s="52">
        <v>35691.21</v>
      </c>
      <c r="D10" s="52">
        <v>41439.519999999997</v>
      </c>
      <c r="E10" s="52">
        <v>31204.329999999998</v>
      </c>
      <c r="F10" s="52">
        <v>136430.76999999999</v>
      </c>
    </row>
    <row r="11" spans="1:6">
      <c r="A11" s="72" t="s">
        <v>893</v>
      </c>
      <c r="B11" s="52"/>
      <c r="C11" s="52">
        <v>3438.65</v>
      </c>
      <c r="D11" s="52">
        <v>37939.659999999996</v>
      </c>
      <c r="E11" s="52"/>
      <c r="F11" s="52">
        <v>41378.31</v>
      </c>
    </row>
    <row r="12" spans="1:6">
      <c r="A12" s="72" t="s">
        <v>895</v>
      </c>
      <c r="B12" s="52"/>
      <c r="C12" s="52"/>
      <c r="D12" s="52">
        <v>3499.86</v>
      </c>
      <c r="E12" s="52">
        <v>31204.329999999998</v>
      </c>
      <c r="F12" s="52">
        <v>34704.189999999995</v>
      </c>
    </row>
    <row r="13" spans="1:6">
      <c r="A13" s="72" t="s">
        <v>891</v>
      </c>
      <c r="B13" s="52">
        <v>78.56</v>
      </c>
      <c r="C13" s="52">
        <v>32252.560000000001</v>
      </c>
      <c r="D13" s="52"/>
      <c r="E13" s="52"/>
      <c r="F13" s="52">
        <v>32331.120000000003</v>
      </c>
    </row>
    <row r="14" spans="1:6">
      <c r="A14" s="72" t="s">
        <v>889</v>
      </c>
      <c r="B14" s="52">
        <v>28017.15</v>
      </c>
      <c r="C14" s="52"/>
      <c r="D14" s="52"/>
      <c r="E14" s="52"/>
      <c r="F14" s="52">
        <v>28017.15</v>
      </c>
    </row>
    <row r="15" spans="1:6">
      <c r="A15" s="50" t="s">
        <v>890</v>
      </c>
      <c r="B15" s="52">
        <v>29346.189999999995</v>
      </c>
      <c r="C15" s="52">
        <v>31493.719999999998</v>
      </c>
      <c r="D15" s="52">
        <v>40046.329999999994</v>
      </c>
      <c r="E15" s="52">
        <v>30722.97</v>
      </c>
      <c r="F15" s="52">
        <v>131609.21000000002</v>
      </c>
    </row>
    <row r="16" spans="1:6">
      <c r="A16" s="72" t="s">
        <v>887</v>
      </c>
      <c r="B16" s="52"/>
      <c r="C16" s="52">
        <v>390.55</v>
      </c>
      <c r="D16" s="52">
        <v>37571.019999999997</v>
      </c>
      <c r="E16" s="52"/>
      <c r="F16" s="52">
        <v>37961.57</v>
      </c>
    </row>
    <row r="17" spans="1:6">
      <c r="A17" s="72" t="s">
        <v>889</v>
      </c>
      <c r="B17" s="52"/>
      <c r="C17" s="52"/>
      <c r="D17" s="52">
        <v>2475.31</v>
      </c>
      <c r="E17" s="52">
        <v>30722.97</v>
      </c>
      <c r="F17" s="52">
        <v>33198.28</v>
      </c>
    </row>
    <row r="18" spans="1:6">
      <c r="A18" s="72" t="s">
        <v>885</v>
      </c>
      <c r="B18" s="52">
        <v>1760.62</v>
      </c>
      <c r="C18" s="52">
        <v>31103.17</v>
      </c>
      <c r="D18" s="52"/>
      <c r="E18" s="52"/>
      <c r="F18" s="52">
        <v>32863.79</v>
      </c>
    </row>
    <row r="19" spans="1:6">
      <c r="A19" s="72" t="s">
        <v>883</v>
      </c>
      <c r="B19" s="52">
        <v>27585.569999999996</v>
      </c>
      <c r="C19" s="52"/>
      <c r="D19" s="52"/>
      <c r="E19" s="52"/>
      <c r="F19" s="52">
        <v>27585.569999999996</v>
      </c>
    </row>
    <row r="20" spans="1:6">
      <c r="A20" s="50" t="s">
        <v>884</v>
      </c>
      <c r="B20" s="52">
        <v>36907.82</v>
      </c>
      <c r="C20" s="52">
        <v>31071.090000000004</v>
      </c>
      <c r="D20" s="52">
        <v>37865.17</v>
      </c>
      <c r="E20" s="52">
        <v>24022.86</v>
      </c>
      <c r="F20" s="52">
        <v>129866.94</v>
      </c>
    </row>
    <row r="21" spans="1:6">
      <c r="A21" s="72" t="s">
        <v>897</v>
      </c>
      <c r="B21" s="52"/>
      <c r="C21" s="52">
        <v>3176.83</v>
      </c>
      <c r="D21" s="52">
        <v>37781.759999999995</v>
      </c>
      <c r="E21" s="52"/>
      <c r="F21" s="52">
        <v>40958.589999999997</v>
      </c>
    </row>
    <row r="22" spans="1:6">
      <c r="A22" s="72" t="s">
        <v>893</v>
      </c>
      <c r="B22" s="52">
        <v>36511.26</v>
      </c>
      <c r="C22" s="52"/>
      <c r="D22" s="52"/>
      <c r="E22" s="52"/>
      <c r="F22" s="52">
        <v>36511.26</v>
      </c>
    </row>
    <row r="23" spans="1:6">
      <c r="A23" s="72" t="s">
        <v>895</v>
      </c>
      <c r="B23" s="52">
        <v>396.56</v>
      </c>
      <c r="C23" s="52">
        <v>27894.260000000006</v>
      </c>
      <c r="D23" s="52"/>
      <c r="E23" s="52"/>
      <c r="F23" s="52">
        <v>28290.820000000007</v>
      </c>
    </row>
    <row r="24" spans="1:6">
      <c r="A24" s="72" t="s">
        <v>883</v>
      </c>
      <c r="B24" s="52"/>
      <c r="C24" s="52"/>
      <c r="D24" s="52">
        <v>83.41</v>
      </c>
      <c r="E24" s="52">
        <v>24022.86</v>
      </c>
      <c r="F24" s="52">
        <v>24106.27</v>
      </c>
    </row>
    <row r="25" spans="1:6">
      <c r="A25" s="50" t="s">
        <v>888</v>
      </c>
      <c r="B25" s="52">
        <v>34704.83</v>
      </c>
      <c r="C25" s="52">
        <v>34761.07</v>
      </c>
      <c r="D25" s="52">
        <v>31994.820000000003</v>
      </c>
      <c r="E25" s="52">
        <v>26314.209999999995</v>
      </c>
      <c r="F25" s="52">
        <v>127774.93</v>
      </c>
    </row>
    <row r="26" spans="1:6">
      <c r="A26" s="72" t="s">
        <v>883</v>
      </c>
      <c r="B26" s="52">
        <v>3414.4</v>
      </c>
      <c r="C26" s="52">
        <v>31000.359999999997</v>
      </c>
      <c r="D26" s="52"/>
      <c r="E26" s="52"/>
      <c r="F26" s="52">
        <v>34414.759999999995</v>
      </c>
    </row>
    <row r="27" spans="1:6">
      <c r="A27" s="72" t="s">
        <v>885</v>
      </c>
      <c r="B27" s="52"/>
      <c r="C27" s="52">
        <v>3760.71</v>
      </c>
      <c r="D27" s="52">
        <v>30516.760000000002</v>
      </c>
      <c r="E27" s="52"/>
      <c r="F27" s="52">
        <v>34277.47</v>
      </c>
    </row>
    <row r="28" spans="1:6">
      <c r="A28" s="72" t="s">
        <v>897</v>
      </c>
      <c r="B28" s="52">
        <v>31290.43</v>
      </c>
      <c r="C28" s="52"/>
      <c r="D28" s="52"/>
      <c r="E28" s="52"/>
      <c r="F28" s="52">
        <v>31290.43</v>
      </c>
    </row>
    <row r="29" spans="1:6">
      <c r="A29" s="72" t="s">
        <v>887</v>
      </c>
      <c r="B29" s="52"/>
      <c r="C29" s="52"/>
      <c r="D29" s="52">
        <v>1478.06</v>
      </c>
      <c r="E29" s="52">
        <v>26314.209999999995</v>
      </c>
      <c r="F29" s="52">
        <v>27792.269999999997</v>
      </c>
    </row>
    <row r="30" spans="1:6">
      <c r="A30" s="50" t="s">
        <v>894</v>
      </c>
      <c r="B30" s="52">
        <v>28801.69</v>
      </c>
      <c r="C30" s="52">
        <v>29347.64</v>
      </c>
      <c r="D30" s="52">
        <v>41008.559999999998</v>
      </c>
      <c r="E30" s="52">
        <v>26112.210000000006</v>
      </c>
      <c r="F30" s="52">
        <v>125270.1</v>
      </c>
    </row>
    <row r="31" spans="1:6">
      <c r="A31" s="72" t="s">
        <v>891</v>
      </c>
      <c r="B31" s="52"/>
      <c r="C31" s="52">
        <v>391.28</v>
      </c>
      <c r="D31" s="52">
        <v>36629.269999999997</v>
      </c>
      <c r="E31" s="52"/>
      <c r="F31" s="52">
        <v>37020.549999999996</v>
      </c>
    </row>
    <row r="32" spans="1:6">
      <c r="A32" s="72" t="s">
        <v>893</v>
      </c>
      <c r="B32" s="52"/>
      <c r="C32" s="52"/>
      <c r="D32" s="52">
        <v>4379.29</v>
      </c>
      <c r="E32" s="52">
        <v>26112.210000000006</v>
      </c>
      <c r="F32" s="52">
        <v>30491.500000000007</v>
      </c>
    </row>
    <row r="33" spans="1:6">
      <c r="A33" s="72" t="s">
        <v>889</v>
      </c>
      <c r="B33" s="52">
        <v>1037.5899999999999</v>
      </c>
      <c r="C33" s="52">
        <v>28956.36</v>
      </c>
      <c r="D33" s="52"/>
      <c r="E33" s="52"/>
      <c r="F33" s="52">
        <v>29993.95</v>
      </c>
    </row>
    <row r="34" spans="1:6">
      <c r="A34" s="72" t="s">
        <v>887</v>
      </c>
      <c r="B34" s="52">
        <v>27764.1</v>
      </c>
      <c r="C34" s="52"/>
      <c r="D34" s="52"/>
      <c r="E34" s="52"/>
      <c r="F34" s="52">
        <v>27764.1</v>
      </c>
    </row>
    <row r="35" spans="1:6">
      <c r="A35" s="50" t="s">
        <v>886</v>
      </c>
      <c r="B35" s="52">
        <v>24367.55</v>
      </c>
      <c r="C35" s="52">
        <v>30347.129999999997</v>
      </c>
      <c r="D35" s="52">
        <v>34018.839999999997</v>
      </c>
      <c r="E35" s="52">
        <v>26006.199999999997</v>
      </c>
      <c r="F35" s="52">
        <v>114739.71999999997</v>
      </c>
    </row>
    <row r="36" spans="1:6">
      <c r="A36" s="72" t="s">
        <v>883</v>
      </c>
      <c r="B36" s="52"/>
      <c r="C36" s="52">
        <v>3978.89</v>
      </c>
      <c r="D36" s="52">
        <v>29020.129999999997</v>
      </c>
      <c r="E36" s="52"/>
      <c r="F36" s="52">
        <v>32999.019999999997</v>
      </c>
    </row>
    <row r="37" spans="1:6">
      <c r="A37" s="72" t="s">
        <v>885</v>
      </c>
      <c r="B37" s="52"/>
      <c r="C37" s="52"/>
      <c r="D37" s="52">
        <v>4998.71</v>
      </c>
      <c r="E37" s="52">
        <v>26006.199999999997</v>
      </c>
      <c r="F37" s="52">
        <v>31004.909999999996</v>
      </c>
    </row>
    <row r="38" spans="1:6">
      <c r="A38" s="72" t="s">
        <v>897</v>
      </c>
      <c r="B38" s="52">
        <v>945.52</v>
      </c>
      <c r="C38" s="52">
        <v>26368.239999999998</v>
      </c>
      <c r="D38" s="52"/>
      <c r="E38" s="52"/>
      <c r="F38" s="52">
        <v>27313.759999999998</v>
      </c>
    </row>
    <row r="39" spans="1:6">
      <c r="A39" s="72" t="s">
        <v>895</v>
      </c>
      <c r="B39" s="52">
        <v>23422.03</v>
      </c>
      <c r="C39" s="52"/>
      <c r="D39" s="52"/>
      <c r="E39" s="52"/>
      <c r="F39" s="52">
        <v>23422.03</v>
      </c>
    </row>
    <row r="40" spans="1:6">
      <c r="A40" s="50" t="s">
        <v>898</v>
      </c>
      <c r="B40" s="52">
        <v>23292.059999999998</v>
      </c>
      <c r="C40" s="52">
        <v>25445.13</v>
      </c>
      <c r="D40" s="52">
        <v>24020.260000000006</v>
      </c>
      <c r="E40" s="52">
        <v>28941.460000000003</v>
      </c>
      <c r="F40" s="52">
        <v>101698.91</v>
      </c>
    </row>
    <row r="41" spans="1:6">
      <c r="A41" s="72" t="s">
        <v>897</v>
      </c>
      <c r="B41" s="52"/>
      <c r="C41" s="52"/>
      <c r="D41" s="52">
        <v>3458.04</v>
      </c>
      <c r="E41" s="52">
        <v>28941.460000000003</v>
      </c>
      <c r="F41" s="52">
        <v>32399.500000000004</v>
      </c>
    </row>
    <row r="42" spans="1:6">
      <c r="A42" s="72" t="s">
        <v>893</v>
      </c>
      <c r="B42" s="52">
        <v>974.71</v>
      </c>
      <c r="C42" s="52">
        <v>23955.670000000002</v>
      </c>
      <c r="D42" s="52"/>
      <c r="E42" s="52"/>
      <c r="F42" s="52">
        <v>24930.38</v>
      </c>
    </row>
    <row r="43" spans="1:6">
      <c r="A43" s="72" t="s">
        <v>891</v>
      </c>
      <c r="B43" s="52">
        <v>22317.35</v>
      </c>
      <c r="C43" s="52"/>
      <c r="D43" s="52"/>
      <c r="E43" s="52"/>
      <c r="F43" s="52">
        <v>22317.35</v>
      </c>
    </row>
    <row r="44" spans="1:6">
      <c r="A44" s="72" t="s">
        <v>895</v>
      </c>
      <c r="B44" s="52"/>
      <c r="C44" s="52">
        <v>1489.46</v>
      </c>
      <c r="D44" s="52">
        <v>20562.220000000005</v>
      </c>
      <c r="E44" s="52"/>
      <c r="F44" s="52">
        <v>22051.680000000004</v>
      </c>
    </row>
    <row r="45" spans="1:6">
      <c r="A45" s="50" t="s">
        <v>912</v>
      </c>
      <c r="B45" s="52">
        <v>244974.46999999997</v>
      </c>
      <c r="C45" s="52">
        <v>253363.74</v>
      </c>
      <c r="D45" s="52">
        <v>289950.55999999994</v>
      </c>
      <c r="E45" s="52">
        <v>220511.05</v>
      </c>
      <c r="F45" s="52">
        <v>1008799.8200000002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F3C9-706D-4ADC-A95B-8D6C6DE70F23}">
  <dimension ref="A1:F45"/>
  <sheetViews>
    <sheetView workbookViewId="0"/>
  </sheetViews>
  <sheetFormatPr defaultRowHeight="14.75"/>
  <cols>
    <col min="1" max="1" width="18.81640625" bestFit="1" customWidth="1"/>
    <col min="2" max="5" width="10.7265625" bestFit="1" customWidth="1"/>
    <col min="6" max="6" width="12.2265625" bestFit="1" customWidth="1"/>
  </cols>
  <sheetData>
    <row r="1" spans="1:6">
      <c r="A1" s="95" t="s">
        <v>931</v>
      </c>
      <c r="B1" s="95"/>
      <c r="C1" s="95"/>
      <c r="D1" s="95"/>
      <c r="E1" s="95"/>
      <c r="F1" s="95"/>
    </row>
    <row r="3" spans="1:6">
      <c r="A3" s="71" t="s">
        <v>913</v>
      </c>
      <c r="B3" s="71" t="s">
        <v>918</v>
      </c>
    </row>
    <row r="4" spans="1:6">
      <c r="A4" s="71" t="s">
        <v>919</v>
      </c>
      <c r="B4" s="48" t="s">
        <v>914</v>
      </c>
      <c r="C4" s="48" t="s">
        <v>915</v>
      </c>
      <c r="D4" s="48" t="s">
        <v>916</v>
      </c>
      <c r="E4" s="48" t="s">
        <v>917</v>
      </c>
      <c r="F4" s="48" t="s">
        <v>912</v>
      </c>
    </row>
    <row r="5" spans="1:6">
      <c r="A5" s="50" t="s">
        <v>885</v>
      </c>
      <c r="B5" s="52">
        <v>41179.950000000004</v>
      </c>
      <c r="C5" s="52">
        <v>34863.879999999997</v>
      </c>
      <c r="D5" s="52">
        <v>35515.47</v>
      </c>
      <c r="E5" s="52">
        <v>26006.199999999997</v>
      </c>
      <c r="F5" s="52">
        <v>137565.5</v>
      </c>
    </row>
    <row r="6" spans="1:6">
      <c r="A6" s="72" t="s">
        <v>892</v>
      </c>
      <c r="B6" s="52">
        <v>39419.33</v>
      </c>
      <c r="C6" s="52"/>
      <c r="D6" s="52"/>
      <c r="E6" s="52"/>
      <c r="F6" s="52">
        <v>39419.33</v>
      </c>
    </row>
    <row r="7" spans="1:6">
      <c r="A7" s="72" t="s">
        <v>888</v>
      </c>
      <c r="B7" s="52"/>
      <c r="C7" s="52">
        <v>3760.71</v>
      </c>
      <c r="D7" s="52">
        <v>30516.760000000002</v>
      </c>
      <c r="E7" s="52"/>
      <c r="F7" s="52">
        <v>34277.47</v>
      </c>
    </row>
    <row r="8" spans="1:6">
      <c r="A8" s="72" t="s">
        <v>890</v>
      </c>
      <c r="B8" s="52">
        <v>1760.62</v>
      </c>
      <c r="C8" s="52">
        <v>31103.17</v>
      </c>
      <c r="D8" s="52"/>
      <c r="E8" s="52"/>
      <c r="F8" s="52">
        <v>32863.79</v>
      </c>
    </row>
    <row r="9" spans="1:6">
      <c r="A9" s="72" t="s">
        <v>886</v>
      </c>
      <c r="B9" s="52"/>
      <c r="C9" s="52"/>
      <c r="D9" s="52">
        <v>4998.71</v>
      </c>
      <c r="E9" s="52">
        <v>26006.199999999997</v>
      </c>
      <c r="F9" s="52">
        <v>31004.909999999996</v>
      </c>
    </row>
    <row r="10" spans="1:6">
      <c r="A10" s="50" t="s">
        <v>893</v>
      </c>
      <c r="B10" s="52">
        <v>37485.97</v>
      </c>
      <c r="C10" s="52">
        <v>27394.320000000003</v>
      </c>
      <c r="D10" s="52">
        <v>42318.95</v>
      </c>
      <c r="E10" s="52">
        <v>26112.210000000006</v>
      </c>
      <c r="F10" s="52">
        <v>133311.45000000001</v>
      </c>
    </row>
    <row r="11" spans="1:6">
      <c r="A11" s="72" t="s">
        <v>896</v>
      </c>
      <c r="B11" s="52"/>
      <c r="C11" s="52">
        <v>3438.65</v>
      </c>
      <c r="D11" s="52">
        <v>37939.659999999996</v>
      </c>
      <c r="E11" s="52"/>
      <c r="F11" s="52">
        <v>41378.31</v>
      </c>
    </row>
    <row r="12" spans="1:6">
      <c r="A12" s="72" t="s">
        <v>884</v>
      </c>
      <c r="B12" s="52">
        <v>36511.26</v>
      </c>
      <c r="C12" s="52"/>
      <c r="D12" s="52"/>
      <c r="E12" s="52"/>
      <c r="F12" s="52">
        <v>36511.26</v>
      </c>
    </row>
    <row r="13" spans="1:6">
      <c r="A13" s="72" t="s">
        <v>894</v>
      </c>
      <c r="B13" s="52"/>
      <c r="C13" s="52"/>
      <c r="D13" s="52">
        <v>4379.29</v>
      </c>
      <c r="E13" s="52">
        <v>26112.210000000006</v>
      </c>
      <c r="F13" s="52">
        <v>30491.500000000007</v>
      </c>
    </row>
    <row r="14" spans="1:6">
      <c r="A14" s="72" t="s">
        <v>898</v>
      </c>
      <c r="B14" s="52">
        <v>974.71</v>
      </c>
      <c r="C14" s="52">
        <v>23955.670000000002</v>
      </c>
      <c r="D14" s="52"/>
      <c r="E14" s="52"/>
      <c r="F14" s="52">
        <v>24930.38</v>
      </c>
    </row>
    <row r="15" spans="1:6">
      <c r="A15" s="50" t="s">
        <v>897</v>
      </c>
      <c r="B15" s="52">
        <v>32235.95</v>
      </c>
      <c r="C15" s="52">
        <v>29545.07</v>
      </c>
      <c r="D15" s="52">
        <v>41239.799999999996</v>
      </c>
      <c r="E15" s="52">
        <v>28941.460000000003</v>
      </c>
      <c r="F15" s="52">
        <v>131962.28</v>
      </c>
    </row>
    <row r="16" spans="1:6">
      <c r="A16" s="72" t="s">
        <v>884</v>
      </c>
      <c r="B16" s="52"/>
      <c r="C16" s="52">
        <v>3176.83</v>
      </c>
      <c r="D16" s="52">
        <v>37781.759999999995</v>
      </c>
      <c r="E16" s="52"/>
      <c r="F16" s="52">
        <v>40958.589999999997</v>
      </c>
    </row>
    <row r="17" spans="1:6">
      <c r="A17" s="72" t="s">
        <v>898</v>
      </c>
      <c r="B17" s="52"/>
      <c r="C17" s="52"/>
      <c r="D17" s="52">
        <v>3458.04</v>
      </c>
      <c r="E17" s="52">
        <v>28941.460000000003</v>
      </c>
      <c r="F17" s="52">
        <v>32399.500000000004</v>
      </c>
    </row>
    <row r="18" spans="1:6">
      <c r="A18" s="72" t="s">
        <v>888</v>
      </c>
      <c r="B18" s="52">
        <v>31290.43</v>
      </c>
      <c r="C18" s="52"/>
      <c r="D18" s="52"/>
      <c r="E18" s="52"/>
      <c r="F18" s="52">
        <v>31290.43</v>
      </c>
    </row>
    <row r="19" spans="1:6">
      <c r="A19" s="72" t="s">
        <v>886</v>
      </c>
      <c r="B19" s="52">
        <v>945.52</v>
      </c>
      <c r="C19" s="52">
        <v>26368.239999999998</v>
      </c>
      <c r="D19" s="52"/>
      <c r="E19" s="52"/>
      <c r="F19" s="52">
        <v>27313.759999999998</v>
      </c>
    </row>
    <row r="20" spans="1:6">
      <c r="A20" s="50" t="s">
        <v>889</v>
      </c>
      <c r="B20" s="52">
        <v>29054.74</v>
      </c>
      <c r="C20" s="52">
        <v>33248.36</v>
      </c>
      <c r="D20" s="52">
        <v>37416.949999999997</v>
      </c>
      <c r="E20" s="52">
        <v>30722.97</v>
      </c>
      <c r="F20" s="52">
        <v>130443.02</v>
      </c>
    </row>
    <row r="21" spans="1:6">
      <c r="A21" s="72" t="s">
        <v>892</v>
      </c>
      <c r="B21" s="52"/>
      <c r="C21" s="52">
        <v>4292</v>
      </c>
      <c r="D21" s="52">
        <v>34941.64</v>
      </c>
      <c r="E21" s="52"/>
      <c r="F21" s="52">
        <v>39233.64</v>
      </c>
    </row>
    <row r="22" spans="1:6">
      <c r="A22" s="72" t="s">
        <v>890</v>
      </c>
      <c r="B22" s="52"/>
      <c r="C22" s="52"/>
      <c r="D22" s="52">
        <v>2475.31</v>
      </c>
      <c r="E22" s="52">
        <v>30722.97</v>
      </c>
      <c r="F22" s="52">
        <v>33198.28</v>
      </c>
    </row>
    <row r="23" spans="1:6">
      <c r="A23" s="72" t="s">
        <v>894</v>
      </c>
      <c r="B23" s="52">
        <v>1037.5899999999999</v>
      </c>
      <c r="C23" s="52">
        <v>28956.36</v>
      </c>
      <c r="D23" s="52"/>
      <c r="E23" s="52"/>
      <c r="F23" s="52">
        <v>29993.95</v>
      </c>
    </row>
    <row r="24" spans="1:6">
      <c r="A24" s="72" t="s">
        <v>896</v>
      </c>
      <c r="B24" s="52">
        <v>28017.15</v>
      </c>
      <c r="C24" s="52"/>
      <c r="D24" s="52"/>
      <c r="E24" s="52"/>
      <c r="F24" s="52">
        <v>28017.15</v>
      </c>
    </row>
    <row r="25" spans="1:6">
      <c r="A25" s="50" t="s">
        <v>887</v>
      </c>
      <c r="B25" s="52">
        <v>27803.39</v>
      </c>
      <c r="C25" s="52">
        <v>31305.299999999996</v>
      </c>
      <c r="D25" s="52">
        <v>39049.079999999994</v>
      </c>
      <c r="E25" s="52">
        <v>26314.209999999995</v>
      </c>
      <c r="F25" s="52">
        <v>124471.97999999998</v>
      </c>
    </row>
    <row r="26" spans="1:6">
      <c r="A26" s="72" t="s">
        <v>890</v>
      </c>
      <c r="B26" s="52"/>
      <c r="C26" s="52">
        <v>390.55</v>
      </c>
      <c r="D26" s="52">
        <v>37571.019999999997</v>
      </c>
      <c r="E26" s="52"/>
      <c r="F26" s="52">
        <v>37961.57</v>
      </c>
    </row>
    <row r="27" spans="1:6">
      <c r="A27" s="72" t="s">
        <v>892</v>
      </c>
      <c r="B27" s="52">
        <v>39.29</v>
      </c>
      <c r="C27" s="52">
        <v>30914.749999999996</v>
      </c>
      <c r="D27" s="52"/>
      <c r="E27" s="52"/>
      <c r="F27" s="52">
        <v>30954.039999999997</v>
      </c>
    </row>
    <row r="28" spans="1:6">
      <c r="A28" s="72" t="s">
        <v>888</v>
      </c>
      <c r="B28" s="52"/>
      <c r="C28" s="52"/>
      <c r="D28" s="52">
        <v>1478.06</v>
      </c>
      <c r="E28" s="52">
        <v>26314.209999999995</v>
      </c>
      <c r="F28" s="52">
        <v>27792.269999999997</v>
      </c>
    </row>
    <row r="29" spans="1:6">
      <c r="A29" s="72" t="s">
        <v>894</v>
      </c>
      <c r="B29" s="52">
        <v>27764.1</v>
      </c>
      <c r="C29" s="52"/>
      <c r="D29" s="52"/>
      <c r="E29" s="52"/>
      <c r="F29" s="52">
        <v>27764.1</v>
      </c>
    </row>
    <row r="30" spans="1:6">
      <c r="A30" s="50" t="s">
        <v>891</v>
      </c>
      <c r="B30" s="52">
        <v>22395.91</v>
      </c>
      <c r="C30" s="52">
        <v>32643.84</v>
      </c>
      <c r="D30" s="52">
        <v>41244.689999999995</v>
      </c>
      <c r="E30" s="52">
        <v>27186.809999999998</v>
      </c>
      <c r="F30" s="52">
        <v>123471.24999999999</v>
      </c>
    </row>
    <row r="31" spans="1:6">
      <c r="A31" s="72" t="s">
        <v>894</v>
      </c>
      <c r="B31" s="52"/>
      <c r="C31" s="52">
        <v>391.28</v>
      </c>
      <c r="D31" s="52">
        <v>36629.269999999997</v>
      </c>
      <c r="E31" s="52"/>
      <c r="F31" s="52">
        <v>37020.549999999996</v>
      </c>
    </row>
    <row r="32" spans="1:6">
      <c r="A32" s="72" t="s">
        <v>896</v>
      </c>
      <c r="B32" s="52">
        <v>78.56</v>
      </c>
      <c r="C32" s="52">
        <v>32252.560000000001</v>
      </c>
      <c r="D32" s="52"/>
      <c r="E32" s="52"/>
      <c r="F32" s="52">
        <v>32331.120000000003</v>
      </c>
    </row>
    <row r="33" spans="1:6">
      <c r="A33" s="72" t="s">
        <v>892</v>
      </c>
      <c r="B33" s="52"/>
      <c r="C33" s="52"/>
      <c r="D33" s="52">
        <v>4615.42</v>
      </c>
      <c r="E33" s="52">
        <v>27186.809999999998</v>
      </c>
      <c r="F33" s="52">
        <v>31802.229999999996</v>
      </c>
    </row>
    <row r="34" spans="1:6">
      <c r="A34" s="72" t="s">
        <v>898</v>
      </c>
      <c r="B34" s="52">
        <v>22317.35</v>
      </c>
      <c r="C34" s="52"/>
      <c r="D34" s="52"/>
      <c r="E34" s="52"/>
      <c r="F34" s="52">
        <v>22317.35</v>
      </c>
    </row>
    <row r="35" spans="1:6">
      <c r="A35" s="50" t="s">
        <v>883</v>
      </c>
      <c r="B35" s="52">
        <v>30999.969999999998</v>
      </c>
      <c r="C35" s="52">
        <v>34979.25</v>
      </c>
      <c r="D35" s="52">
        <v>29103.539999999997</v>
      </c>
      <c r="E35" s="52">
        <v>24022.86</v>
      </c>
      <c r="F35" s="52">
        <v>119105.61999999998</v>
      </c>
    </row>
    <row r="36" spans="1:6">
      <c r="A36" s="72" t="s">
        <v>888</v>
      </c>
      <c r="B36" s="52">
        <v>3414.4</v>
      </c>
      <c r="C36" s="52">
        <v>31000.359999999997</v>
      </c>
      <c r="D36" s="52"/>
      <c r="E36" s="52"/>
      <c r="F36" s="52">
        <v>34414.759999999995</v>
      </c>
    </row>
    <row r="37" spans="1:6">
      <c r="A37" s="72" t="s">
        <v>886</v>
      </c>
      <c r="B37" s="52"/>
      <c r="C37" s="52">
        <v>3978.89</v>
      </c>
      <c r="D37" s="52">
        <v>29020.129999999997</v>
      </c>
      <c r="E37" s="52"/>
      <c r="F37" s="52">
        <v>32999.019999999997</v>
      </c>
    </row>
    <row r="38" spans="1:6">
      <c r="A38" s="72" t="s">
        <v>890</v>
      </c>
      <c r="B38" s="52">
        <v>27585.569999999996</v>
      </c>
      <c r="C38" s="52"/>
      <c r="D38" s="52"/>
      <c r="E38" s="52"/>
      <c r="F38" s="52">
        <v>27585.569999999996</v>
      </c>
    </row>
    <row r="39" spans="1:6">
      <c r="A39" s="72" t="s">
        <v>884</v>
      </c>
      <c r="B39" s="52"/>
      <c r="C39" s="52"/>
      <c r="D39" s="52">
        <v>83.41</v>
      </c>
      <c r="E39" s="52">
        <v>24022.86</v>
      </c>
      <c r="F39" s="52">
        <v>24106.27</v>
      </c>
    </row>
    <row r="40" spans="1:6">
      <c r="A40" s="50" t="s">
        <v>895</v>
      </c>
      <c r="B40" s="52">
        <v>23818.59</v>
      </c>
      <c r="C40" s="52">
        <v>29383.720000000005</v>
      </c>
      <c r="D40" s="52">
        <v>24062.080000000005</v>
      </c>
      <c r="E40" s="52">
        <v>31204.329999999998</v>
      </c>
      <c r="F40" s="52">
        <v>108468.72</v>
      </c>
    </row>
    <row r="41" spans="1:6">
      <c r="A41" s="72" t="s">
        <v>896</v>
      </c>
      <c r="B41" s="52"/>
      <c r="C41" s="52"/>
      <c r="D41" s="52">
        <v>3499.86</v>
      </c>
      <c r="E41" s="52">
        <v>31204.329999999998</v>
      </c>
      <c r="F41" s="52">
        <v>34704.189999999995</v>
      </c>
    </row>
    <row r="42" spans="1:6">
      <c r="A42" s="72" t="s">
        <v>884</v>
      </c>
      <c r="B42" s="52">
        <v>396.56</v>
      </c>
      <c r="C42" s="52">
        <v>27894.260000000006</v>
      </c>
      <c r="D42" s="52"/>
      <c r="E42" s="52"/>
      <c r="F42" s="52">
        <v>28290.820000000007</v>
      </c>
    </row>
    <row r="43" spans="1:6">
      <c r="A43" s="72" t="s">
        <v>886</v>
      </c>
      <c r="B43" s="52">
        <v>23422.03</v>
      </c>
      <c r="C43" s="52"/>
      <c r="D43" s="52"/>
      <c r="E43" s="52"/>
      <c r="F43" s="52">
        <v>23422.03</v>
      </c>
    </row>
    <row r="44" spans="1:6">
      <c r="A44" s="72" t="s">
        <v>898</v>
      </c>
      <c r="B44" s="52"/>
      <c r="C44" s="52">
        <v>1489.46</v>
      </c>
      <c r="D44" s="52">
        <v>20562.220000000005</v>
      </c>
      <c r="E44" s="52"/>
      <c r="F44" s="52">
        <v>22051.680000000004</v>
      </c>
    </row>
    <row r="45" spans="1:6">
      <c r="A45" s="50" t="s">
        <v>912</v>
      </c>
      <c r="B45" s="52">
        <v>244974.47</v>
      </c>
      <c r="C45" s="52">
        <v>253363.74</v>
      </c>
      <c r="D45" s="52">
        <v>289950.56</v>
      </c>
      <c r="E45" s="52">
        <v>220511.05</v>
      </c>
      <c r="F45" s="52">
        <v>1008799.8200000001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418CD-38E9-49A3-9744-D9142A5E3A0B}">
  <dimension ref="A1:B22"/>
  <sheetViews>
    <sheetView workbookViewId="0">
      <selection activeCell="B15" sqref="B15"/>
    </sheetView>
  </sheetViews>
  <sheetFormatPr defaultRowHeight="14.75"/>
  <cols>
    <col min="1" max="1" width="10.81640625" customWidth="1"/>
    <col min="2" max="2" width="22.7265625" bestFit="1" customWidth="1"/>
  </cols>
  <sheetData>
    <row r="1" spans="1:2" ht="26">
      <c r="A1" s="39" t="s">
        <v>874</v>
      </c>
    </row>
    <row r="3" spans="1:2" ht="18.5">
      <c r="A3" s="34" t="s">
        <v>876</v>
      </c>
      <c r="B3" s="33" t="s">
        <v>21</v>
      </c>
    </row>
    <row r="4" spans="1:2" ht="18.5">
      <c r="A4" s="40">
        <v>500</v>
      </c>
      <c r="B4" s="41" t="s">
        <v>56</v>
      </c>
    </row>
    <row r="5" spans="1:2" ht="18.5">
      <c r="A5" s="40">
        <v>501</v>
      </c>
      <c r="B5" s="41" t="s">
        <v>82</v>
      </c>
    </row>
    <row r="6" spans="1:2" ht="18.5">
      <c r="A6" s="40">
        <v>503</v>
      </c>
      <c r="B6" s="41" t="s">
        <v>75</v>
      </c>
    </row>
    <row r="7" spans="1:2" ht="18.5">
      <c r="A7" s="40">
        <v>505</v>
      </c>
      <c r="B7" s="41" t="s">
        <v>39</v>
      </c>
    </row>
    <row r="8" spans="1:2" ht="18.5">
      <c r="A8" s="40">
        <v>507</v>
      </c>
      <c r="B8" s="41" t="s">
        <v>65</v>
      </c>
    </row>
    <row r="9" spans="1:2" ht="18.5">
      <c r="A9" s="40">
        <v>509</v>
      </c>
      <c r="B9" s="41" t="s">
        <v>50</v>
      </c>
    </row>
    <row r="10" spans="1:2" ht="18.5">
      <c r="A10" s="40">
        <v>511</v>
      </c>
      <c r="B10" s="41" t="s">
        <v>71</v>
      </c>
    </row>
    <row r="11" spans="1:2" ht="18.5">
      <c r="A11" s="40">
        <v>513</v>
      </c>
      <c r="B11" s="41" t="s">
        <v>43</v>
      </c>
    </row>
    <row r="12" spans="1:2" ht="18.5">
      <c r="A12" s="40">
        <v>515</v>
      </c>
      <c r="B12" s="41" t="s">
        <v>92</v>
      </c>
    </row>
    <row r="13" spans="1:2" ht="18.5">
      <c r="A13" s="40">
        <v>517</v>
      </c>
      <c r="B13" s="41" t="s">
        <v>37</v>
      </c>
    </row>
    <row r="14" spans="1:2" ht="18.5">
      <c r="A14" s="40">
        <v>519</v>
      </c>
      <c r="B14" s="41" t="s">
        <v>63</v>
      </c>
    </row>
    <row r="15" spans="1:2" ht="18.5">
      <c r="A15" s="40">
        <v>521</v>
      </c>
      <c r="B15" s="41" t="s">
        <v>875</v>
      </c>
    </row>
    <row r="16" spans="1:2" ht="18.5">
      <c r="A16" s="40">
        <v>523</v>
      </c>
      <c r="B16" s="41" t="s">
        <v>141</v>
      </c>
    </row>
    <row r="17" spans="1:2" ht="18.5">
      <c r="A17" s="40">
        <v>525</v>
      </c>
      <c r="B17" s="41" t="s">
        <v>115</v>
      </c>
    </row>
    <row r="18" spans="1:2" ht="18.5">
      <c r="A18" s="40">
        <v>527</v>
      </c>
      <c r="B18" s="41" t="s">
        <v>45</v>
      </c>
    </row>
    <row r="19" spans="1:2" ht="18.5">
      <c r="A19" s="40">
        <v>529</v>
      </c>
      <c r="B19" s="41" t="s">
        <v>48</v>
      </c>
    </row>
    <row r="20" spans="1:2" ht="18.5">
      <c r="A20" s="40">
        <v>531</v>
      </c>
      <c r="B20" s="41" t="s">
        <v>109</v>
      </c>
    </row>
    <row r="21" spans="1:2" ht="18.5">
      <c r="A21" s="40">
        <v>533</v>
      </c>
      <c r="B21" s="41" t="s">
        <v>41</v>
      </c>
    </row>
    <row r="22" spans="1:2" ht="18.5">
      <c r="A22" s="40">
        <v>535</v>
      </c>
      <c r="B22" s="41" t="s">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Documentation</vt:lpstr>
      <vt:lpstr>Data</vt:lpstr>
      <vt:lpstr>Sales</vt:lpstr>
      <vt:lpstr>Subtotals</vt:lpstr>
      <vt:lpstr>Austin11</vt:lpstr>
      <vt:lpstr>Austin12</vt:lpstr>
      <vt:lpstr>Austin13</vt:lpstr>
      <vt:lpstr>Austin14</vt:lpstr>
      <vt:lpstr>Prefixes</vt:lpstr>
      <vt:lpstr>San_Francisco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Hornung, Cheryl</dc:creator>
  <cp:lastModifiedBy>Hornung, Cheryl</cp:lastModifiedBy>
  <cp:lastPrinted>2022-11-20T09:24:33Z</cp:lastPrinted>
  <dcterms:created xsi:type="dcterms:W3CDTF">2022-09-18T00:41:18Z</dcterms:created>
  <dcterms:modified xsi:type="dcterms:W3CDTF">2022-12-02T11:01:05Z</dcterms:modified>
</cp:coreProperties>
</file>